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2.xml" ContentType="application/vnd.openxmlformats-officedocument.drawing+xml"/>
  <Override PartName="/xl/tables/table8.xml" ContentType="application/vnd.openxmlformats-officedocument.spreadsheetml.tab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0"/>
  <workbookPr updateLinks="always" codeName="ThisWorkbook" hidePivotFieldList="1"/>
  <mc:AlternateContent xmlns:mc="http://schemas.openxmlformats.org/markup-compatibility/2006">
    <mc:Choice Requires="x15">
      <x15ac:absPath xmlns:x15ac="http://schemas.microsoft.com/office/spreadsheetml/2010/11/ac" url="https://invias-my.sharepoint.com/personal/cballen_invias_gov_co/Documents/CMA 046 2024 TODO/"/>
    </mc:Choice>
  </mc:AlternateContent>
  <xr:revisionPtr revIDLastSave="0" documentId="8_{5379188F-3015-446B-B485-04723CBB2F54}" xr6:coauthVersionLast="47" xr6:coauthVersionMax="47" xr10:uidLastSave="{00000000-0000-0000-0000-000000000000}"/>
  <bookViews>
    <workbookView xWindow="20370" yWindow="-120" windowWidth="21840" windowHeight="13140" firstSheet="1" activeTab="1" xr2:uid="{00000000-000D-0000-FFFF-FFFF00000000}"/>
  </bookViews>
  <sheets>
    <sheet name="POA" sheetId="6" r:id="rId1"/>
    <sheet name="Capacidad Financiera" sheetId="4" r:id="rId2"/>
    <sheet name="formato 8" sheetId="16" r:id="rId3"/>
    <sheet name="formato 9" sheetId="15" r:id="rId4"/>
    <sheet name="FORMATO 12" sheetId="17" r:id="rId5"/>
    <sheet name="FORMATOS" sheetId="20" r:id="rId6"/>
    <sheet name="RESUMEN" sheetId="19" r:id="rId7"/>
    <sheet name="Hoja4" sheetId="25" r:id="rId8"/>
    <sheet name="SMMLV" sheetId="21" state="hidden" r:id="rId9"/>
  </sheets>
  <definedNames>
    <definedName name="AnticipoM1">POA!$E$3</definedName>
    <definedName name="AnticipoM2">POA!#REF!</definedName>
    <definedName name="AnticipoM3">POA!#REF!</definedName>
    <definedName name="AnticipoM4">POA!#REF!</definedName>
    <definedName name="AnticipoM5">POA!#REF!</definedName>
    <definedName name="_xlnm.Print_Area" localSheetId="6">RESUMEN!$B$4:$L$120</definedName>
    <definedName name="lnkReplyLink_0_7" localSheetId="6">RESUMEN!$B$11</definedName>
    <definedName name="prueba">#REF!</definedName>
    <definedName name="SALACTUAL">SMMLV!$B$3</definedName>
    <definedName name="SALANTERIOR">SMMLV!$B$2</definedName>
    <definedName name="Z_7043DB3C_32B3_43B5_9ACE_4B1C78863594_.wvu.PrintArea" localSheetId="1" hidden="1">'Capacidad Financiera'!$B$18:$AC$25</definedName>
  </definedNames>
  <calcPr calcId="191028" calcCompleted="0"/>
  <customWorkbookViews>
    <customWorkbookView name="Diana Carolina Bernal Bustos - Vista personalizada" guid="{7043DB3C-32B3-43B5-9ACE-4B1C78863594}" mergeInterval="0" personalView="1" maximized="1" windowWidth="1276" windowHeight="799" activeSheetId="4"/>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94" i="4" l="1"/>
  <c r="Q1078" i="4"/>
  <c r="R1083" i="4"/>
  <c r="R1084" i="4"/>
  <c r="R951" i="4"/>
  <c r="Q1346" i="4"/>
  <c r="Q1347" i="4"/>
  <c r="Q1348" i="4"/>
  <c r="N1288" i="4"/>
  <c r="Q1288" i="4"/>
  <c r="I1264" i="4"/>
  <c r="K1250" i="4"/>
  <c r="Q1250" i="4"/>
  <c r="Q1251" i="4"/>
  <c r="Q1252" i="4"/>
  <c r="Q1253" i="4"/>
  <c r="Q1254" i="4"/>
  <c r="B1227" i="4"/>
  <c r="Q1233" i="4"/>
  <c r="Q1229" i="4"/>
  <c r="J1168" i="4"/>
  <c r="Q1166" i="4"/>
  <c r="Q1167" i="4"/>
  <c r="Q1168" i="4"/>
  <c r="Q1169" i="4"/>
  <c r="I917" i="4"/>
  <c r="J917" i="4"/>
  <c r="J916" i="4"/>
  <c r="I916" i="4"/>
  <c r="I809" i="4"/>
  <c r="J592" i="4"/>
  <c r="I592" i="4"/>
  <c r="L566" i="4"/>
  <c r="B543" i="4"/>
  <c r="Q542" i="4"/>
  <c r="Q519" i="4"/>
  <c r="Q520" i="4"/>
  <c r="B483" i="4"/>
  <c r="B484" i="4"/>
  <c r="J436" i="4"/>
  <c r="Q376" i="4"/>
  <c r="B365" i="4"/>
  <c r="Q354" i="4"/>
  <c r="B329" i="4"/>
  <c r="I267" i="4"/>
  <c r="D26" i="4"/>
  <c r="J28" i="4"/>
  <c r="R58" i="4"/>
  <c r="R57" i="4"/>
  <c r="R56" i="4"/>
  <c r="R55" i="4"/>
  <c r="R54" i="4"/>
  <c r="T26" i="4"/>
  <c r="J27" i="4" l="1"/>
  <c r="I27" i="4" l="1"/>
  <c r="Q30" i="4"/>
  <c r="Q31" i="4"/>
  <c r="Q32" i="4"/>
  <c r="Q33" i="4"/>
  <c r="Q34" i="4"/>
  <c r="Q1416" i="4" l="1"/>
  <c r="Z1416" i="4" s="1"/>
  <c r="P1416" i="4"/>
  <c r="N1416" i="4"/>
  <c r="J1416" i="4"/>
  <c r="I1416" i="4"/>
  <c r="B1416" i="4"/>
  <c r="AC1415" i="4"/>
  <c r="Q1415" i="4"/>
  <c r="P1415" i="4"/>
  <c r="P1414" i="4" s="1"/>
  <c r="P1413" i="4" s="1"/>
  <c r="P1412" i="4" s="1"/>
  <c r="P1411" i="4" s="1"/>
  <c r="P1410" i="4" s="1"/>
  <c r="P1409" i="4" s="1"/>
  <c r="P1408" i="4" s="1"/>
  <c r="P1407" i="4" s="1"/>
  <c r="P1406" i="4" s="1"/>
  <c r="N1415" i="4"/>
  <c r="J1415" i="4"/>
  <c r="I1415" i="4"/>
  <c r="B1415" i="4"/>
  <c r="AD1415" i="4" s="1"/>
  <c r="AC1414" i="4"/>
  <c r="Q1414" i="4"/>
  <c r="N1414" i="4"/>
  <c r="J1414" i="4"/>
  <c r="I1414" i="4"/>
  <c r="B1414" i="4"/>
  <c r="AD1414" i="4" s="1"/>
  <c r="AC1413" i="4"/>
  <c r="Q1413" i="4"/>
  <c r="N1413" i="4"/>
  <c r="J1413" i="4"/>
  <c r="I1413" i="4"/>
  <c r="B1413" i="4"/>
  <c r="AD1413" i="4" s="1"/>
  <c r="AC1412" i="4"/>
  <c r="Q1412" i="4"/>
  <c r="N1412" i="4"/>
  <c r="J1412" i="4"/>
  <c r="I1412" i="4"/>
  <c r="B1412" i="4"/>
  <c r="AD1412" i="4" s="1"/>
  <c r="AC1411" i="4"/>
  <c r="Q1411" i="4"/>
  <c r="N1411" i="4"/>
  <c r="J1411" i="4"/>
  <c r="I1411" i="4"/>
  <c r="B1411" i="4"/>
  <c r="AD1411" i="4" s="1"/>
  <c r="AC1410" i="4"/>
  <c r="Q1410" i="4"/>
  <c r="N1410" i="4"/>
  <c r="J1410" i="4"/>
  <c r="I1410" i="4"/>
  <c r="B1410" i="4"/>
  <c r="AD1410" i="4" s="1"/>
  <c r="AC1409" i="4"/>
  <c r="Q1409" i="4"/>
  <c r="N1409" i="4"/>
  <c r="J1409" i="4"/>
  <c r="I1409" i="4"/>
  <c r="B1409" i="4"/>
  <c r="AD1409" i="4" s="1"/>
  <c r="AC1408" i="4"/>
  <c r="Q1408" i="4"/>
  <c r="N1408" i="4"/>
  <c r="J1408" i="4"/>
  <c r="I1408" i="4"/>
  <c r="AC1407" i="4"/>
  <c r="Q1407" i="4"/>
  <c r="N1407" i="4"/>
  <c r="J1407" i="4"/>
  <c r="I1407" i="4"/>
  <c r="B1407" i="4"/>
  <c r="B1408" i="4" s="1"/>
  <c r="T1406" i="4"/>
  <c r="Q1406" i="4"/>
  <c r="N1406" i="4"/>
  <c r="L1406" i="4"/>
  <c r="K1406" i="4"/>
  <c r="H1406" i="4"/>
  <c r="G1406" i="4"/>
  <c r="F1406" i="4"/>
  <c r="AC1406" i="4" s="1"/>
  <c r="AD1406" i="4" s="1"/>
  <c r="E1406" i="4"/>
  <c r="D1406" i="4"/>
  <c r="Q1404" i="4"/>
  <c r="P1404" i="4"/>
  <c r="P1403" i="4" s="1"/>
  <c r="P1402" i="4" s="1"/>
  <c r="P1401" i="4" s="1"/>
  <c r="P1400" i="4" s="1"/>
  <c r="P1399" i="4" s="1"/>
  <c r="P1398" i="4" s="1"/>
  <c r="P1397" i="4" s="1"/>
  <c r="P1396" i="4" s="1"/>
  <c r="P1395" i="4" s="1"/>
  <c r="P1394" i="4" s="1"/>
  <c r="N1404" i="4"/>
  <c r="J1404" i="4"/>
  <c r="I1404" i="4"/>
  <c r="B1404" i="4"/>
  <c r="AC1403" i="4"/>
  <c r="Q1403" i="4"/>
  <c r="N1403" i="4"/>
  <c r="J1403" i="4"/>
  <c r="I1403" i="4"/>
  <c r="B1403" i="4"/>
  <c r="AD1403" i="4" s="1"/>
  <c r="AC1402" i="4"/>
  <c r="Q1402" i="4"/>
  <c r="N1402" i="4"/>
  <c r="J1402" i="4"/>
  <c r="I1402" i="4"/>
  <c r="B1402" i="4"/>
  <c r="AD1402" i="4" s="1"/>
  <c r="AC1401" i="4"/>
  <c r="Q1401" i="4"/>
  <c r="N1401" i="4"/>
  <c r="J1401" i="4"/>
  <c r="I1401" i="4"/>
  <c r="B1401" i="4"/>
  <c r="AD1401" i="4" s="1"/>
  <c r="AC1400" i="4"/>
  <c r="Q1400" i="4"/>
  <c r="N1400" i="4"/>
  <c r="J1400" i="4"/>
  <c r="I1400" i="4"/>
  <c r="B1400" i="4"/>
  <c r="AD1400" i="4" s="1"/>
  <c r="AC1399" i="4"/>
  <c r="Q1399" i="4"/>
  <c r="N1399" i="4"/>
  <c r="J1399" i="4"/>
  <c r="I1399" i="4"/>
  <c r="B1399" i="4"/>
  <c r="AD1399" i="4" s="1"/>
  <c r="AC1398" i="4"/>
  <c r="Q1398" i="4"/>
  <c r="N1398" i="4"/>
  <c r="J1398" i="4"/>
  <c r="I1398" i="4"/>
  <c r="B1398" i="4"/>
  <c r="AD1398" i="4" s="1"/>
  <c r="AC1397" i="4"/>
  <c r="Q1397" i="4"/>
  <c r="N1397" i="4"/>
  <c r="J1397" i="4"/>
  <c r="I1397" i="4"/>
  <c r="B1397" i="4"/>
  <c r="AD1397" i="4" s="1"/>
  <c r="AC1396" i="4"/>
  <c r="Q1396" i="4"/>
  <c r="N1396" i="4"/>
  <c r="J1396" i="4"/>
  <c r="I1396" i="4"/>
  <c r="AC1395" i="4"/>
  <c r="Q1395" i="4"/>
  <c r="N1395" i="4"/>
  <c r="J1395" i="4"/>
  <c r="I1395" i="4"/>
  <c r="B1395" i="4"/>
  <c r="B1396" i="4" s="1"/>
  <c r="T1394" i="4"/>
  <c r="Q1394" i="4"/>
  <c r="N1394" i="4"/>
  <c r="L1394" i="4"/>
  <c r="K1394" i="4"/>
  <c r="H1394" i="4"/>
  <c r="G1394" i="4"/>
  <c r="F1394" i="4"/>
  <c r="AC1394" i="4" s="1"/>
  <c r="AD1394" i="4" s="1"/>
  <c r="E1394" i="4"/>
  <c r="D1394" i="4"/>
  <c r="Q1392" i="4"/>
  <c r="Z1392" i="4" s="1"/>
  <c r="P1392" i="4"/>
  <c r="P1391" i="4" s="1"/>
  <c r="P1390" i="4" s="1"/>
  <c r="P1389" i="4" s="1"/>
  <c r="P1388" i="4" s="1"/>
  <c r="P1387" i="4" s="1"/>
  <c r="P1386" i="4" s="1"/>
  <c r="P1385" i="4" s="1"/>
  <c r="P1384" i="4" s="1"/>
  <c r="P1383" i="4" s="1"/>
  <c r="P1382" i="4" s="1"/>
  <c r="N1392" i="4"/>
  <c r="J1392" i="4"/>
  <c r="I1392" i="4"/>
  <c r="B1392" i="4"/>
  <c r="AC1391" i="4"/>
  <c r="Q1391" i="4"/>
  <c r="N1391" i="4"/>
  <c r="J1391" i="4"/>
  <c r="I1391" i="4"/>
  <c r="B1391" i="4"/>
  <c r="AD1391" i="4" s="1"/>
  <c r="AC1390" i="4"/>
  <c r="Q1390" i="4"/>
  <c r="N1390" i="4"/>
  <c r="J1390" i="4"/>
  <c r="I1390" i="4"/>
  <c r="B1390" i="4"/>
  <c r="AD1390" i="4" s="1"/>
  <c r="AC1389" i="4"/>
  <c r="Q1389" i="4"/>
  <c r="N1389" i="4"/>
  <c r="J1389" i="4"/>
  <c r="I1389" i="4"/>
  <c r="B1389" i="4"/>
  <c r="AD1389" i="4" s="1"/>
  <c r="AC1388" i="4"/>
  <c r="Q1388" i="4"/>
  <c r="N1388" i="4"/>
  <c r="J1388" i="4"/>
  <c r="I1388" i="4"/>
  <c r="B1388" i="4"/>
  <c r="AD1388" i="4" s="1"/>
  <c r="AC1387" i="4"/>
  <c r="Q1387" i="4"/>
  <c r="N1387" i="4"/>
  <c r="J1387" i="4"/>
  <c r="I1387" i="4"/>
  <c r="B1387" i="4"/>
  <c r="AD1387" i="4" s="1"/>
  <c r="AC1386" i="4"/>
  <c r="Q1386" i="4"/>
  <c r="N1386" i="4"/>
  <c r="J1386" i="4"/>
  <c r="I1386" i="4"/>
  <c r="B1386" i="4"/>
  <c r="AD1386" i="4" s="1"/>
  <c r="AC1385" i="4"/>
  <c r="Q1385" i="4"/>
  <c r="N1385" i="4"/>
  <c r="J1385" i="4"/>
  <c r="I1385" i="4"/>
  <c r="B1385" i="4"/>
  <c r="AD1385" i="4" s="1"/>
  <c r="AC1384" i="4"/>
  <c r="Q1384" i="4"/>
  <c r="N1384" i="4"/>
  <c r="J1384" i="4"/>
  <c r="I1384" i="4"/>
  <c r="AC1383" i="4"/>
  <c r="Q1383" i="4"/>
  <c r="N1383" i="4"/>
  <c r="J1383" i="4"/>
  <c r="I1383" i="4"/>
  <c r="B1383" i="4"/>
  <c r="T1382" i="4"/>
  <c r="Q1382" i="4"/>
  <c r="N1382" i="4"/>
  <c r="L1382" i="4"/>
  <c r="K1382" i="4"/>
  <c r="H1382" i="4"/>
  <c r="G1382" i="4"/>
  <c r="F1382" i="4"/>
  <c r="AC1382" i="4" s="1"/>
  <c r="AD1382" i="4" s="1"/>
  <c r="E1382" i="4"/>
  <c r="D1382" i="4"/>
  <c r="Q1380" i="4"/>
  <c r="Z1380" i="4" s="1"/>
  <c r="P1380" i="4"/>
  <c r="P1379" i="4" s="1"/>
  <c r="P1378" i="4" s="1"/>
  <c r="P1377" i="4" s="1"/>
  <c r="P1376" i="4" s="1"/>
  <c r="P1375" i="4" s="1"/>
  <c r="P1374" i="4" s="1"/>
  <c r="P1373" i="4" s="1"/>
  <c r="P1372" i="4" s="1"/>
  <c r="P1371" i="4" s="1"/>
  <c r="P1370" i="4" s="1"/>
  <c r="N1380" i="4"/>
  <c r="J1380" i="4"/>
  <c r="I1380" i="4"/>
  <c r="B1380" i="4"/>
  <c r="AC1379" i="4"/>
  <c r="Q1379" i="4"/>
  <c r="N1379" i="4"/>
  <c r="J1379" i="4"/>
  <c r="I1379" i="4"/>
  <c r="B1379" i="4"/>
  <c r="AD1379" i="4" s="1"/>
  <c r="AC1378" i="4"/>
  <c r="Q1378" i="4"/>
  <c r="N1378" i="4"/>
  <c r="J1378" i="4"/>
  <c r="I1378" i="4"/>
  <c r="B1378" i="4"/>
  <c r="AD1378" i="4" s="1"/>
  <c r="AC1377" i="4"/>
  <c r="Q1377" i="4"/>
  <c r="N1377" i="4"/>
  <c r="J1377" i="4"/>
  <c r="I1377" i="4"/>
  <c r="B1377" i="4"/>
  <c r="AD1377" i="4" s="1"/>
  <c r="AC1376" i="4"/>
  <c r="Q1376" i="4"/>
  <c r="N1376" i="4"/>
  <c r="J1376" i="4"/>
  <c r="I1376" i="4"/>
  <c r="B1376" i="4"/>
  <c r="AD1376" i="4" s="1"/>
  <c r="AC1375" i="4"/>
  <c r="Q1375" i="4"/>
  <c r="N1375" i="4"/>
  <c r="J1375" i="4"/>
  <c r="I1375" i="4"/>
  <c r="B1375" i="4"/>
  <c r="AD1375" i="4" s="1"/>
  <c r="AC1374" i="4"/>
  <c r="Q1374" i="4"/>
  <c r="N1374" i="4"/>
  <c r="J1374" i="4"/>
  <c r="I1374" i="4"/>
  <c r="B1374" i="4"/>
  <c r="AD1374" i="4" s="1"/>
  <c r="AC1373" i="4"/>
  <c r="Q1373" i="4"/>
  <c r="N1373" i="4"/>
  <c r="J1373" i="4"/>
  <c r="I1373" i="4"/>
  <c r="B1373" i="4"/>
  <c r="AD1373" i="4" s="1"/>
  <c r="AC1372" i="4"/>
  <c r="Q1372" i="4"/>
  <c r="N1372" i="4"/>
  <c r="J1372" i="4"/>
  <c r="I1372" i="4"/>
  <c r="AC1371" i="4"/>
  <c r="Q1371" i="4"/>
  <c r="N1371" i="4"/>
  <c r="J1371" i="4"/>
  <c r="I1371" i="4"/>
  <c r="B1371" i="4"/>
  <c r="T1370" i="4"/>
  <c r="Q1370" i="4"/>
  <c r="N1370" i="4"/>
  <c r="L1370" i="4"/>
  <c r="K1370" i="4"/>
  <c r="H1370" i="4"/>
  <c r="G1370" i="4"/>
  <c r="F1370" i="4"/>
  <c r="AC1370" i="4" s="1"/>
  <c r="AD1370" i="4" s="1"/>
  <c r="E1370" i="4"/>
  <c r="D1370" i="4"/>
  <c r="Q1368" i="4"/>
  <c r="Z1368" i="4" s="1"/>
  <c r="P1368" i="4"/>
  <c r="P1367" i="4" s="1"/>
  <c r="P1366" i="4" s="1"/>
  <c r="P1365" i="4" s="1"/>
  <c r="P1364" i="4" s="1"/>
  <c r="P1363" i="4" s="1"/>
  <c r="P1362" i="4" s="1"/>
  <c r="P1361" i="4" s="1"/>
  <c r="P1360" i="4" s="1"/>
  <c r="P1359" i="4" s="1"/>
  <c r="P1358" i="4" s="1"/>
  <c r="N1368" i="4"/>
  <c r="J1368" i="4"/>
  <c r="I1368" i="4"/>
  <c r="B1368" i="4"/>
  <c r="AC1367" i="4"/>
  <c r="Q1367" i="4"/>
  <c r="N1367" i="4"/>
  <c r="J1367" i="4"/>
  <c r="I1367" i="4"/>
  <c r="B1367" i="4"/>
  <c r="AD1367" i="4" s="1"/>
  <c r="AC1366" i="4"/>
  <c r="Q1366" i="4"/>
  <c r="N1366" i="4"/>
  <c r="J1366" i="4"/>
  <c r="I1366" i="4"/>
  <c r="B1366" i="4"/>
  <c r="AD1366" i="4" s="1"/>
  <c r="AC1365" i="4"/>
  <c r="Q1365" i="4"/>
  <c r="N1365" i="4"/>
  <c r="J1365" i="4"/>
  <c r="I1365" i="4"/>
  <c r="B1365" i="4"/>
  <c r="AD1365" i="4" s="1"/>
  <c r="AC1364" i="4"/>
  <c r="Q1364" i="4"/>
  <c r="N1364" i="4"/>
  <c r="J1364" i="4"/>
  <c r="I1364" i="4"/>
  <c r="B1364" i="4"/>
  <c r="AD1364" i="4" s="1"/>
  <c r="AC1363" i="4"/>
  <c r="Q1363" i="4"/>
  <c r="N1363" i="4"/>
  <c r="J1363" i="4"/>
  <c r="I1363" i="4"/>
  <c r="B1363" i="4"/>
  <c r="AD1363" i="4" s="1"/>
  <c r="AC1362" i="4"/>
  <c r="Q1362" i="4"/>
  <c r="N1362" i="4"/>
  <c r="J1362" i="4"/>
  <c r="I1362" i="4"/>
  <c r="B1362" i="4"/>
  <c r="AD1362" i="4" s="1"/>
  <c r="AC1361" i="4"/>
  <c r="Q1361" i="4"/>
  <c r="N1361" i="4"/>
  <c r="J1361" i="4"/>
  <c r="I1361" i="4"/>
  <c r="B1361" i="4"/>
  <c r="AD1361" i="4" s="1"/>
  <c r="AC1360" i="4"/>
  <c r="Q1360" i="4"/>
  <c r="N1360" i="4"/>
  <c r="J1360" i="4"/>
  <c r="I1360" i="4"/>
  <c r="B1360" i="4"/>
  <c r="AD1360" i="4" s="1"/>
  <c r="AC1359" i="4"/>
  <c r="Q1359" i="4"/>
  <c r="N1359" i="4"/>
  <c r="J1359" i="4"/>
  <c r="I1359" i="4"/>
  <c r="B1359" i="4"/>
  <c r="T1358" i="4"/>
  <c r="Q1358" i="4"/>
  <c r="N1358" i="4"/>
  <c r="L1358" i="4"/>
  <c r="K1358" i="4"/>
  <c r="H1358" i="4"/>
  <c r="G1358" i="4"/>
  <c r="F1358" i="4"/>
  <c r="AC1358" i="4" s="1"/>
  <c r="AD1358" i="4" s="1"/>
  <c r="E1358" i="4"/>
  <c r="D1358" i="4"/>
  <c r="Q1356" i="4"/>
  <c r="Z1356" i="4" s="1"/>
  <c r="P1356" i="4"/>
  <c r="P1355" i="4" s="1"/>
  <c r="P1354" i="4" s="1"/>
  <c r="P1353" i="4" s="1"/>
  <c r="P1352" i="4" s="1"/>
  <c r="P1351" i="4" s="1"/>
  <c r="P1350" i="4" s="1"/>
  <c r="P1349" i="4" s="1"/>
  <c r="P1348" i="4" s="1"/>
  <c r="P1347" i="4" s="1"/>
  <c r="P1346" i="4" s="1"/>
  <c r="N1356" i="4"/>
  <c r="J1356" i="4"/>
  <c r="I1356" i="4"/>
  <c r="B1356" i="4"/>
  <c r="AC1355" i="4"/>
  <c r="Q1355" i="4"/>
  <c r="N1355" i="4"/>
  <c r="J1355" i="4"/>
  <c r="I1355" i="4"/>
  <c r="B1355" i="4"/>
  <c r="AD1355" i="4" s="1"/>
  <c r="AC1354" i="4"/>
  <c r="Q1354" i="4"/>
  <c r="N1354" i="4"/>
  <c r="J1354" i="4"/>
  <c r="I1354" i="4"/>
  <c r="B1354" i="4"/>
  <c r="AD1354" i="4" s="1"/>
  <c r="AC1353" i="4"/>
  <c r="Q1353" i="4"/>
  <c r="N1353" i="4"/>
  <c r="J1353" i="4"/>
  <c r="I1353" i="4"/>
  <c r="B1353" i="4"/>
  <c r="AD1353" i="4" s="1"/>
  <c r="AC1352" i="4"/>
  <c r="Q1352" i="4"/>
  <c r="N1352" i="4"/>
  <c r="J1352" i="4"/>
  <c r="I1352" i="4"/>
  <c r="B1352" i="4"/>
  <c r="AD1352" i="4" s="1"/>
  <c r="AC1351" i="4"/>
  <c r="Q1351" i="4"/>
  <c r="N1351" i="4"/>
  <c r="J1351" i="4"/>
  <c r="I1351" i="4"/>
  <c r="B1351" i="4"/>
  <c r="AD1351" i="4" s="1"/>
  <c r="AC1350" i="4"/>
  <c r="Q1350" i="4"/>
  <c r="N1350" i="4"/>
  <c r="J1350" i="4"/>
  <c r="I1350" i="4"/>
  <c r="B1350" i="4"/>
  <c r="AD1350" i="4" s="1"/>
  <c r="AC1349" i="4"/>
  <c r="Q1349" i="4"/>
  <c r="N1349" i="4"/>
  <c r="J1349" i="4"/>
  <c r="I1349" i="4"/>
  <c r="B1349" i="4"/>
  <c r="AD1349" i="4" s="1"/>
  <c r="AC1348" i="4"/>
  <c r="N1348" i="4"/>
  <c r="J1348" i="4"/>
  <c r="I1348" i="4"/>
  <c r="AC1347" i="4"/>
  <c r="N1347" i="4"/>
  <c r="J1347" i="4"/>
  <c r="I1347" i="4"/>
  <c r="B1347" i="4"/>
  <c r="T1346" i="4"/>
  <c r="N1346" i="4"/>
  <c r="L1346" i="4"/>
  <c r="K1346" i="4"/>
  <c r="H1346" i="4"/>
  <c r="G1346" i="4"/>
  <c r="F1346" i="4"/>
  <c r="AC1346" i="4" s="1"/>
  <c r="AD1346" i="4" s="1"/>
  <c r="E1346" i="4"/>
  <c r="D1346" i="4"/>
  <c r="Q1344" i="4"/>
  <c r="Z1344" i="4" s="1"/>
  <c r="P1344" i="4"/>
  <c r="P1343" i="4" s="1"/>
  <c r="P1342" i="4" s="1"/>
  <c r="P1341" i="4" s="1"/>
  <c r="P1340" i="4" s="1"/>
  <c r="P1339" i="4" s="1"/>
  <c r="P1338" i="4" s="1"/>
  <c r="P1337" i="4" s="1"/>
  <c r="P1336" i="4" s="1"/>
  <c r="P1335" i="4" s="1"/>
  <c r="P1334" i="4" s="1"/>
  <c r="N1344" i="4"/>
  <c r="J1344" i="4"/>
  <c r="I1344" i="4"/>
  <c r="B1344" i="4"/>
  <c r="AC1343" i="4"/>
  <c r="Q1343" i="4"/>
  <c r="N1343" i="4"/>
  <c r="J1343" i="4"/>
  <c r="I1343" i="4"/>
  <c r="B1343" i="4"/>
  <c r="AD1343" i="4" s="1"/>
  <c r="AC1342" i="4"/>
  <c r="Q1342" i="4"/>
  <c r="N1342" i="4"/>
  <c r="J1342" i="4"/>
  <c r="I1342" i="4"/>
  <c r="B1342" i="4"/>
  <c r="AD1342" i="4" s="1"/>
  <c r="AC1341" i="4"/>
  <c r="Q1341" i="4"/>
  <c r="N1341" i="4"/>
  <c r="J1341" i="4"/>
  <c r="I1341" i="4"/>
  <c r="B1341" i="4"/>
  <c r="AD1341" i="4" s="1"/>
  <c r="AC1340" i="4"/>
  <c r="Q1340" i="4"/>
  <c r="N1340" i="4"/>
  <c r="J1340" i="4"/>
  <c r="I1340" i="4"/>
  <c r="B1340" i="4"/>
  <c r="AD1340" i="4" s="1"/>
  <c r="AC1339" i="4"/>
  <c r="Q1339" i="4"/>
  <c r="N1339" i="4"/>
  <c r="J1339" i="4"/>
  <c r="I1339" i="4"/>
  <c r="B1339" i="4"/>
  <c r="AD1339" i="4" s="1"/>
  <c r="AC1338" i="4"/>
  <c r="Q1338" i="4"/>
  <c r="N1338" i="4"/>
  <c r="J1338" i="4"/>
  <c r="I1338" i="4"/>
  <c r="B1338" i="4"/>
  <c r="AD1338" i="4" s="1"/>
  <c r="AC1337" i="4"/>
  <c r="Q1337" i="4"/>
  <c r="N1337" i="4"/>
  <c r="J1337" i="4"/>
  <c r="I1337" i="4"/>
  <c r="B1337" i="4"/>
  <c r="AD1337" i="4" s="1"/>
  <c r="AC1336" i="4"/>
  <c r="Q1336" i="4"/>
  <c r="N1336" i="4"/>
  <c r="J1336" i="4"/>
  <c r="I1336" i="4"/>
  <c r="AC1335" i="4"/>
  <c r="Q1335" i="4"/>
  <c r="N1335" i="4"/>
  <c r="J1335" i="4"/>
  <c r="I1335" i="4"/>
  <c r="B1335" i="4"/>
  <c r="T1334" i="4"/>
  <c r="Q1334" i="4"/>
  <c r="N1334" i="4"/>
  <c r="L1334" i="4"/>
  <c r="K1334" i="4"/>
  <c r="H1334" i="4"/>
  <c r="G1334" i="4"/>
  <c r="F1334" i="4"/>
  <c r="AC1334" i="4" s="1"/>
  <c r="AD1334" i="4" s="1"/>
  <c r="E1334" i="4"/>
  <c r="D1334" i="4"/>
  <c r="Q1332" i="4"/>
  <c r="Z1332" i="4" s="1"/>
  <c r="P1332" i="4"/>
  <c r="P1331" i="4" s="1"/>
  <c r="P1330" i="4" s="1"/>
  <c r="P1329" i="4" s="1"/>
  <c r="P1328" i="4" s="1"/>
  <c r="P1327" i="4" s="1"/>
  <c r="P1326" i="4" s="1"/>
  <c r="P1325" i="4" s="1"/>
  <c r="P1324" i="4" s="1"/>
  <c r="P1323" i="4" s="1"/>
  <c r="P1322" i="4" s="1"/>
  <c r="N1332" i="4"/>
  <c r="J1332" i="4"/>
  <c r="I1332" i="4"/>
  <c r="B1332" i="4"/>
  <c r="AC1331" i="4"/>
  <c r="Q1331" i="4"/>
  <c r="N1331" i="4"/>
  <c r="J1331" i="4"/>
  <c r="I1331" i="4"/>
  <c r="B1331" i="4"/>
  <c r="AD1331" i="4" s="1"/>
  <c r="AC1330" i="4"/>
  <c r="Q1330" i="4"/>
  <c r="N1330" i="4"/>
  <c r="J1330" i="4"/>
  <c r="I1330" i="4"/>
  <c r="B1330" i="4"/>
  <c r="AD1330" i="4" s="1"/>
  <c r="AC1329" i="4"/>
  <c r="Q1329" i="4"/>
  <c r="N1329" i="4"/>
  <c r="J1329" i="4"/>
  <c r="I1329" i="4"/>
  <c r="B1329" i="4"/>
  <c r="AD1329" i="4" s="1"/>
  <c r="AC1328" i="4"/>
  <c r="Q1328" i="4"/>
  <c r="N1328" i="4"/>
  <c r="J1328" i="4"/>
  <c r="I1328" i="4"/>
  <c r="B1328" i="4"/>
  <c r="AD1328" i="4" s="1"/>
  <c r="AC1327" i="4"/>
  <c r="Q1327" i="4"/>
  <c r="N1327" i="4"/>
  <c r="J1327" i="4"/>
  <c r="I1327" i="4"/>
  <c r="B1327" i="4"/>
  <c r="AD1327" i="4" s="1"/>
  <c r="AC1326" i="4"/>
  <c r="Q1326" i="4"/>
  <c r="N1326" i="4"/>
  <c r="J1326" i="4"/>
  <c r="I1326" i="4"/>
  <c r="B1326" i="4"/>
  <c r="AD1326" i="4" s="1"/>
  <c r="AC1325" i="4"/>
  <c r="Q1325" i="4"/>
  <c r="N1325" i="4"/>
  <c r="J1325" i="4"/>
  <c r="I1325" i="4"/>
  <c r="B1325" i="4"/>
  <c r="AD1325" i="4" s="1"/>
  <c r="AC1324" i="4"/>
  <c r="Q1324" i="4"/>
  <c r="N1324" i="4"/>
  <c r="J1324" i="4"/>
  <c r="I1324" i="4"/>
  <c r="B1324" i="4"/>
  <c r="AD1324" i="4" s="1"/>
  <c r="AC1323" i="4"/>
  <c r="Q1323" i="4"/>
  <c r="N1323" i="4"/>
  <c r="J1323" i="4"/>
  <c r="I1323" i="4"/>
  <c r="B1323" i="4"/>
  <c r="T1322" i="4"/>
  <c r="Q1322" i="4"/>
  <c r="N1322" i="4"/>
  <c r="L1322" i="4"/>
  <c r="K1322" i="4"/>
  <c r="H1322" i="4"/>
  <c r="G1322" i="4"/>
  <c r="F1322" i="4"/>
  <c r="AC1322" i="4" s="1"/>
  <c r="AD1322" i="4" s="1"/>
  <c r="E1322" i="4"/>
  <c r="D1322" i="4"/>
  <c r="Q1320" i="4"/>
  <c r="Z1320" i="4" s="1"/>
  <c r="P1320" i="4"/>
  <c r="P1319" i="4" s="1"/>
  <c r="P1318" i="4" s="1"/>
  <c r="P1317" i="4" s="1"/>
  <c r="P1316" i="4" s="1"/>
  <c r="P1315" i="4" s="1"/>
  <c r="P1314" i="4" s="1"/>
  <c r="P1313" i="4" s="1"/>
  <c r="P1312" i="4" s="1"/>
  <c r="P1311" i="4" s="1"/>
  <c r="P1310" i="4" s="1"/>
  <c r="N1320" i="4"/>
  <c r="J1320" i="4"/>
  <c r="I1320" i="4"/>
  <c r="B1320" i="4"/>
  <c r="AC1319" i="4"/>
  <c r="Q1319" i="4"/>
  <c r="N1319" i="4"/>
  <c r="J1319" i="4"/>
  <c r="I1319" i="4"/>
  <c r="B1319" i="4"/>
  <c r="AD1319" i="4" s="1"/>
  <c r="AC1318" i="4"/>
  <c r="Q1318" i="4"/>
  <c r="N1318" i="4"/>
  <c r="J1318" i="4"/>
  <c r="I1318" i="4"/>
  <c r="B1318" i="4"/>
  <c r="AD1318" i="4" s="1"/>
  <c r="AC1317" i="4"/>
  <c r="Q1317" i="4"/>
  <c r="N1317" i="4"/>
  <c r="J1317" i="4"/>
  <c r="I1317" i="4"/>
  <c r="B1317" i="4"/>
  <c r="AD1317" i="4" s="1"/>
  <c r="AC1316" i="4"/>
  <c r="Q1316" i="4"/>
  <c r="N1316" i="4"/>
  <c r="J1316" i="4"/>
  <c r="I1316" i="4"/>
  <c r="B1316" i="4"/>
  <c r="AD1316" i="4" s="1"/>
  <c r="AC1315" i="4"/>
  <c r="Q1315" i="4"/>
  <c r="N1315" i="4"/>
  <c r="J1315" i="4"/>
  <c r="I1315" i="4"/>
  <c r="B1315" i="4"/>
  <c r="AD1315" i="4" s="1"/>
  <c r="AC1314" i="4"/>
  <c r="Q1314" i="4"/>
  <c r="N1314" i="4"/>
  <c r="J1314" i="4"/>
  <c r="I1314" i="4"/>
  <c r="B1314" i="4"/>
  <c r="AD1314" i="4" s="1"/>
  <c r="AC1313" i="4"/>
  <c r="Q1313" i="4"/>
  <c r="N1313" i="4"/>
  <c r="J1313" i="4"/>
  <c r="I1313" i="4"/>
  <c r="B1313" i="4"/>
  <c r="AD1313" i="4" s="1"/>
  <c r="AC1312" i="4"/>
  <c r="Q1312" i="4"/>
  <c r="N1312" i="4"/>
  <c r="J1312" i="4"/>
  <c r="I1312" i="4"/>
  <c r="AC1311" i="4"/>
  <c r="Q1311" i="4"/>
  <c r="N1311" i="4"/>
  <c r="J1311" i="4"/>
  <c r="I1311" i="4"/>
  <c r="B1311" i="4"/>
  <c r="T1310" i="4"/>
  <c r="Q1310" i="4"/>
  <c r="N1310" i="4"/>
  <c r="L1310" i="4"/>
  <c r="K1310" i="4"/>
  <c r="H1310" i="4"/>
  <c r="G1310" i="4"/>
  <c r="F1310" i="4"/>
  <c r="AC1310" i="4" s="1"/>
  <c r="AD1310" i="4" s="1"/>
  <c r="E1310" i="4"/>
  <c r="D1310" i="4"/>
  <c r="Q1308" i="4"/>
  <c r="Z1308" i="4" s="1"/>
  <c r="P1308" i="4"/>
  <c r="P1307" i="4" s="1"/>
  <c r="P1306" i="4" s="1"/>
  <c r="P1305" i="4" s="1"/>
  <c r="P1304" i="4" s="1"/>
  <c r="P1303" i="4" s="1"/>
  <c r="P1302" i="4" s="1"/>
  <c r="P1301" i="4" s="1"/>
  <c r="P1300" i="4" s="1"/>
  <c r="P1299" i="4" s="1"/>
  <c r="P1298" i="4" s="1"/>
  <c r="N1308" i="4"/>
  <c r="J1308" i="4"/>
  <c r="I1308" i="4"/>
  <c r="B1308" i="4"/>
  <c r="AC1307" i="4"/>
  <c r="Q1307" i="4"/>
  <c r="N1307" i="4"/>
  <c r="J1307" i="4"/>
  <c r="I1307" i="4"/>
  <c r="B1307" i="4"/>
  <c r="AD1307" i="4" s="1"/>
  <c r="AC1306" i="4"/>
  <c r="Q1306" i="4"/>
  <c r="N1306" i="4"/>
  <c r="J1306" i="4"/>
  <c r="I1306" i="4"/>
  <c r="B1306" i="4"/>
  <c r="AD1306" i="4" s="1"/>
  <c r="AC1305" i="4"/>
  <c r="Q1305" i="4"/>
  <c r="N1305" i="4"/>
  <c r="J1305" i="4"/>
  <c r="I1305" i="4"/>
  <c r="B1305" i="4"/>
  <c r="AD1305" i="4" s="1"/>
  <c r="AC1304" i="4"/>
  <c r="Q1304" i="4"/>
  <c r="N1304" i="4"/>
  <c r="J1304" i="4"/>
  <c r="I1304" i="4"/>
  <c r="B1304" i="4"/>
  <c r="AD1304" i="4" s="1"/>
  <c r="AC1303" i="4"/>
  <c r="Q1303" i="4"/>
  <c r="N1303" i="4"/>
  <c r="J1303" i="4"/>
  <c r="I1303" i="4"/>
  <c r="B1303" i="4"/>
  <c r="AD1303" i="4" s="1"/>
  <c r="AC1302" i="4"/>
  <c r="Q1302" i="4"/>
  <c r="N1302" i="4"/>
  <c r="J1302" i="4"/>
  <c r="I1302" i="4"/>
  <c r="B1302" i="4"/>
  <c r="AD1302" i="4" s="1"/>
  <c r="AC1301" i="4"/>
  <c r="Q1301" i="4"/>
  <c r="N1301" i="4"/>
  <c r="J1301" i="4"/>
  <c r="I1301" i="4"/>
  <c r="B1301" i="4"/>
  <c r="AD1301" i="4" s="1"/>
  <c r="AC1300" i="4"/>
  <c r="Q1300" i="4"/>
  <c r="N1300" i="4"/>
  <c r="J1300" i="4"/>
  <c r="I1300" i="4"/>
  <c r="B1300" i="4"/>
  <c r="AD1300" i="4" s="1"/>
  <c r="AC1299" i="4"/>
  <c r="Q1299" i="4"/>
  <c r="N1299" i="4"/>
  <c r="J1299" i="4"/>
  <c r="I1299" i="4"/>
  <c r="B1299" i="4"/>
  <c r="T1298" i="4"/>
  <c r="Q1298" i="4"/>
  <c r="N1298" i="4"/>
  <c r="L1298" i="4"/>
  <c r="K1298" i="4"/>
  <c r="H1298" i="4"/>
  <c r="G1298" i="4"/>
  <c r="F1298" i="4"/>
  <c r="AC1298" i="4" s="1"/>
  <c r="AD1298" i="4" s="1"/>
  <c r="E1298" i="4"/>
  <c r="D1298" i="4"/>
  <c r="Q1296" i="4"/>
  <c r="Z1296" i="4" s="1"/>
  <c r="P1296" i="4"/>
  <c r="P1295" i="4" s="1"/>
  <c r="P1294" i="4" s="1"/>
  <c r="P1293" i="4" s="1"/>
  <c r="P1292" i="4" s="1"/>
  <c r="P1291" i="4" s="1"/>
  <c r="P1290" i="4" s="1"/>
  <c r="P1289" i="4" s="1"/>
  <c r="N1296" i="4"/>
  <c r="J1296" i="4"/>
  <c r="I1296" i="4"/>
  <c r="B1296" i="4"/>
  <c r="AC1295" i="4"/>
  <c r="Q1295" i="4"/>
  <c r="N1295" i="4"/>
  <c r="J1295" i="4"/>
  <c r="I1295" i="4"/>
  <c r="B1295" i="4"/>
  <c r="AD1295" i="4" s="1"/>
  <c r="AC1294" i="4"/>
  <c r="Q1294" i="4"/>
  <c r="N1294" i="4"/>
  <c r="J1294" i="4"/>
  <c r="I1294" i="4"/>
  <c r="B1294" i="4"/>
  <c r="AD1294" i="4" s="1"/>
  <c r="AC1293" i="4"/>
  <c r="Q1293" i="4"/>
  <c r="N1293" i="4"/>
  <c r="J1293" i="4"/>
  <c r="I1293" i="4"/>
  <c r="B1293" i="4"/>
  <c r="AD1293" i="4" s="1"/>
  <c r="AC1292" i="4"/>
  <c r="Q1292" i="4"/>
  <c r="N1292" i="4"/>
  <c r="J1292" i="4"/>
  <c r="I1292" i="4"/>
  <c r="B1292" i="4"/>
  <c r="AD1292" i="4" s="1"/>
  <c r="AC1291" i="4"/>
  <c r="Q1291" i="4"/>
  <c r="N1291" i="4"/>
  <c r="J1291" i="4"/>
  <c r="I1291" i="4"/>
  <c r="B1291" i="4"/>
  <c r="AD1291" i="4" s="1"/>
  <c r="AC1290" i="4"/>
  <c r="Q1290" i="4"/>
  <c r="N1290" i="4"/>
  <c r="J1290" i="4"/>
  <c r="I1290" i="4"/>
  <c r="B1290" i="4"/>
  <c r="AD1290" i="4" s="1"/>
  <c r="AC1289" i="4"/>
  <c r="Q1289" i="4"/>
  <c r="N1289" i="4"/>
  <c r="J1289" i="4"/>
  <c r="I1289" i="4"/>
  <c r="B1289" i="4"/>
  <c r="AD1289" i="4" s="1"/>
  <c r="AC1288" i="4"/>
  <c r="J1288" i="4"/>
  <c r="I1288" i="4"/>
  <c r="AC1287" i="4"/>
  <c r="Q1287" i="4"/>
  <c r="N1287" i="4"/>
  <c r="J1287" i="4"/>
  <c r="I1287" i="4"/>
  <c r="B1287" i="4"/>
  <c r="T1286" i="4"/>
  <c r="Q1286" i="4"/>
  <c r="N1286" i="4"/>
  <c r="L1286" i="4"/>
  <c r="K1286" i="4"/>
  <c r="H1286" i="4"/>
  <c r="G1286" i="4"/>
  <c r="F1286" i="4"/>
  <c r="AC1286" i="4" s="1"/>
  <c r="AD1286" i="4" s="1"/>
  <c r="E1286" i="4"/>
  <c r="D1286" i="4"/>
  <c r="Q1284" i="4"/>
  <c r="Z1284" i="4" s="1"/>
  <c r="P1284" i="4"/>
  <c r="P1283" i="4" s="1"/>
  <c r="P1282" i="4" s="1"/>
  <c r="P1281" i="4" s="1"/>
  <c r="P1280" i="4" s="1"/>
  <c r="P1279" i="4" s="1"/>
  <c r="P1278" i="4" s="1"/>
  <c r="P1277" i="4" s="1"/>
  <c r="P1276" i="4" s="1"/>
  <c r="P1275" i="4" s="1"/>
  <c r="P1274" i="4" s="1"/>
  <c r="N1284" i="4"/>
  <c r="J1284" i="4"/>
  <c r="I1284" i="4"/>
  <c r="B1284" i="4"/>
  <c r="AC1283" i="4"/>
  <c r="Q1283" i="4"/>
  <c r="N1283" i="4"/>
  <c r="J1283" i="4"/>
  <c r="I1283" i="4"/>
  <c r="B1283" i="4"/>
  <c r="AD1283" i="4" s="1"/>
  <c r="AC1282" i="4"/>
  <c r="Q1282" i="4"/>
  <c r="N1282" i="4"/>
  <c r="J1282" i="4"/>
  <c r="I1282" i="4"/>
  <c r="B1282" i="4"/>
  <c r="AD1282" i="4" s="1"/>
  <c r="AC1281" i="4"/>
  <c r="Q1281" i="4"/>
  <c r="N1281" i="4"/>
  <c r="J1281" i="4"/>
  <c r="I1281" i="4"/>
  <c r="B1281" i="4"/>
  <c r="AD1281" i="4" s="1"/>
  <c r="AC1280" i="4"/>
  <c r="Q1280" i="4"/>
  <c r="N1280" i="4"/>
  <c r="J1280" i="4"/>
  <c r="I1280" i="4"/>
  <c r="B1280" i="4"/>
  <c r="AD1280" i="4" s="1"/>
  <c r="AC1279" i="4"/>
  <c r="Q1279" i="4"/>
  <c r="N1279" i="4"/>
  <c r="J1279" i="4"/>
  <c r="I1279" i="4"/>
  <c r="B1279" i="4"/>
  <c r="AD1279" i="4" s="1"/>
  <c r="AC1278" i="4"/>
  <c r="Q1278" i="4"/>
  <c r="N1278" i="4"/>
  <c r="J1278" i="4"/>
  <c r="I1278" i="4"/>
  <c r="B1278" i="4"/>
  <c r="AD1278" i="4" s="1"/>
  <c r="AC1277" i="4"/>
  <c r="Q1277" i="4"/>
  <c r="N1277" i="4"/>
  <c r="J1277" i="4"/>
  <c r="I1277" i="4"/>
  <c r="B1277" i="4"/>
  <c r="AD1277" i="4" s="1"/>
  <c r="AC1276" i="4"/>
  <c r="Q1276" i="4"/>
  <c r="N1276" i="4"/>
  <c r="J1276" i="4"/>
  <c r="I1276" i="4"/>
  <c r="AC1275" i="4"/>
  <c r="Q1275" i="4"/>
  <c r="N1275" i="4"/>
  <c r="J1275" i="4"/>
  <c r="I1275" i="4"/>
  <c r="B1275" i="4"/>
  <c r="T1274" i="4"/>
  <c r="Q1274" i="4"/>
  <c r="N1274" i="4"/>
  <c r="L1274" i="4"/>
  <c r="K1274" i="4"/>
  <c r="H1274" i="4"/>
  <c r="G1274" i="4"/>
  <c r="F1274" i="4"/>
  <c r="AC1274" i="4" s="1"/>
  <c r="AD1274" i="4" s="1"/>
  <c r="E1274" i="4"/>
  <c r="D1274" i="4"/>
  <c r="Q1272" i="4"/>
  <c r="Z1272" i="4" s="1"/>
  <c r="P1272" i="4"/>
  <c r="P1271" i="4" s="1"/>
  <c r="P1270" i="4" s="1"/>
  <c r="P1269" i="4" s="1"/>
  <c r="P1268" i="4" s="1"/>
  <c r="P1267" i="4" s="1"/>
  <c r="P1266" i="4" s="1"/>
  <c r="P1265" i="4" s="1"/>
  <c r="P1264" i="4" s="1"/>
  <c r="P1263" i="4" s="1"/>
  <c r="P1262" i="4" s="1"/>
  <c r="N1272" i="4"/>
  <c r="J1272" i="4"/>
  <c r="I1272" i="4"/>
  <c r="B1272" i="4"/>
  <c r="AC1271" i="4"/>
  <c r="Q1271" i="4"/>
  <c r="N1271" i="4"/>
  <c r="J1271" i="4"/>
  <c r="I1271" i="4"/>
  <c r="B1271" i="4"/>
  <c r="AD1271" i="4" s="1"/>
  <c r="AC1270" i="4"/>
  <c r="Q1270" i="4"/>
  <c r="N1270" i="4"/>
  <c r="J1270" i="4"/>
  <c r="I1270" i="4"/>
  <c r="B1270" i="4"/>
  <c r="AD1270" i="4" s="1"/>
  <c r="AC1269" i="4"/>
  <c r="Q1269" i="4"/>
  <c r="N1269" i="4"/>
  <c r="J1269" i="4"/>
  <c r="I1269" i="4"/>
  <c r="B1269" i="4"/>
  <c r="AD1269" i="4" s="1"/>
  <c r="AC1268" i="4"/>
  <c r="Q1268" i="4"/>
  <c r="N1268" i="4"/>
  <c r="J1268" i="4"/>
  <c r="I1268" i="4"/>
  <c r="B1268" i="4"/>
  <c r="AD1268" i="4" s="1"/>
  <c r="AC1267" i="4"/>
  <c r="Q1267" i="4"/>
  <c r="N1267" i="4"/>
  <c r="J1267" i="4"/>
  <c r="I1267" i="4"/>
  <c r="B1267" i="4"/>
  <c r="AD1267" i="4" s="1"/>
  <c r="AC1266" i="4"/>
  <c r="Q1266" i="4"/>
  <c r="N1266" i="4"/>
  <c r="J1266" i="4"/>
  <c r="I1266" i="4"/>
  <c r="B1266" i="4"/>
  <c r="AD1266" i="4" s="1"/>
  <c r="AC1265" i="4"/>
  <c r="Q1265" i="4"/>
  <c r="N1265" i="4"/>
  <c r="J1265" i="4"/>
  <c r="I1265" i="4"/>
  <c r="B1265" i="4"/>
  <c r="AD1265" i="4" s="1"/>
  <c r="AC1264" i="4"/>
  <c r="Q1264" i="4"/>
  <c r="N1264" i="4"/>
  <c r="J1264" i="4"/>
  <c r="AC1263" i="4"/>
  <c r="Q1263" i="4"/>
  <c r="N1263" i="4"/>
  <c r="J1263" i="4"/>
  <c r="I1263" i="4"/>
  <c r="B1263" i="4"/>
  <c r="B1264" i="4" s="1"/>
  <c r="T1262" i="4"/>
  <c r="Q1262" i="4"/>
  <c r="N1262" i="4"/>
  <c r="L1262" i="4"/>
  <c r="K1262" i="4"/>
  <c r="H1262" i="4"/>
  <c r="G1262" i="4"/>
  <c r="F1262" i="4"/>
  <c r="AC1262" i="4" s="1"/>
  <c r="AD1262" i="4" s="1"/>
  <c r="E1262" i="4"/>
  <c r="D1262" i="4"/>
  <c r="Q1260" i="4"/>
  <c r="Z1260" i="4" s="1"/>
  <c r="P1260" i="4"/>
  <c r="P1259" i="4" s="1"/>
  <c r="P1258" i="4" s="1"/>
  <c r="P1256" i="4" s="1"/>
  <c r="P1254" i="4" s="1"/>
  <c r="P1253" i="4" s="1"/>
  <c r="P1252" i="4" s="1"/>
  <c r="P1251" i="4" s="1"/>
  <c r="P1250" i="4" s="1"/>
  <c r="N1260" i="4"/>
  <c r="J1260" i="4"/>
  <c r="I1260" i="4"/>
  <c r="B1260" i="4"/>
  <c r="AC1259" i="4"/>
  <c r="Q1259" i="4"/>
  <c r="N1259" i="4"/>
  <c r="J1259" i="4"/>
  <c r="I1259" i="4"/>
  <c r="B1259" i="4"/>
  <c r="AD1259" i="4" s="1"/>
  <c r="AC1258" i="4"/>
  <c r="Q1258" i="4"/>
  <c r="N1258" i="4"/>
  <c r="J1258" i="4"/>
  <c r="I1258" i="4"/>
  <c r="B1258" i="4"/>
  <c r="AD1258" i="4" s="1"/>
  <c r="AC1257" i="4"/>
  <c r="J1257" i="4"/>
  <c r="I1257" i="4"/>
  <c r="B1257" i="4"/>
  <c r="AD1257" i="4" s="1"/>
  <c r="AC1256" i="4"/>
  <c r="Q1256" i="4"/>
  <c r="N1256" i="4"/>
  <c r="J1256" i="4"/>
  <c r="I1256" i="4"/>
  <c r="B1256" i="4"/>
  <c r="AD1256" i="4" s="1"/>
  <c r="AC1255" i="4"/>
  <c r="J1255" i="4"/>
  <c r="I1255" i="4"/>
  <c r="B1255" i="4"/>
  <c r="AD1255" i="4" s="1"/>
  <c r="AC1254" i="4"/>
  <c r="N1254" i="4"/>
  <c r="J1254" i="4"/>
  <c r="I1254" i="4"/>
  <c r="B1254" i="4"/>
  <c r="AD1254" i="4" s="1"/>
  <c r="AC1253" i="4"/>
  <c r="N1253" i="4"/>
  <c r="J1253" i="4"/>
  <c r="I1253" i="4"/>
  <c r="AC1252" i="4"/>
  <c r="N1252" i="4"/>
  <c r="J1252" i="4"/>
  <c r="I1252" i="4"/>
  <c r="AC1251" i="4"/>
  <c r="N1251" i="4"/>
  <c r="J1251" i="4"/>
  <c r="I1251" i="4"/>
  <c r="B1251" i="4"/>
  <c r="T1250" i="4"/>
  <c r="N1250" i="4"/>
  <c r="L1250" i="4"/>
  <c r="H1250" i="4"/>
  <c r="G1250" i="4"/>
  <c r="F1250" i="4"/>
  <c r="AC1250" i="4" s="1"/>
  <c r="AD1250" i="4" s="1"/>
  <c r="E1250" i="4"/>
  <c r="D1250" i="4"/>
  <c r="Q1248" i="4"/>
  <c r="Z1248" i="4" s="1"/>
  <c r="P1248" i="4"/>
  <c r="P1247" i="4" s="1"/>
  <c r="P1246" i="4" s="1"/>
  <c r="P1245" i="4" s="1"/>
  <c r="P1244" i="4" s="1"/>
  <c r="P1243" i="4" s="1"/>
  <c r="P1242" i="4" s="1"/>
  <c r="P1241" i="4" s="1"/>
  <c r="P1240" i="4" s="1"/>
  <c r="P1239" i="4" s="1"/>
  <c r="P1238" i="4" s="1"/>
  <c r="N1248" i="4"/>
  <c r="J1248" i="4"/>
  <c r="I1248" i="4"/>
  <c r="B1248" i="4"/>
  <c r="AC1247" i="4"/>
  <c r="Q1247" i="4"/>
  <c r="N1247" i="4"/>
  <c r="J1247" i="4"/>
  <c r="I1247" i="4"/>
  <c r="B1247" i="4"/>
  <c r="AD1247" i="4" s="1"/>
  <c r="AC1246" i="4"/>
  <c r="Q1246" i="4"/>
  <c r="N1246" i="4"/>
  <c r="J1246" i="4"/>
  <c r="I1246" i="4"/>
  <c r="B1246" i="4"/>
  <c r="AD1246" i="4" s="1"/>
  <c r="AC1245" i="4"/>
  <c r="Q1245" i="4"/>
  <c r="N1245" i="4"/>
  <c r="J1245" i="4"/>
  <c r="I1245" i="4"/>
  <c r="B1245" i="4"/>
  <c r="AD1245" i="4" s="1"/>
  <c r="AC1244" i="4"/>
  <c r="Q1244" i="4"/>
  <c r="N1244" i="4"/>
  <c r="J1244" i="4"/>
  <c r="I1244" i="4"/>
  <c r="B1244" i="4"/>
  <c r="AD1244" i="4" s="1"/>
  <c r="AC1243" i="4"/>
  <c r="Q1243" i="4"/>
  <c r="N1243" i="4"/>
  <c r="J1243" i="4"/>
  <c r="I1243" i="4"/>
  <c r="B1243" i="4"/>
  <c r="AD1243" i="4" s="1"/>
  <c r="AC1242" i="4"/>
  <c r="Q1242" i="4"/>
  <c r="N1242" i="4"/>
  <c r="J1242" i="4"/>
  <c r="I1242" i="4"/>
  <c r="B1242" i="4"/>
  <c r="AD1242" i="4" s="1"/>
  <c r="AC1241" i="4"/>
  <c r="Q1241" i="4"/>
  <c r="N1241" i="4"/>
  <c r="J1241" i="4"/>
  <c r="I1241" i="4"/>
  <c r="B1241" i="4"/>
  <c r="AD1241" i="4" s="1"/>
  <c r="AC1240" i="4"/>
  <c r="Q1240" i="4"/>
  <c r="N1240" i="4"/>
  <c r="J1240" i="4"/>
  <c r="I1240" i="4"/>
  <c r="B1240" i="4"/>
  <c r="AD1240" i="4" s="1"/>
  <c r="AC1239" i="4"/>
  <c r="Q1239" i="4"/>
  <c r="N1239" i="4"/>
  <c r="J1239" i="4"/>
  <c r="I1239" i="4"/>
  <c r="B1239" i="4"/>
  <c r="T1238" i="4"/>
  <c r="Q1238" i="4"/>
  <c r="N1238" i="4"/>
  <c r="L1238" i="4"/>
  <c r="K1238" i="4"/>
  <c r="H1238" i="4"/>
  <c r="G1238" i="4"/>
  <c r="F1238" i="4"/>
  <c r="AC1238" i="4" s="1"/>
  <c r="AD1238" i="4" s="1"/>
  <c r="E1238" i="4"/>
  <c r="D1238" i="4"/>
  <c r="Q1236" i="4"/>
  <c r="Z1236" i="4" s="1"/>
  <c r="P1236" i="4"/>
  <c r="P1235" i="4" s="1"/>
  <c r="N1236" i="4"/>
  <c r="J1236" i="4"/>
  <c r="I1236" i="4"/>
  <c r="B1236" i="4"/>
  <c r="AC1235" i="4"/>
  <c r="Q1235" i="4"/>
  <c r="N1235" i="4"/>
  <c r="J1235" i="4"/>
  <c r="I1235" i="4"/>
  <c r="B1235" i="4"/>
  <c r="AD1235" i="4" s="1"/>
  <c r="AC1234" i="4"/>
  <c r="J1234" i="4"/>
  <c r="I1234" i="4"/>
  <c r="B1234" i="4"/>
  <c r="AD1234" i="4" s="1"/>
  <c r="AC1233" i="4"/>
  <c r="N1233" i="4"/>
  <c r="J1233" i="4"/>
  <c r="I1233" i="4"/>
  <c r="B1233" i="4"/>
  <c r="AD1233" i="4" s="1"/>
  <c r="AC1232" i="4"/>
  <c r="J1232" i="4"/>
  <c r="I1232" i="4"/>
  <c r="B1232" i="4"/>
  <c r="AD1232" i="4" s="1"/>
  <c r="AC1231" i="4"/>
  <c r="Q1231" i="4"/>
  <c r="N1231" i="4"/>
  <c r="J1231" i="4"/>
  <c r="I1231" i="4"/>
  <c r="B1231" i="4"/>
  <c r="AD1231" i="4" s="1"/>
  <c r="AC1230" i="4"/>
  <c r="Q1230" i="4"/>
  <c r="N1230" i="4"/>
  <c r="J1230" i="4"/>
  <c r="I1230" i="4"/>
  <c r="B1230" i="4"/>
  <c r="AD1230" i="4" s="1"/>
  <c r="AC1229" i="4"/>
  <c r="N1229" i="4"/>
  <c r="J1229" i="4"/>
  <c r="I1229" i="4"/>
  <c r="B1229" i="4"/>
  <c r="AD1229" i="4" s="1"/>
  <c r="AC1228" i="4"/>
  <c r="Q1228" i="4"/>
  <c r="N1228" i="4"/>
  <c r="J1228" i="4"/>
  <c r="I1228" i="4"/>
  <c r="B1228" i="4"/>
  <c r="AD1228" i="4" s="1"/>
  <c r="AC1227" i="4"/>
  <c r="AD1227" i="4" s="1"/>
  <c r="Q1227" i="4"/>
  <c r="N1227" i="4"/>
  <c r="J1227" i="4"/>
  <c r="I1227" i="4"/>
  <c r="T1226" i="4"/>
  <c r="Q1226" i="4"/>
  <c r="N1226" i="4"/>
  <c r="L1226" i="4"/>
  <c r="K1226" i="4"/>
  <c r="H1226" i="4"/>
  <c r="G1226" i="4"/>
  <c r="F1226" i="4"/>
  <c r="AC1226" i="4" s="1"/>
  <c r="AD1226" i="4" s="1"/>
  <c r="E1226" i="4"/>
  <c r="D1226" i="4"/>
  <c r="Q1224" i="4"/>
  <c r="Z1224" i="4" s="1"/>
  <c r="P1224" i="4"/>
  <c r="P1223" i="4" s="1"/>
  <c r="P1222" i="4" s="1"/>
  <c r="P1221" i="4" s="1"/>
  <c r="P1220" i="4" s="1"/>
  <c r="P1219" i="4" s="1"/>
  <c r="P1218" i="4" s="1"/>
  <c r="P1217" i="4" s="1"/>
  <c r="P1216" i="4" s="1"/>
  <c r="P1215" i="4" s="1"/>
  <c r="P1214" i="4" s="1"/>
  <c r="N1224" i="4"/>
  <c r="J1224" i="4"/>
  <c r="I1224" i="4"/>
  <c r="B1224" i="4"/>
  <c r="AC1223" i="4"/>
  <c r="Q1223" i="4"/>
  <c r="N1223" i="4"/>
  <c r="J1223" i="4"/>
  <c r="I1223" i="4"/>
  <c r="B1223" i="4"/>
  <c r="AD1223" i="4" s="1"/>
  <c r="AC1222" i="4"/>
  <c r="Q1222" i="4"/>
  <c r="N1222" i="4"/>
  <c r="J1222" i="4"/>
  <c r="I1222" i="4"/>
  <c r="B1222" i="4"/>
  <c r="AD1222" i="4" s="1"/>
  <c r="AC1221" i="4"/>
  <c r="Q1221" i="4"/>
  <c r="N1221" i="4"/>
  <c r="J1221" i="4"/>
  <c r="I1221" i="4"/>
  <c r="B1221" i="4"/>
  <c r="AD1221" i="4" s="1"/>
  <c r="AC1220" i="4"/>
  <c r="Q1220" i="4"/>
  <c r="N1220" i="4"/>
  <c r="J1220" i="4"/>
  <c r="I1220" i="4"/>
  <c r="B1220" i="4"/>
  <c r="AD1220" i="4" s="1"/>
  <c r="AC1219" i="4"/>
  <c r="Q1219" i="4"/>
  <c r="N1219" i="4"/>
  <c r="J1219" i="4"/>
  <c r="I1219" i="4"/>
  <c r="B1219" i="4"/>
  <c r="AD1219" i="4" s="1"/>
  <c r="AC1218" i="4"/>
  <c r="Q1218" i="4"/>
  <c r="N1218" i="4"/>
  <c r="J1218" i="4"/>
  <c r="I1218" i="4"/>
  <c r="B1218" i="4"/>
  <c r="AD1218" i="4" s="1"/>
  <c r="AC1217" i="4"/>
  <c r="Q1217" i="4"/>
  <c r="N1217" i="4"/>
  <c r="J1217" i="4"/>
  <c r="I1217" i="4"/>
  <c r="B1217" i="4"/>
  <c r="AD1217" i="4" s="1"/>
  <c r="AC1216" i="4"/>
  <c r="Q1216" i="4"/>
  <c r="N1216" i="4"/>
  <c r="J1216" i="4"/>
  <c r="I1216" i="4"/>
  <c r="B1216" i="4"/>
  <c r="AD1216" i="4" s="1"/>
  <c r="AC1215" i="4"/>
  <c r="Q1215" i="4"/>
  <c r="N1215" i="4"/>
  <c r="J1215" i="4"/>
  <c r="I1215" i="4"/>
  <c r="B1215" i="4"/>
  <c r="T1214" i="4"/>
  <c r="Q1214" i="4"/>
  <c r="N1214" i="4"/>
  <c r="L1214" i="4"/>
  <c r="K1214" i="4"/>
  <c r="H1214" i="4"/>
  <c r="G1214" i="4"/>
  <c r="F1214" i="4"/>
  <c r="AC1214" i="4" s="1"/>
  <c r="AD1214" i="4" s="1"/>
  <c r="E1214" i="4"/>
  <c r="D1214" i="4"/>
  <c r="Q1212" i="4"/>
  <c r="Z1212" i="4" s="1"/>
  <c r="P1212" i="4"/>
  <c r="P1211" i="4" s="1"/>
  <c r="P1210" i="4" s="1"/>
  <c r="P1209" i="4" s="1"/>
  <c r="P1208" i="4" s="1"/>
  <c r="P1207" i="4" s="1"/>
  <c r="P1206" i="4" s="1"/>
  <c r="P1205" i="4" s="1"/>
  <c r="P1204" i="4" s="1"/>
  <c r="P1203" i="4" s="1"/>
  <c r="P1202" i="4" s="1"/>
  <c r="N1212" i="4"/>
  <c r="J1212" i="4"/>
  <c r="I1212" i="4"/>
  <c r="B1212" i="4"/>
  <c r="AC1211" i="4"/>
  <c r="Q1211" i="4"/>
  <c r="N1211" i="4"/>
  <c r="J1211" i="4"/>
  <c r="I1211" i="4"/>
  <c r="B1211" i="4"/>
  <c r="AD1211" i="4" s="1"/>
  <c r="AC1210" i="4"/>
  <c r="Q1210" i="4"/>
  <c r="N1210" i="4"/>
  <c r="J1210" i="4"/>
  <c r="I1210" i="4"/>
  <c r="B1210" i="4"/>
  <c r="AD1210" i="4" s="1"/>
  <c r="AC1209" i="4"/>
  <c r="Q1209" i="4"/>
  <c r="N1209" i="4"/>
  <c r="J1209" i="4"/>
  <c r="I1209" i="4"/>
  <c r="B1209" i="4"/>
  <c r="AD1209" i="4" s="1"/>
  <c r="AC1208" i="4"/>
  <c r="Q1208" i="4"/>
  <c r="N1208" i="4"/>
  <c r="J1208" i="4"/>
  <c r="I1208" i="4"/>
  <c r="B1208" i="4"/>
  <c r="AD1208" i="4" s="1"/>
  <c r="AC1207" i="4"/>
  <c r="Q1207" i="4"/>
  <c r="N1207" i="4"/>
  <c r="J1207" i="4"/>
  <c r="I1207" i="4"/>
  <c r="B1207" i="4"/>
  <c r="AD1207" i="4" s="1"/>
  <c r="AC1206" i="4"/>
  <c r="Q1206" i="4"/>
  <c r="N1206" i="4"/>
  <c r="J1206" i="4"/>
  <c r="I1206" i="4"/>
  <c r="B1206" i="4"/>
  <c r="AD1206" i="4" s="1"/>
  <c r="AC1205" i="4"/>
  <c r="Q1205" i="4"/>
  <c r="N1205" i="4"/>
  <c r="J1205" i="4"/>
  <c r="I1205" i="4"/>
  <c r="B1205" i="4"/>
  <c r="AD1205" i="4" s="1"/>
  <c r="AC1204" i="4"/>
  <c r="Q1204" i="4"/>
  <c r="N1204" i="4"/>
  <c r="J1204" i="4"/>
  <c r="I1204" i="4"/>
  <c r="AC1203" i="4"/>
  <c r="Q1203" i="4"/>
  <c r="N1203" i="4"/>
  <c r="J1203" i="4"/>
  <c r="I1203" i="4"/>
  <c r="B1203" i="4"/>
  <c r="B1204" i="4" s="1"/>
  <c r="T1202" i="4"/>
  <c r="Q1202" i="4"/>
  <c r="N1202" i="4"/>
  <c r="L1202" i="4"/>
  <c r="K1202" i="4"/>
  <c r="H1202" i="4"/>
  <c r="G1202" i="4"/>
  <c r="F1202" i="4"/>
  <c r="AC1202" i="4" s="1"/>
  <c r="AD1202" i="4" s="1"/>
  <c r="E1202" i="4"/>
  <c r="D1202" i="4"/>
  <c r="Q1200" i="4"/>
  <c r="Z1200" i="4" s="1"/>
  <c r="P1200" i="4"/>
  <c r="P1199" i="4" s="1"/>
  <c r="P1198" i="4" s="1"/>
  <c r="P1197" i="4" s="1"/>
  <c r="P1196" i="4" s="1"/>
  <c r="P1195" i="4" s="1"/>
  <c r="P1194" i="4" s="1"/>
  <c r="P1193" i="4" s="1"/>
  <c r="P1192" i="4" s="1"/>
  <c r="P1191" i="4" s="1"/>
  <c r="P1190" i="4" s="1"/>
  <c r="N1200" i="4"/>
  <c r="J1200" i="4"/>
  <c r="I1200" i="4"/>
  <c r="B1200" i="4"/>
  <c r="AC1199" i="4"/>
  <c r="Q1199" i="4"/>
  <c r="N1199" i="4"/>
  <c r="J1199" i="4"/>
  <c r="I1199" i="4"/>
  <c r="B1199" i="4"/>
  <c r="AD1199" i="4" s="1"/>
  <c r="AC1198" i="4"/>
  <c r="Q1198" i="4"/>
  <c r="N1198" i="4"/>
  <c r="J1198" i="4"/>
  <c r="I1198" i="4"/>
  <c r="B1198" i="4"/>
  <c r="AD1198" i="4" s="1"/>
  <c r="AC1197" i="4"/>
  <c r="Q1197" i="4"/>
  <c r="N1197" i="4"/>
  <c r="J1197" i="4"/>
  <c r="I1197" i="4"/>
  <c r="B1197" i="4"/>
  <c r="AD1197" i="4" s="1"/>
  <c r="AC1196" i="4"/>
  <c r="Q1196" i="4"/>
  <c r="N1196" i="4"/>
  <c r="J1196" i="4"/>
  <c r="I1196" i="4"/>
  <c r="B1196" i="4"/>
  <c r="AD1196" i="4" s="1"/>
  <c r="AC1195" i="4"/>
  <c r="Q1195" i="4"/>
  <c r="N1195" i="4"/>
  <c r="J1195" i="4"/>
  <c r="I1195" i="4"/>
  <c r="B1195" i="4"/>
  <c r="AD1195" i="4" s="1"/>
  <c r="AC1194" i="4"/>
  <c r="Q1194" i="4"/>
  <c r="N1194" i="4"/>
  <c r="J1194" i="4"/>
  <c r="I1194" i="4"/>
  <c r="B1194" i="4"/>
  <c r="AD1194" i="4" s="1"/>
  <c r="AC1193" i="4"/>
  <c r="Q1193" i="4"/>
  <c r="N1193" i="4"/>
  <c r="J1193" i="4"/>
  <c r="I1193" i="4"/>
  <c r="B1193" i="4"/>
  <c r="AD1193" i="4" s="1"/>
  <c r="AC1192" i="4"/>
  <c r="Q1192" i="4"/>
  <c r="N1192" i="4"/>
  <c r="J1192" i="4"/>
  <c r="I1192" i="4"/>
  <c r="AC1191" i="4"/>
  <c r="Q1191" i="4"/>
  <c r="N1191" i="4"/>
  <c r="J1191" i="4"/>
  <c r="I1191" i="4"/>
  <c r="B1191" i="4"/>
  <c r="T1190" i="4"/>
  <c r="Q1190" i="4"/>
  <c r="N1190" i="4"/>
  <c r="L1190" i="4"/>
  <c r="K1190" i="4"/>
  <c r="H1190" i="4"/>
  <c r="G1190" i="4"/>
  <c r="F1190" i="4"/>
  <c r="AC1190" i="4" s="1"/>
  <c r="AD1190" i="4" s="1"/>
  <c r="E1190" i="4"/>
  <c r="D1190" i="4"/>
  <c r="Q1188" i="4"/>
  <c r="Z1188" i="4" s="1"/>
  <c r="P1188" i="4"/>
  <c r="P1187" i="4" s="1"/>
  <c r="P1186" i="4" s="1"/>
  <c r="P1185" i="4" s="1"/>
  <c r="P1184" i="4" s="1"/>
  <c r="P1183" i="4" s="1"/>
  <c r="P1182" i="4" s="1"/>
  <c r="P1181" i="4" s="1"/>
  <c r="P1180" i="4" s="1"/>
  <c r="P1179" i="4" s="1"/>
  <c r="P1178" i="4" s="1"/>
  <c r="N1188" i="4"/>
  <c r="J1188" i="4"/>
  <c r="I1188" i="4"/>
  <c r="B1188" i="4"/>
  <c r="AC1187" i="4"/>
  <c r="Q1187" i="4"/>
  <c r="N1187" i="4"/>
  <c r="J1187" i="4"/>
  <c r="I1187" i="4"/>
  <c r="B1187" i="4"/>
  <c r="AD1187" i="4" s="1"/>
  <c r="AC1186" i="4"/>
  <c r="Q1186" i="4"/>
  <c r="N1186" i="4"/>
  <c r="J1186" i="4"/>
  <c r="I1186" i="4"/>
  <c r="B1186" i="4"/>
  <c r="AD1186" i="4" s="1"/>
  <c r="AC1185" i="4"/>
  <c r="Q1185" i="4"/>
  <c r="N1185" i="4"/>
  <c r="J1185" i="4"/>
  <c r="I1185" i="4"/>
  <c r="B1185" i="4"/>
  <c r="AD1185" i="4" s="1"/>
  <c r="AC1184" i="4"/>
  <c r="Q1184" i="4"/>
  <c r="N1184" i="4"/>
  <c r="J1184" i="4"/>
  <c r="I1184" i="4"/>
  <c r="B1184" i="4"/>
  <c r="AD1184" i="4" s="1"/>
  <c r="AC1183" i="4"/>
  <c r="Q1183" i="4"/>
  <c r="N1183" i="4"/>
  <c r="J1183" i="4"/>
  <c r="I1183" i="4"/>
  <c r="B1183" i="4"/>
  <c r="AD1183" i="4" s="1"/>
  <c r="AC1182" i="4"/>
  <c r="Q1182" i="4"/>
  <c r="N1182" i="4"/>
  <c r="J1182" i="4"/>
  <c r="I1182" i="4"/>
  <c r="B1182" i="4"/>
  <c r="AD1182" i="4" s="1"/>
  <c r="AC1181" i="4"/>
  <c r="Q1181" i="4"/>
  <c r="N1181" i="4"/>
  <c r="J1181" i="4"/>
  <c r="I1181" i="4"/>
  <c r="B1181" i="4"/>
  <c r="AD1181" i="4" s="1"/>
  <c r="AC1180" i="4"/>
  <c r="Q1180" i="4"/>
  <c r="N1180" i="4"/>
  <c r="J1180" i="4"/>
  <c r="I1180" i="4"/>
  <c r="AC1179" i="4"/>
  <c r="Q1179" i="4"/>
  <c r="N1179" i="4"/>
  <c r="J1179" i="4"/>
  <c r="I1179" i="4"/>
  <c r="B1179" i="4"/>
  <c r="T1178" i="4"/>
  <c r="Q1178" i="4"/>
  <c r="N1178" i="4"/>
  <c r="L1178" i="4"/>
  <c r="K1178" i="4"/>
  <c r="H1178" i="4"/>
  <c r="G1178" i="4"/>
  <c r="F1178" i="4"/>
  <c r="AC1178" i="4" s="1"/>
  <c r="AD1178" i="4" s="1"/>
  <c r="E1178" i="4"/>
  <c r="D1178" i="4"/>
  <c r="Z1176" i="4"/>
  <c r="P1169" i="4"/>
  <c r="P1168" i="4" s="1"/>
  <c r="P1167" i="4" s="1"/>
  <c r="P1166" i="4" s="1"/>
  <c r="J1176" i="4"/>
  <c r="I1176" i="4"/>
  <c r="B1176" i="4"/>
  <c r="AC1175" i="4"/>
  <c r="J1175" i="4"/>
  <c r="I1175" i="4"/>
  <c r="B1175" i="4"/>
  <c r="AD1175" i="4" s="1"/>
  <c r="AC1174" i="4"/>
  <c r="J1174" i="4"/>
  <c r="I1174" i="4"/>
  <c r="B1174" i="4"/>
  <c r="AD1174" i="4" s="1"/>
  <c r="AC1173" i="4"/>
  <c r="J1173" i="4"/>
  <c r="I1173" i="4"/>
  <c r="B1173" i="4"/>
  <c r="AD1173" i="4" s="1"/>
  <c r="AC1172" i="4"/>
  <c r="J1172" i="4"/>
  <c r="I1172" i="4"/>
  <c r="B1172" i="4"/>
  <c r="AD1172" i="4" s="1"/>
  <c r="AC1171" i="4"/>
  <c r="J1171" i="4"/>
  <c r="I1171" i="4"/>
  <c r="B1171" i="4"/>
  <c r="AD1171" i="4" s="1"/>
  <c r="AC1170" i="4"/>
  <c r="J1170" i="4"/>
  <c r="I1170" i="4"/>
  <c r="B1170" i="4"/>
  <c r="AD1170" i="4" s="1"/>
  <c r="AC1169" i="4"/>
  <c r="N1169" i="4"/>
  <c r="J1169" i="4"/>
  <c r="I1169" i="4"/>
  <c r="B1169" i="4"/>
  <c r="AD1169" i="4" s="1"/>
  <c r="AC1168" i="4"/>
  <c r="N1168" i="4"/>
  <c r="I1168" i="4"/>
  <c r="AC1167" i="4"/>
  <c r="N1167" i="4"/>
  <c r="J1167" i="4"/>
  <c r="I1167" i="4"/>
  <c r="B1167" i="4"/>
  <c r="B1168" i="4" s="1"/>
  <c r="T1166" i="4"/>
  <c r="N1166" i="4"/>
  <c r="L1166" i="4"/>
  <c r="K1166" i="4"/>
  <c r="H1166" i="4"/>
  <c r="G1166" i="4"/>
  <c r="F1166" i="4"/>
  <c r="AC1166" i="4" s="1"/>
  <c r="AD1166" i="4" s="1"/>
  <c r="E1166" i="4"/>
  <c r="D1166" i="4"/>
  <c r="Z1164" i="4"/>
  <c r="P1157" i="4"/>
  <c r="P1156" i="4" s="1"/>
  <c r="P1155" i="4" s="1"/>
  <c r="P1154" i="4" s="1"/>
  <c r="J1164" i="4"/>
  <c r="I1164" i="4"/>
  <c r="B1164" i="4"/>
  <c r="AC1163" i="4"/>
  <c r="J1163" i="4"/>
  <c r="I1163" i="4"/>
  <c r="B1163" i="4"/>
  <c r="AD1163" i="4" s="1"/>
  <c r="AC1162" i="4"/>
  <c r="J1162" i="4"/>
  <c r="I1162" i="4"/>
  <c r="B1162" i="4"/>
  <c r="AD1162" i="4" s="1"/>
  <c r="AC1161" i="4"/>
  <c r="J1161" i="4"/>
  <c r="I1161" i="4"/>
  <c r="B1161" i="4"/>
  <c r="AD1161" i="4" s="1"/>
  <c r="AC1160" i="4"/>
  <c r="J1160" i="4"/>
  <c r="I1160" i="4"/>
  <c r="B1160" i="4"/>
  <c r="AD1160" i="4" s="1"/>
  <c r="AC1159" i="4"/>
  <c r="J1159" i="4"/>
  <c r="I1159" i="4"/>
  <c r="B1159" i="4"/>
  <c r="AD1159" i="4" s="1"/>
  <c r="AC1158" i="4"/>
  <c r="J1158" i="4"/>
  <c r="I1158" i="4"/>
  <c r="B1158" i="4"/>
  <c r="AD1158" i="4" s="1"/>
  <c r="AC1157" i="4"/>
  <c r="Q1157" i="4"/>
  <c r="N1157" i="4"/>
  <c r="J1157" i="4"/>
  <c r="I1157" i="4"/>
  <c r="B1157" i="4"/>
  <c r="AD1157" i="4" s="1"/>
  <c r="AC1156" i="4"/>
  <c r="Q1156" i="4"/>
  <c r="N1156" i="4"/>
  <c r="J1156" i="4"/>
  <c r="I1156" i="4"/>
  <c r="AC1155" i="4"/>
  <c r="Q1155" i="4"/>
  <c r="N1155" i="4"/>
  <c r="J1155" i="4"/>
  <c r="I1155" i="4"/>
  <c r="B1155" i="4"/>
  <c r="B1156" i="4" s="1"/>
  <c r="T1154" i="4"/>
  <c r="Q1154" i="4"/>
  <c r="N1154" i="4"/>
  <c r="L1154" i="4"/>
  <c r="K1154" i="4"/>
  <c r="H1154" i="4"/>
  <c r="G1154" i="4"/>
  <c r="F1154" i="4"/>
  <c r="AC1154" i="4" s="1"/>
  <c r="AD1154" i="4" s="1"/>
  <c r="E1154" i="4"/>
  <c r="D1154" i="4"/>
  <c r="Z1152" i="4"/>
  <c r="P1149" i="4"/>
  <c r="P1148" i="4" s="1"/>
  <c r="P1147" i="4" s="1"/>
  <c r="P1146" i="4" s="1"/>
  <c r="P1145" i="4" s="1"/>
  <c r="P1144" i="4" s="1"/>
  <c r="P1143" i="4" s="1"/>
  <c r="P1142" i="4" s="1"/>
  <c r="J1152" i="4"/>
  <c r="I1152" i="4"/>
  <c r="B1152" i="4"/>
  <c r="AC1151" i="4"/>
  <c r="J1151" i="4"/>
  <c r="I1151" i="4"/>
  <c r="B1151" i="4"/>
  <c r="AD1151" i="4" s="1"/>
  <c r="AC1150" i="4"/>
  <c r="J1150" i="4"/>
  <c r="I1150" i="4"/>
  <c r="B1150" i="4"/>
  <c r="AD1150" i="4" s="1"/>
  <c r="AC1149" i="4"/>
  <c r="Q1149" i="4"/>
  <c r="N1149" i="4"/>
  <c r="J1149" i="4"/>
  <c r="I1149" i="4"/>
  <c r="B1149" i="4"/>
  <c r="AD1149" i="4" s="1"/>
  <c r="AC1148" i="4"/>
  <c r="Q1148" i="4"/>
  <c r="N1148" i="4"/>
  <c r="J1148" i="4"/>
  <c r="I1148" i="4"/>
  <c r="B1148" i="4"/>
  <c r="AD1148" i="4" s="1"/>
  <c r="AC1147" i="4"/>
  <c r="Q1147" i="4"/>
  <c r="N1147" i="4"/>
  <c r="J1147" i="4"/>
  <c r="I1147" i="4"/>
  <c r="B1147" i="4"/>
  <c r="AD1147" i="4" s="1"/>
  <c r="AC1146" i="4"/>
  <c r="Q1146" i="4"/>
  <c r="N1146" i="4"/>
  <c r="J1146" i="4"/>
  <c r="I1146" i="4"/>
  <c r="B1146" i="4"/>
  <c r="AD1146" i="4" s="1"/>
  <c r="AC1145" i="4"/>
  <c r="Q1145" i="4"/>
  <c r="N1145" i="4"/>
  <c r="J1145" i="4"/>
  <c r="I1145" i="4"/>
  <c r="B1145" i="4"/>
  <c r="AD1145" i="4" s="1"/>
  <c r="AC1144" i="4"/>
  <c r="Q1144" i="4"/>
  <c r="N1144" i="4"/>
  <c r="J1144" i="4"/>
  <c r="I1144" i="4"/>
  <c r="AC1143" i="4"/>
  <c r="Q1143" i="4"/>
  <c r="N1143" i="4"/>
  <c r="J1143" i="4"/>
  <c r="I1143" i="4"/>
  <c r="B1143" i="4"/>
  <c r="B1144" i="4" s="1"/>
  <c r="T1142" i="4"/>
  <c r="Q1142" i="4"/>
  <c r="N1142" i="4"/>
  <c r="L1142" i="4"/>
  <c r="K1142" i="4"/>
  <c r="H1142" i="4"/>
  <c r="G1142" i="4"/>
  <c r="F1142" i="4"/>
  <c r="AC1142" i="4" s="1"/>
  <c r="AD1142" i="4" s="1"/>
  <c r="E1142" i="4"/>
  <c r="D1142" i="4"/>
  <c r="Q1140" i="4"/>
  <c r="Z1140" i="4" s="1"/>
  <c r="P1140" i="4"/>
  <c r="P1139" i="4" s="1"/>
  <c r="P1138" i="4" s="1"/>
  <c r="P1137" i="4" s="1"/>
  <c r="P1136" i="4" s="1"/>
  <c r="P1135" i="4" s="1"/>
  <c r="P1134" i="4" s="1"/>
  <c r="P1133" i="4" s="1"/>
  <c r="P1132" i="4" s="1"/>
  <c r="P1131" i="4" s="1"/>
  <c r="P1130" i="4" s="1"/>
  <c r="N1140" i="4"/>
  <c r="J1140" i="4"/>
  <c r="I1140" i="4"/>
  <c r="B1140" i="4"/>
  <c r="AC1139" i="4"/>
  <c r="Q1139" i="4"/>
  <c r="N1139" i="4"/>
  <c r="J1139" i="4"/>
  <c r="I1139" i="4"/>
  <c r="B1139" i="4"/>
  <c r="AD1139" i="4" s="1"/>
  <c r="AC1138" i="4"/>
  <c r="Q1138" i="4"/>
  <c r="N1138" i="4"/>
  <c r="J1138" i="4"/>
  <c r="I1138" i="4"/>
  <c r="B1138" i="4"/>
  <c r="AD1138" i="4" s="1"/>
  <c r="AC1137" i="4"/>
  <c r="Q1137" i="4"/>
  <c r="N1137" i="4"/>
  <c r="J1137" i="4"/>
  <c r="I1137" i="4"/>
  <c r="B1137" i="4"/>
  <c r="AD1137" i="4" s="1"/>
  <c r="AC1136" i="4"/>
  <c r="Q1136" i="4"/>
  <c r="N1136" i="4"/>
  <c r="J1136" i="4"/>
  <c r="I1136" i="4"/>
  <c r="B1136" i="4"/>
  <c r="AD1136" i="4" s="1"/>
  <c r="AC1135" i="4"/>
  <c r="Q1135" i="4"/>
  <c r="N1135" i="4"/>
  <c r="J1135" i="4"/>
  <c r="I1135" i="4"/>
  <c r="B1135" i="4"/>
  <c r="AD1135" i="4" s="1"/>
  <c r="AC1134" i="4"/>
  <c r="Q1134" i="4"/>
  <c r="N1134" i="4"/>
  <c r="J1134" i="4"/>
  <c r="I1134" i="4"/>
  <c r="B1134" i="4"/>
  <c r="AD1134" i="4" s="1"/>
  <c r="AC1133" i="4"/>
  <c r="Q1133" i="4"/>
  <c r="N1133" i="4"/>
  <c r="J1133" i="4"/>
  <c r="I1133" i="4"/>
  <c r="B1133" i="4"/>
  <c r="AD1133" i="4" s="1"/>
  <c r="AC1132" i="4"/>
  <c r="Q1132" i="4"/>
  <c r="N1132" i="4"/>
  <c r="J1132" i="4"/>
  <c r="I1132" i="4"/>
  <c r="AC1131" i="4"/>
  <c r="Q1131" i="4"/>
  <c r="N1131" i="4"/>
  <c r="J1131" i="4"/>
  <c r="I1131" i="4"/>
  <c r="B1131" i="4"/>
  <c r="B1132" i="4" s="1"/>
  <c r="T1130" i="4"/>
  <c r="Q1130" i="4"/>
  <c r="N1130" i="4"/>
  <c r="L1130" i="4"/>
  <c r="K1130" i="4"/>
  <c r="H1130" i="4"/>
  <c r="G1130" i="4"/>
  <c r="F1130" i="4"/>
  <c r="AC1130" i="4" s="1"/>
  <c r="AD1130" i="4" s="1"/>
  <c r="E1130" i="4"/>
  <c r="D1130" i="4"/>
  <c r="Q1128" i="4"/>
  <c r="Z1128" i="4" s="1"/>
  <c r="P1128" i="4"/>
  <c r="P1127" i="4" s="1"/>
  <c r="P1126" i="4" s="1"/>
  <c r="P1125" i="4" s="1"/>
  <c r="P1124" i="4" s="1"/>
  <c r="P1123" i="4" s="1"/>
  <c r="P1122" i="4" s="1"/>
  <c r="P1121" i="4" s="1"/>
  <c r="P1120" i="4" s="1"/>
  <c r="P1119" i="4" s="1"/>
  <c r="P1118" i="4" s="1"/>
  <c r="N1128" i="4"/>
  <c r="J1128" i="4"/>
  <c r="I1128" i="4"/>
  <c r="B1128" i="4"/>
  <c r="AC1127" i="4"/>
  <c r="Q1127" i="4"/>
  <c r="N1127" i="4"/>
  <c r="J1127" i="4"/>
  <c r="I1127" i="4"/>
  <c r="B1127" i="4"/>
  <c r="AD1127" i="4" s="1"/>
  <c r="AC1126" i="4"/>
  <c r="Q1126" i="4"/>
  <c r="N1126" i="4"/>
  <c r="J1126" i="4"/>
  <c r="I1126" i="4"/>
  <c r="B1126" i="4"/>
  <c r="AD1126" i="4" s="1"/>
  <c r="AC1125" i="4"/>
  <c r="Q1125" i="4"/>
  <c r="N1125" i="4"/>
  <c r="J1125" i="4"/>
  <c r="I1125" i="4"/>
  <c r="B1125" i="4"/>
  <c r="AD1125" i="4" s="1"/>
  <c r="AC1124" i="4"/>
  <c r="Q1124" i="4"/>
  <c r="N1124" i="4"/>
  <c r="J1124" i="4"/>
  <c r="I1124" i="4"/>
  <c r="B1124" i="4"/>
  <c r="AD1124" i="4" s="1"/>
  <c r="AC1123" i="4"/>
  <c r="Q1123" i="4"/>
  <c r="N1123" i="4"/>
  <c r="J1123" i="4"/>
  <c r="I1123" i="4"/>
  <c r="B1123" i="4"/>
  <c r="AD1123" i="4" s="1"/>
  <c r="AC1122" i="4"/>
  <c r="Q1122" i="4"/>
  <c r="N1122" i="4"/>
  <c r="J1122" i="4"/>
  <c r="I1122" i="4"/>
  <c r="B1122" i="4"/>
  <c r="AD1122" i="4" s="1"/>
  <c r="AC1121" i="4"/>
  <c r="Q1121" i="4"/>
  <c r="N1121" i="4"/>
  <c r="J1121" i="4"/>
  <c r="I1121" i="4"/>
  <c r="B1121" i="4"/>
  <c r="AD1121" i="4" s="1"/>
  <c r="AC1120" i="4"/>
  <c r="Q1120" i="4"/>
  <c r="N1120" i="4"/>
  <c r="J1120" i="4"/>
  <c r="I1120" i="4"/>
  <c r="AC1119" i="4"/>
  <c r="Q1119" i="4"/>
  <c r="N1119" i="4"/>
  <c r="J1119" i="4"/>
  <c r="I1119" i="4"/>
  <c r="B1119" i="4"/>
  <c r="T1118" i="4"/>
  <c r="Q1118" i="4"/>
  <c r="N1118" i="4"/>
  <c r="L1118" i="4"/>
  <c r="K1118" i="4"/>
  <c r="H1118" i="4"/>
  <c r="G1118" i="4"/>
  <c r="F1118" i="4"/>
  <c r="AC1118" i="4" s="1"/>
  <c r="AD1118" i="4" s="1"/>
  <c r="E1118" i="4"/>
  <c r="D1118" i="4"/>
  <c r="Z1116" i="4"/>
  <c r="P1111" i="4"/>
  <c r="P1110" i="4" s="1"/>
  <c r="P1109" i="4" s="1"/>
  <c r="P1108" i="4" s="1"/>
  <c r="P1107" i="4" s="1"/>
  <c r="P1106" i="4" s="1"/>
  <c r="J1116" i="4"/>
  <c r="I1116" i="4"/>
  <c r="B1116" i="4"/>
  <c r="AC1115" i="4"/>
  <c r="J1115" i="4"/>
  <c r="I1115" i="4"/>
  <c r="B1115" i="4"/>
  <c r="AD1115" i="4" s="1"/>
  <c r="AC1114" i="4"/>
  <c r="J1114" i="4"/>
  <c r="I1114" i="4"/>
  <c r="B1114" i="4"/>
  <c r="AD1114" i="4" s="1"/>
  <c r="AC1113" i="4"/>
  <c r="J1113" i="4"/>
  <c r="I1113" i="4"/>
  <c r="B1113" i="4"/>
  <c r="AD1113" i="4" s="1"/>
  <c r="AC1112" i="4"/>
  <c r="J1112" i="4"/>
  <c r="I1112" i="4"/>
  <c r="B1112" i="4"/>
  <c r="AD1112" i="4" s="1"/>
  <c r="AC1111" i="4"/>
  <c r="Q1111" i="4"/>
  <c r="N1111" i="4"/>
  <c r="J1111" i="4"/>
  <c r="I1111" i="4"/>
  <c r="B1111" i="4"/>
  <c r="AD1111" i="4" s="1"/>
  <c r="AC1110" i="4"/>
  <c r="Q1110" i="4"/>
  <c r="N1110" i="4"/>
  <c r="J1110" i="4"/>
  <c r="I1110" i="4"/>
  <c r="B1110" i="4"/>
  <c r="AD1110" i="4" s="1"/>
  <c r="AC1109" i="4"/>
  <c r="Q1109" i="4"/>
  <c r="N1109" i="4"/>
  <c r="J1109" i="4"/>
  <c r="I1109" i="4"/>
  <c r="B1109" i="4"/>
  <c r="AD1109" i="4" s="1"/>
  <c r="AC1108" i="4"/>
  <c r="Q1108" i="4"/>
  <c r="N1108" i="4"/>
  <c r="J1108" i="4"/>
  <c r="I1108" i="4"/>
  <c r="AC1107" i="4"/>
  <c r="Q1107" i="4"/>
  <c r="N1107" i="4"/>
  <c r="J1107" i="4"/>
  <c r="I1107" i="4"/>
  <c r="B1107" i="4"/>
  <c r="T1106" i="4"/>
  <c r="Q1106" i="4"/>
  <c r="N1106" i="4"/>
  <c r="L1106" i="4"/>
  <c r="K1106" i="4"/>
  <c r="H1106" i="4"/>
  <c r="G1106" i="4"/>
  <c r="F1106" i="4"/>
  <c r="AC1106" i="4" s="1"/>
  <c r="AD1106" i="4" s="1"/>
  <c r="E1106" i="4"/>
  <c r="D1106" i="4"/>
  <c r="Z1104" i="4"/>
  <c r="P1097" i="4"/>
  <c r="P1096" i="4" s="1"/>
  <c r="P1095" i="4" s="1"/>
  <c r="P1094" i="4" s="1"/>
  <c r="J1104" i="4"/>
  <c r="I1104" i="4"/>
  <c r="B1104" i="4"/>
  <c r="AC1103" i="4"/>
  <c r="J1103" i="4"/>
  <c r="I1103" i="4"/>
  <c r="B1103" i="4"/>
  <c r="AD1103" i="4" s="1"/>
  <c r="AC1102" i="4"/>
  <c r="J1102" i="4"/>
  <c r="I1102" i="4"/>
  <c r="B1102" i="4"/>
  <c r="AD1102" i="4" s="1"/>
  <c r="AC1101" i="4"/>
  <c r="J1101" i="4"/>
  <c r="I1101" i="4"/>
  <c r="B1101" i="4"/>
  <c r="AD1101" i="4" s="1"/>
  <c r="AC1100" i="4"/>
  <c r="J1100" i="4"/>
  <c r="I1100" i="4"/>
  <c r="B1100" i="4"/>
  <c r="AD1100" i="4" s="1"/>
  <c r="AC1099" i="4"/>
  <c r="J1099" i="4"/>
  <c r="I1099" i="4"/>
  <c r="B1099" i="4"/>
  <c r="AD1099" i="4" s="1"/>
  <c r="AC1098" i="4"/>
  <c r="J1098" i="4"/>
  <c r="I1098" i="4"/>
  <c r="B1098" i="4"/>
  <c r="AD1098" i="4" s="1"/>
  <c r="AC1097" i="4"/>
  <c r="Q1097" i="4"/>
  <c r="N1097" i="4"/>
  <c r="J1097" i="4"/>
  <c r="I1097" i="4"/>
  <c r="B1097" i="4"/>
  <c r="AD1097" i="4" s="1"/>
  <c r="AC1096" i="4"/>
  <c r="Q1096" i="4"/>
  <c r="N1096" i="4"/>
  <c r="J1096" i="4"/>
  <c r="I1096" i="4"/>
  <c r="AC1095" i="4"/>
  <c r="Q1095" i="4"/>
  <c r="N1095" i="4"/>
  <c r="J1095" i="4"/>
  <c r="I1095" i="4"/>
  <c r="B1095" i="4"/>
  <c r="B1096" i="4" s="1"/>
  <c r="T1094" i="4"/>
  <c r="Q1094" i="4"/>
  <c r="N1094" i="4"/>
  <c r="K1094" i="4"/>
  <c r="H1094" i="4"/>
  <c r="G1094" i="4"/>
  <c r="F1094" i="4"/>
  <c r="AC1094" i="4" s="1"/>
  <c r="AD1094" i="4" s="1"/>
  <c r="E1094" i="4"/>
  <c r="D1094" i="4"/>
  <c r="Z1092" i="4"/>
  <c r="P1082" i="4"/>
  <c r="J1092" i="4"/>
  <c r="I1092" i="4"/>
  <c r="B1092" i="4"/>
  <c r="AC1091" i="4"/>
  <c r="J1091" i="4"/>
  <c r="I1091" i="4"/>
  <c r="B1091" i="4"/>
  <c r="AD1091" i="4" s="1"/>
  <c r="AC1090" i="4"/>
  <c r="J1090" i="4"/>
  <c r="I1090" i="4"/>
  <c r="B1090" i="4"/>
  <c r="AD1090" i="4" s="1"/>
  <c r="AC1089" i="4"/>
  <c r="J1089" i="4"/>
  <c r="I1089" i="4"/>
  <c r="B1089" i="4"/>
  <c r="AD1089" i="4" s="1"/>
  <c r="AC1088" i="4"/>
  <c r="J1088" i="4"/>
  <c r="I1088" i="4"/>
  <c r="B1088" i="4"/>
  <c r="AD1088" i="4" s="1"/>
  <c r="AC1087" i="4"/>
  <c r="J1087" i="4"/>
  <c r="I1087" i="4"/>
  <c r="B1087" i="4"/>
  <c r="AD1087" i="4" s="1"/>
  <c r="AC1086" i="4"/>
  <c r="J1086" i="4"/>
  <c r="I1086" i="4"/>
  <c r="B1086" i="4"/>
  <c r="AD1086" i="4" s="1"/>
  <c r="AC1085" i="4"/>
  <c r="J1085" i="4"/>
  <c r="I1085" i="4"/>
  <c r="B1085" i="4"/>
  <c r="AD1085" i="4" s="1"/>
  <c r="AC1084" i="4"/>
  <c r="J1084" i="4"/>
  <c r="I1084" i="4"/>
  <c r="AC1083" i="4"/>
  <c r="J1083" i="4"/>
  <c r="I1083" i="4"/>
  <c r="B1083" i="4"/>
  <c r="T1082" i="4"/>
  <c r="Q1082" i="4"/>
  <c r="N1082" i="4"/>
  <c r="L1082" i="4"/>
  <c r="K1082" i="4"/>
  <c r="H1082" i="4"/>
  <c r="G1082" i="4"/>
  <c r="F1082" i="4"/>
  <c r="AC1082" i="4" s="1"/>
  <c r="AD1082" i="4" s="1"/>
  <c r="E1082" i="4"/>
  <c r="D1082" i="4"/>
  <c r="Q1080" i="4"/>
  <c r="Z1080" i="4" s="1"/>
  <c r="P1080" i="4"/>
  <c r="P1079" i="4" s="1"/>
  <c r="P1078" i="4" s="1"/>
  <c r="P1077" i="4" s="1"/>
  <c r="P1076" i="4" s="1"/>
  <c r="P1075" i="4" s="1"/>
  <c r="P1074" i="4" s="1"/>
  <c r="P1073" i="4" s="1"/>
  <c r="P1072" i="4" s="1"/>
  <c r="P1071" i="4" s="1"/>
  <c r="P1070" i="4" s="1"/>
  <c r="N1080" i="4"/>
  <c r="J1080" i="4"/>
  <c r="I1080" i="4"/>
  <c r="B1080" i="4"/>
  <c r="AC1079" i="4"/>
  <c r="Q1079" i="4"/>
  <c r="N1079" i="4"/>
  <c r="J1079" i="4"/>
  <c r="I1079" i="4"/>
  <c r="B1079" i="4"/>
  <c r="AD1079" i="4" s="1"/>
  <c r="AC1078" i="4"/>
  <c r="N1078" i="4"/>
  <c r="J1078" i="4"/>
  <c r="I1078" i="4"/>
  <c r="B1078" i="4"/>
  <c r="AD1078" i="4" s="1"/>
  <c r="AC1077" i="4"/>
  <c r="Q1077" i="4"/>
  <c r="N1077" i="4"/>
  <c r="J1077" i="4"/>
  <c r="I1077" i="4"/>
  <c r="B1077" i="4"/>
  <c r="AD1077" i="4" s="1"/>
  <c r="AC1076" i="4"/>
  <c r="Q1076" i="4"/>
  <c r="N1076" i="4"/>
  <c r="J1076" i="4"/>
  <c r="I1076" i="4"/>
  <c r="B1076" i="4"/>
  <c r="AD1076" i="4" s="1"/>
  <c r="AC1075" i="4"/>
  <c r="Q1075" i="4"/>
  <c r="N1075" i="4"/>
  <c r="J1075" i="4"/>
  <c r="I1075" i="4"/>
  <c r="B1075" i="4"/>
  <c r="AD1075" i="4" s="1"/>
  <c r="AC1074" i="4"/>
  <c r="Q1074" i="4"/>
  <c r="N1074" i="4"/>
  <c r="J1074" i="4"/>
  <c r="I1074" i="4"/>
  <c r="B1074" i="4"/>
  <c r="AD1074" i="4" s="1"/>
  <c r="AC1073" i="4"/>
  <c r="Q1073" i="4"/>
  <c r="N1073" i="4"/>
  <c r="J1073" i="4"/>
  <c r="I1073" i="4"/>
  <c r="B1073" i="4"/>
  <c r="AD1073" i="4" s="1"/>
  <c r="AC1072" i="4"/>
  <c r="Q1072" i="4"/>
  <c r="N1072" i="4"/>
  <c r="J1072" i="4"/>
  <c r="I1072" i="4"/>
  <c r="B1072" i="4"/>
  <c r="AD1072" i="4" s="1"/>
  <c r="AC1071" i="4"/>
  <c r="Q1071" i="4"/>
  <c r="N1071" i="4"/>
  <c r="J1071" i="4"/>
  <c r="I1071" i="4"/>
  <c r="B1071" i="4"/>
  <c r="T1070" i="4"/>
  <c r="Q1070" i="4"/>
  <c r="N1070" i="4"/>
  <c r="L1070" i="4"/>
  <c r="K1070" i="4"/>
  <c r="H1070" i="4"/>
  <c r="G1070" i="4"/>
  <c r="F1070" i="4"/>
  <c r="AC1070" i="4" s="1"/>
  <c r="AD1070" i="4" s="1"/>
  <c r="E1070" i="4"/>
  <c r="D1070" i="4"/>
  <c r="Z1068" i="4"/>
  <c r="P1062" i="4"/>
  <c r="P1061" i="4" s="1"/>
  <c r="P1060" i="4" s="1"/>
  <c r="P1059" i="4" s="1"/>
  <c r="P1058" i="4" s="1"/>
  <c r="J1068" i="4"/>
  <c r="I1068" i="4"/>
  <c r="B1068" i="4"/>
  <c r="AC1067" i="4"/>
  <c r="J1067" i="4"/>
  <c r="I1067" i="4"/>
  <c r="B1067" i="4"/>
  <c r="AD1067" i="4" s="1"/>
  <c r="AC1066" i="4"/>
  <c r="J1066" i="4"/>
  <c r="I1066" i="4"/>
  <c r="B1066" i="4"/>
  <c r="AD1066" i="4" s="1"/>
  <c r="AC1065" i="4"/>
  <c r="J1065" i="4"/>
  <c r="I1065" i="4"/>
  <c r="B1065" i="4"/>
  <c r="AD1065" i="4" s="1"/>
  <c r="AC1064" i="4"/>
  <c r="J1064" i="4"/>
  <c r="I1064" i="4"/>
  <c r="B1064" i="4"/>
  <c r="AD1064" i="4" s="1"/>
  <c r="AC1063" i="4"/>
  <c r="J1063" i="4"/>
  <c r="I1063" i="4"/>
  <c r="B1063" i="4"/>
  <c r="AD1063" i="4" s="1"/>
  <c r="AC1062" i="4"/>
  <c r="Q1062" i="4"/>
  <c r="N1062" i="4"/>
  <c r="J1062" i="4"/>
  <c r="I1062" i="4"/>
  <c r="B1062" i="4"/>
  <c r="AD1062" i="4" s="1"/>
  <c r="AC1061" i="4"/>
  <c r="Q1061" i="4"/>
  <c r="N1061" i="4"/>
  <c r="J1061" i="4"/>
  <c r="I1061" i="4"/>
  <c r="B1061" i="4"/>
  <c r="AD1061" i="4" s="1"/>
  <c r="AC1060" i="4"/>
  <c r="Q1060" i="4"/>
  <c r="N1060" i="4"/>
  <c r="J1060" i="4"/>
  <c r="I1060" i="4"/>
  <c r="AC1059" i="4"/>
  <c r="Q1059" i="4"/>
  <c r="N1059" i="4"/>
  <c r="J1059" i="4"/>
  <c r="I1059" i="4"/>
  <c r="B1059" i="4"/>
  <c r="B1060" i="4" s="1"/>
  <c r="T1058" i="4"/>
  <c r="Q1058" i="4"/>
  <c r="N1058" i="4"/>
  <c r="L1058" i="4"/>
  <c r="K1058" i="4"/>
  <c r="H1058" i="4"/>
  <c r="G1058" i="4"/>
  <c r="F1058" i="4"/>
  <c r="AC1058" i="4" s="1"/>
  <c r="AD1058" i="4" s="1"/>
  <c r="E1058" i="4"/>
  <c r="D1058" i="4"/>
  <c r="Z1056" i="4"/>
  <c r="P1048" i="4"/>
  <c r="P1047" i="4" s="1"/>
  <c r="P1046" i="4" s="1"/>
  <c r="J1056" i="4"/>
  <c r="I1056" i="4"/>
  <c r="B1056" i="4"/>
  <c r="AC1055" i="4"/>
  <c r="J1055" i="4"/>
  <c r="I1055" i="4"/>
  <c r="B1055" i="4"/>
  <c r="AD1055" i="4" s="1"/>
  <c r="AC1054" i="4"/>
  <c r="J1054" i="4"/>
  <c r="I1054" i="4"/>
  <c r="B1054" i="4"/>
  <c r="AD1054" i="4" s="1"/>
  <c r="AC1053" i="4"/>
  <c r="J1053" i="4"/>
  <c r="I1053" i="4"/>
  <c r="B1053" i="4"/>
  <c r="AD1053" i="4" s="1"/>
  <c r="AC1052" i="4"/>
  <c r="J1052" i="4"/>
  <c r="I1052" i="4"/>
  <c r="B1052" i="4"/>
  <c r="AD1052" i="4" s="1"/>
  <c r="AC1051" i="4"/>
  <c r="J1051" i="4"/>
  <c r="I1051" i="4"/>
  <c r="B1051" i="4"/>
  <c r="AD1051" i="4" s="1"/>
  <c r="AC1050" i="4"/>
  <c r="J1050" i="4"/>
  <c r="I1050" i="4"/>
  <c r="B1050" i="4"/>
  <c r="AD1050" i="4" s="1"/>
  <c r="AC1049" i="4"/>
  <c r="J1049" i="4"/>
  <c r="I1049" i="4"/>
  <c r="B1049" i="4"/>
  <c r="AD1049" i="4" s="1"/>
  <c r="AC1048" i="4"/>
  <c r="Q1048" i="4"/>
  <c r="N1048" i="4"/>
  <c r="J1048" i="4"/>
  <c r="I1048" i="4"/>
  <c r="AC1047" i="4"/>
  <c r="Q1047" i="4"/>
  <c r="N1047" i="4"/>
  <c r="J1047" i="4"/>
  <c r="I1047" i="4"/>
  <c r="B1047" i="4"/>
  <c r="B1048" i="4" s="1"/>
  <c r="T1046" i="4"/>
  <c r="Q1046" i="4"/>
  <c r="N1046" i="4"/>
  <c r="L1046" i="4"/>
  <c r="K1046" i="4"/>
  <c r="H1046" i="4"/>
  <c r="G1046" i="4"/>
  <c r="F1046" i="4"/>
  <c r="AC1046" i="4" s="1"/>
  <c r="AD1046" i="4" s="1"/>
  <c r="E1046" i="4"/>
  <c r="D1046" i="4"/>
  <c r="Z1044" i="4"/>
  <c r="P1038" i="4"/>
  <c r="P1037" i="4" s="1"/>
  <c r="P1036" i="4" s="1"/>
  <c r="P1035" i="4" s="1"/>
  <c r="P1034" i="4" s="1"/>
  <c r="J1044" i="4"/>
  <c r="I1044" i="4"/>
  <c r="B1044" i="4"/>
  <c r="AC1043" i="4"/>
  <c r="J1043" i="4"/>
  <c r="I1043" i="4"/>
  <c r="B1043" i="4"/>
  <c r="AD1043" i="4" s="1"/>
  <c r="AC1042" i="4"/>
  <c r="J1042" i="4"/>
  <c r="I1042" i="4"/>
  <c r="B1042" i="4"/>
  <c r="AD1042" i="4" s="1"/>
  <c r="AC1041" i="4"/>
  <c r="J1041" i="4"/>
  <c r="I1041" i="4"/>
  <c r="B1041" i="4"/>
  <c r="AD1041" i="4" s="1"/>
  <c r="AC1040" i="4"/>
  <c r="J1040" i="4"/>
  <c r="I1040" i="4"/>
  <c r="B1040" i="4"/>
  <c r="AD1040" i="4" s="1"/>
  <c r="AC1039" i="4"/>
  <c r="J1039" i="4"/>
  <c r="I1039" i="4"/>
  <c r="B1039" i="4"/>
  <c r="AD1039" i="4" s="1"/>
  <c r="AC1038" i="4"/>
  <c r="Q1038" i="4"/>
  <c r="N1038" i="4"/>
  <c r="J1038" i="4"/>
  <c r="I1038" i="4"/>
  <c r="B1038" i="4"/>
  <c r="AD1038" i="4" s="1"/>
  <c r="AC1037" i="4"/>
  <c r="Q1037" i="4"/>
  <c r="N1037" i="4"/>
  <c r="J1037" i="4"/>
  <c r="I1037" i="4"/>
  <c r="B1037" i="4"/>
  <c r="AD1037" i="4" s="1"/>
  <c r="AC1036" i="4"/>
  <c r="Q1036" i="4"/>
  <c r="N1036" i="4"/>
  <c r="J1036" i="4"/>
  <c r="I1036" i="4"/>
  <c r="AC1035" i="4"/>
  <c r="Q1035" i="4"/>
  <c r="N1035" i="4"/>
  <c r="J1035" i="4"/>
  <c r="I1035" i="4"/>
  <c r="B1035" i="4"/>
  <c r="T1034" i="4"/>
  <c r="Q1034" i="4"/>
  <c r="N1034" i="4"/>
  <c r="L1034" i="4"/>
  <c r="K1034" i="4"/>
  <c r="H1034" i="4"/>
  <c r="G1034" i="4"/>
  <c r="F1034" i="4"/>
  <c r="AC1034" i="4" s="1"/>
  <c r="AD1034" i="4" s="1"/>
  <c r="E1034" i="4"/>
  <c r="D1034" i="4"/>
  <c r="Z1032" i="4"/>
  <c r="P1025" i="4"/>
  <c r="P1024" i="4" s="1"/>
  <c r="P1023" i="4" s="1"/>
  <c r="P1022" i="4" s="1"/>
  <c r="J1032" i="4"/>
  <c r="I1032" i="4"/>
  <c r="B1032" i="4"/>
  <c r="AC1031" i="4"/>
  <c r="J1031" i="4"/>
  <c r="I1031" i="4"/>
  <c r="B1031" i="4"/>
  <c r="AD1031" i="4" s="1"/>
  <c r="AC1030" i="4"/>
  <c r="J1030" i="4"/>
  <c r="I1030" i="4"/>
  <c r="B1030" i="4"/>
  <c r="AD1030" i="4" s="1"/>
  <c r="AC1029" i="4"/>
  <c r="J1029" i="4"/>
  <c r="I1029" i="4"/>
  <c r="B1029" i="4"/>
  <c r="AD1029" i="4" s="1"/>
  <c r="AC1028" i="4"/>
  <c r="J1028" i="4"/>
  <c r="I1028" i="4"/>
  <c r="B1028" i="4"/>
  <c r="AD1028" i="4" s="1"/>
  <c r="AC1027" i="4"/>
  <c r="J1027" i="4"/>
  <c r="I1027" i="4"/>
  <c r="B1027" i="4"/>
  <c r="AD1027" i="4" s="1"/>
  <c r="AC1026" i="4"/>
  <c r="J1026" i="4"/>
  <c r="I1026" i="4"/>
  <c r="B1026" i="4"/>
  <c r="AD1026" i="4" s="1"/>
  <c r="AC1025" i="4"/>
  <c r="Q1025" i="4"/>
  <c r="N1025" i="4"/>
  <c r="J1025" i="4"/>
  <c r="I1025" i="4"/>
  <c r="B1025" i="4"/>
  <c r="AD1025" i="4" s="1"/>
  <c r="AC1024" i="4"/>
  <c r="Q1024" i="4"/>
  <c r="N1024" i="4"/>
  <c r="J1024" i="4"/>
  <c r="I1024" i="4"/>
  <c r="AC1023" i="4"/>
  <c r="Q1023" i="4"/>
  <c r="N1023" i="4"/>
  <c r="J1023" i="4"/>
  <c r="I1023" i="4"/>
  <c r="B1023" i="4"/>
  <c r="B1024" i="4" s="1"/>
  <c r="T1022" i="4"/>
  <c r="Q1022" i="4"/>
  <c r="N1022" i="4"/>
  <c r="L1022" i="4"/>
  <c r="K1022" i="4"/>
  <c r="H1022" i="4"/>
  <c r="G1022" i="4"/>
  <c r="F1022" i="4"/>
  <c r="AC1022" i="4" s="1"/>
  <c r="AD1022" i="4" s="1"/>
  <c r="E1022" i="4"/>
  <c r="D1022" i="4"/>
  <c r="Z1020" i="4"/>
  <c r="P1011" i="4"/>
  <c r="P1010" i="4" s="1"/>
  <c r="J1020" i="4"/>
  <c r="I1020" i="4"/>
  <c r="B1020" i="4"/>
  <c r="AC1019" i="4"/>
  <c r="J1019" i="4"/>
  <c r="I1019" i="4"/>
  <c r="B1019" i="4"/>
  <c r="AD1019" i="4" s="1"/>
  <c r="AC1018" i="4"/>
  <c r="J1018" i="4"/>
  <c r="I1018" i="4"/>
  <c r="B1018" i="4"/>
  <c r="AD1018" i="4" s="1"/>
  <c r="AC1017" i="4"/>
  <c r="J1017" i="4"/>
  <c r="I1017" i="4"/>
  <c r="B1017" i="4"/>
  <c r="AD1017" i="4" s="1"/>
  <c r="AC1016" i="4"/>
  <c r="J1016" i="4"/>
  <c r="I1016" i="4"/>
  <c r="B1016" i="4"/>
  <c r="AD1016" i="4" s="1"/>
  <c r="AC1015" i="4"/>
  <c r="J1015" i="4"/>
  <c r="I1015" i="4"/>
  <c r="B1015" i="4"/>
  <c r="AD1015" i="4" s="1"/>
  <c r="AC1014" i="4"/>
  <c r="J1014" i="4"/>
  <c r="I1014" i="4"/>
  <c r="B1014" i="4"/>
  <c r="AD1014" i="4" s="1"/>
  <c r="AC1013" i="4"/>
  <c r="J1013" i="4"/>
  <c r="I1013" i="4"/>
  <c r="B1013" i="4"/>
  <c r="AD1013" i="4" s="1"/>
  <c r="AC1012" i="4"/>
  <c r="J1012" i="4"/>
  <c r="I1012" i="4"/>
  <c r="B1012" i="4"/>
  <c r="AD1012" i="4" s="1"/>
  <c r="AC1011" i="4"/>
  <c r="Q1011" i="4"/>
  <c r="N1011" i="4"/>
  <c r="J1011" i="4"/>
  <c r="I1011" i="4"/>
  <c r="B1011" i="4"/>
  <c r="T1010" i="4"/>
  <c r="Q1010" i="4"/>
  <c r="N1010" i="4"/>
  <c r="L1010" i="4"/>
  <c r="K1010" i="4"/>
  <c r="H1010" i="4"/>
  <c r="G1010" i="4"/>
  <c r="F1010" i="4"/>
  <c r="AC1010" i="4" s="1"/>
  <c r="AD1010" i="4" s="1"/>
  <c r="E1010" i="4"/>
  <c r="D1010" i="4"/>
  <c r="Z1008" i="4"/>
  <c r="P1005" i="4"/>
  <c r="P1004" i="4" s="1"/>
  <c r="P1003" i="4" s="1"/>
  <c r="P1002" i="4" s="1"/>
  <c r="P1001" i="4" s="1"/>
  <c r="P1000" i="4" s="1"/>
  <c r="P999" i="4" s="1"/>
  <c r="P998" i="4" s="1"/>
  <c r="J1008" i="4"/>
  <c r="I1008" i="4"/>
  <c r="B1008" i="4"/>
  <c r="AC1007" i="4"/>
  <c r="J1007" i="4"/>
  <c r="I1007" i="4"/>
  <c r="B1007" i="4"/>
  <c r="AD1007" i="4" s="1"/>
  <c r="AC1006" i="4"/>
  <c r="J1006" i="4"/>
  <c r="I1006" i="4"/>
  <c r="B1006" i="4"/>
  <c r="AD1006" i="4" s="1"/>
  <c r="AC1005" i="4"/>
  <c r="Q1005" i="4"/>
  <c r="N1005" i="4"/>
  <c r="J1005" i="4"/>
  <c r="I1005" i="4"/>
  <c r="B1005" i="4"/>
  <c r="AD1005" i="4" s="1"/>
  <c r="AC1004" i="4"/>
  <c r="Q1004" i="4"/>
  <c r="N1004" i="4"/>
  <c r="J1004" i="4"/>
  <c r="I1004" i="4"/>
  <c r="B1004" i="4"/>
  <c r="AD1004" i="4" s="1"/>
  <c r="AC1003" i="4"/>
  <c r="Q1003" i="4"/>
  <c r="N1003" i="4"/>
  <c r="J1003" i="4"/>
  <c r="I1003" i="4"/>
  <c r="B1003" i="4"/>
  <c r="AD1003" i="4" s="1"/>
  <c r="AC1002" i="4"/>
  <c r="Q1002" i="4"/>
  <c r="N1002" i="4"/>
  <c r="J1002" i="4"/>
  <c r="I1002" i="4"/>
  <c r="B1002" i="4"/>
  <c r="AD1002" i="4" s="1"/>
  <c r="AC1001" i="4"/>
  <c r="Q1001" i="4"/>
  <c r="N1001" i="4"/>
  <c r="J1001" i="4"/>
  <c r="I1001" i="4"/>
  <c r="B1001" i="4"/>
  <c r="AD1001" i="4" s="1"/>
  <c r="AC1000" i="4"/>
  <c r="Q1000" i="4"/>
  <c r="N1000" i="4"/>
  <c r="J1000" i="4"/>
  <c r="I1000" i="4"/>
  <c r="B1000" i="4"/>
  <c r="AD1000" i="4" s="1"/>
  <c r="AC999" i="4"/>
  <c r="Q999" i="4"/>
  <c r="N999" i="4"/>
  <c r="J999" i="4"/>
  <c r="I999" i="4"/>
  <c r="B999" i="4"/>
  <c r="T998" i="4"/>
  <c r="Q998" i="4"/>
  <c r="N998" i="4"/>
  <c r="L998" i="4"/>
  <c r="K998" i="4"/>
  <c r="H998" i="4"/>
  <c r="G998" i="4"/>
  <c r="F998" i="4"/>
  <c r="AC998" i="4" s="1"/>
  <c r="AD998" i="4" s="1"/>
  <c r="E998" i="4"/>
  <c r="D998" i="4"/>
  <c r="Z996" i="4"/>
  <c r="P990" i="4"/>
  <c r="P989" i="4" s="1"/>
  <c r="P988" i="4" s="1"/>
  <c r="P987" i="4" s="1"/>
  <c r="P986" i="4" s="1"/>
  <c r="J996" i="4"/>
  <c r="I996" i="4"/>
  <c r="B996" i="4"/>
  <c r="AC995" i="4"/>
  <c r="J995" i="4"/>
  <c r="I995" i="4"/>
  <c r="B995" i="4"/>
  <c r="AD995" i="4" s="1"/>
  <c r="AC994" i="4"/>
  <c r="J994" i="4"/>
  <c r="I994" i="4"/>
  <c r="B994" i="4"/>
  <c r="AD994" i="4" s="1"/>
  <c r="AC993" i="4"/>
  <c r="J993" i="4"/>
  <c r="I993" i="4"/>
  <c r="B993" i="4"/>
  <c r="AD993" i="4" s="1"/>
  <c r="AC992" i="4"/>
  <c r="J992" i="4"/>
  <c r="I992" i="4"/>
  <c r="B992" i="4"/>
  <c r="AD992" i="4" s="1"/>
  <c r="AC991" i="4"/>
  <c r="J991" i="4"/>
  <c r="I991" i="4"/>
  <c r="B991" i="4"/>
  <c r="AD991" i="4" s="1"/>
  <c r="AC990" i="4"/>
  <c r="Q990" i="4"/>
  <c r="N990" i="4"/>
  <c r="J990" i="4"/>
  <c r="I990" i="4"/>
  <c r="B990" i="4"/>
  <c r="AD990" i="4" s="1"/>
  <c r="AC989" i="4"/>
  <c r="Q989" i="4"/>
  <c r="N989" i="4"/>
  <c r="J989" i="4"/>
  <c r="I989" i="4"/>
  <c r="B989" i="4"/>
  <c r="AD989" i="4" s="1"/>
  <c r="AC988" i="4"/>
  <c r="Q988" i="4"/>
  <c r="N988" i="4"/>
  <c r="J988" i="4"/>
  <c r="I988" i="4"/>
  <c r="AC987" i="4"/>
  <c r="Q987" i="4"/>
  <c r="N987" i="4"/>
  <c r="J987" i="4"/>
  <c r="I987" i="4"/>
  <c r="B987" i="4"/>
  <c r="T986" i="4"/>
  <c r="Q986" i="4"/>
  <c r="N986" i="4"/>
  <c r="L986" i="4"/>
  <c r="K986" i="4"/>
  <c r="H986" i="4"/>
  <c r="G986" i="4"/>
  <c r="F986" i="4"/>
  <c r="AC986" i="4" s="1"/>
  <c r="AD986" i="4" s="1"/>
  <c r="E986" i="4"/>
  <c r="D986" i="4"/>
  <c r="Z984" i="4"/>
  <c r="P981" i="4"/>
  <c r="P980" i="4" s="1"/>
  <c r="P979" i="4" s="1"/>
  <c r="P978" i="4" s="1"/>
  <c r="P977" i="4" s="1"/>
  <c r="P976" i="4" s="1"/>
  <c r="P975" i="4" s="1"/>
  <c r="P974" i="4" s="1"/>
  <c r="J984" i="4"/>
  <c r="I984" i="4"/>
  <c r="B984" i="4"/>
  <c r="AC983" i="4"/>
  <c r="J983" i="4"/>
  <c r="I983" i="4"/>
  <c r="B983" i="4"/>
  <c r="AD983" i="4" s="1"/>
  <c r="AC982" i="4"/>
  <c r="J982" i="4"/>
  <c r="I982" i="4"/>
  <c r="B982" i="4"/>
  <c r="AD982" i="4" s="1"/>
  <c r="AC981" i="4"/>
  <c r="Q981" i="4"/>
  <c r="N981" i="4"/>
  <c r="J981" i="4"/>
  <c r="I981" i="4"/>
  <c r="B981" i="4"/>
  <c r="AD981" i="4" s="1"/>
  <c r="AC980" i="4"/>
  <c r="Q980" i="4"/>
  <c r="N980" i="4"/>
  <c r="J980" i="4"/>
  <c r="I980" i="4"/>
  <c r="B980" i="4"/>
  <c r="AD980" i="4" s="1"/>
  <c r="AC979" i="4"/>
  <c r="Q979" i="4"/>
  <c r="N979" i="4"/>
  <c r="J979" i="4"/>
  <c r="I979" i="4"/>
  <c r="B979" i="4"/>
  <c r="AD979" i="4" s="1"/>
  <c r="AC978" i="4"/>
  <c r="Q978" i="4"/>
  <c r="N978" i="4"/>
  <c r="J978" i="4"/>
  <c r="I978" i="4"/>
  <c r="B978" i="4"/>
  <c r="AD978" i="4" s="1"/>
  <c r="AC977" i="4"/>
  <c r="Q977" i="4"/>
  <c r="N977" i="4"/>
  <c r="J977" i="4"/>
  <c r="I977" i="4"/>
  <c r="B977" i="4"/>
  <c r="AD977" i="4" s="1"/>
  <c r="AC976" i="4"/>
  <c r="Q976" i="4"/>
  <c r="N976" i="4"/>
  <c r="J976" i="4"/>
  <c r="I976" i="4"/>
  <c r="AC975" i="4"/>
  <c r="Q975" i="4"/>
  <c r="N975" i="4"/>
  <c r="J975" i="4"/>
  <c r="I975" i="4"/>
  <c r="B975" i="4"/>
  <c r="B976" i="4" s="1"/>
  <c r="T974" i="4"/>
  <c r="Q974" i="4"/>
  <c r="N974" i="4"/>
  <c r="L974" i="4"/>
  <c r="K974" i="4"/>
  <c r="H974" i="4"/>
  <c r="G974" i="4"/>
  <c r="F974" i="4"/>
  <c r="AC974" i="4" s="1"/>
  <c r="AD974" i="4" s="1"/>
  <c r="E974" i="4"/>
  <c r="D974" i="4"/>
  <c r="Z972" i="4"/>
  <c r="P968" i="4"/>
  <c r="P967" i="4" s="1"/>
  <c r="P966" i="4" s="1"/>
  <c r="P965" i="4" s="1"/>
  <c r="P964" i="4" s="1"/>
  <c r="P963" i="4" s="1"/>
  <c r="P962" i="4" s="1"/>
  <c r="J972" i="4"/>
  <c r="I972" i="4"/>
  <c r="B972" i="4"/>
  <c r="AC971" i="4"/>
  <c r="J971" i="4"/>
  <c r="I971" i="4"/>
  <c r="B971" i="4"/>
  <c r="AD971" i="4" s="1"/>
  <c r="AC970" i="4"/>
  <c r="J970" i="4"/>
  <c r="I970" i="4"/>
  <c r="B970" i="4"/>
  <c r="AD970" i="4" s="1"/>
  <c r="AC969" i="4"/>
  <c r="J969" i="4"/>
  <c r="I969" i="4"/>
  <c r="B969" i="4"/>
  <c r="AD969" i="4" s="1"/>
  <c r="AC968" i="4"/>
  <c r="Q968" i="4"/>
  <c r="N968" i="4"/>
  <c r="J968" i="4"/>
  <c r="I968" i="4"/>
  <c r="B968" i="4"/>
  <c r="AD968" i="4" s="1"/>
  <c r="AC967" i="4"/>
  <c r="Q967" i="4"/>
  <c r="N967" i="4"/>
  <c r="J967" i="4"/>
  <c r="I967" i="4"/>
  <c r="B967" i="4"/>
  <c r="AD967" i="4" s="1"/>
  <c r="AC966" i="4"/>
  <c r="Q966" i="4"/>
  <c r="N966" i="4"/>
  <c r="J966" i="4"/>
  <c r="I966" i="4"/>
  <c r="B966" i="4"/>
  <c r="AD966" i="4" s="1"/>
  <c r="AC965" i="4"/>
  <c r="Q965" i="4"/>
  <c r="N965" i="4"/>
  <c r="J965" i="4"/>
  <c r="I965" i="4"/>
  <c r="B965" i="4"/>
  <c r="AD965" i="4" s="1"/>
  <c r="AC964" i="4"/>
  <c r="Q964" i="4"/>
  <c r="N964" i="4"/>
  <c r="J964" i="4"/>
  <c r="I964" i="4"/>
  <c r="AC963" i="4"/>
  <c r="Q963" i="4"/>
  <c r="N963" i="4"/>
  <c r="J963" i="4"/>
  <c r="I963" i="4"/>
  <c r="B963" i="4"/>
  <c r="B964" i="4" s="1"/>
  <c r="T962" i="4"/>
  <c r="Q962" i="4"/>
  <c r="N962" i="4"/>
  <c r="L962" i="4"/>
  <c r="K962" i="4"/>
  <c r="H962" i="4"/>
  <c r="G962" i="4"/>
  <c r="F962" i="4"/>
  <c r="AC962" i="4" s="1"/>
  <c r="AD962" i="4" s="1"/>
  <c r="E962" i="4"/>
  <c r="D962" i="4"/>
  <c r="Z960" i="4"/>
  <c r="P950" i="4"/>
  <c r="J960" i="4"/>
  <c r="I960" i="4"/>
  <c r="B960" i="4"/>
  <c r="AC959" i="4"/>
  <c r="J959" i="4"/>
  <c r="I959" i="4"/>
  <c r="B959" i="4"/>
  <c r="AD959" i="4" s="1"/>
  <c r="AC958" i="4"/>
  <c r="J958" i="4"/>
  <c r="I958" i="4"/>
  <c r="B958" i="4"/>
  <c r="AD958" i="4" s="1"/>
  <c r="AC957" i="4"/>
  <c r="J957" i="4"/>
  <c r="I957" i="4"/>
  <c r="B957" i="4"/>
  <c r="AD957" i="4" s="1"/>
  <c r="AC956" i="4"/>
  <c r="J956" i="4"/>
  <c r="I956" i="4"/>
  <c r="B956" i="4"/>
  <c r="AD956" i="4" s="1"/>
  <c r="AC955" i="4"/>
  <c r="J955" i="4"/>
  <c r="I955" i="4"/>
  <c r="B955" i="4"/>
  <c r="AD955" i="4" s="1"/>
  <c r="AC954" i="4"/>
  <c r="J954" i="4"/>
  <c r="I954" i="4"/>
  <c r="B954" i="4"/>
  <c r="AD954" i="4" s="1"/>
  <c r="AC953" i="4"/>
  <c r="J953" i="4"/>
  <c r="I953" i="4"/>
  <c r="B953" i="4"/>
  <c r="AD953" i="4" s="1"/>
  <c r="AC952" i="4"/>
  <c r="J952" i="4"/>
  <c r="I952" i="4"/>
  <c r="B952" i="4"/>
  <c r="AD952" i="4" s="1"/>
  <c r="AC951" i="4"/>
  <c r="J951" i="4"/>
  <c r="I951" i="4"/>
  <c r="I950" i="4" s="1"/>
  <c r="B951" i="4"/>
  <c r="T950" i="4"/>
  <c r="Q950" i="4"/>
  <c r="N950" i="4"/>
  <c r="L950" i="4"/>
  <c r="K950" i="4"/>
  <c r="H950" i="4"/>
  <c r="G950" i="4"/>
  <c r="F950" i="4"/>
  <c r="AC950" i="4" s="1"/>
  <c r="AD950" i="4" s="1"/>
  <c r="E950" i="4"/>
  <c r="D950" i="4"/>
  <c r="Z948" i="4"/>
  <c r="P941" i="4"/>
  <c r="P940" i="4" s="1"/>
  <c r="P939" i="4" s="1"/>
  <c r="P938" i="4" s="1"/>
  <c r="J948" i="4"/>
  <c r="I948" i="4"/>
  <c r="B948" i="4"/>
  <c r="AC947" i="4"/>
  <c r="J947" i="4"/>
  <c r="I947" i="4"/>
  <c r="B947" i="4"/>
  <c r="AD947" i="4" s="1"/>
  <c r="AC946" i="4"/>
  <c r="J946" i="4"/>
  <c r="I946" i="4"/>
  <c r="B946" i="4"/>
  <c r="AD946" i="4" s="1"/>
  <c r="AC945" i="4"/>
  <c r="J945" i="4"/>
  <c r="I945" i="4"/>
  <c r="B945" i="4"/>
  <c r="AD945" i="4" s="1"/>
  <c r="AC944" i="4"/>
  <c r="J944" i="4"/>
  <c r="I944" i="4"/>
  <c r="B944" i="4"/>
  <c r="AD944" i="4" s="1"/>
  <c r="AC943" i="4"/>
  <c r="J943" i="4"/>
  <c r="I943" i="4"/>
  <c r="B943" i="4"/>
  <c r="AD943" i="4" s="1"/>
  <c r="AC942" i="4"/>
  <c r="J942" i="4"/>
  <c r="I942" i="4"/>
  <c r="B942" i="4"/>
  <c r="AD942" i="4" s="1"/>
  <c r="AC941" i="4"/>
  <c r="Q941" i="4"/>
  <c r="N941" i="4"/>
  <c r="J941" i="4"/>
  <c r="I941" i="4"/>
  <c r="B941" i="4"/>
  <c r="AD941" i="4" s="1"/>
  <c r="AC940" i="4"/>
  <c r="Q940" i="4"/>
  <c r="N940" i="4"/>
  <c r="J940" i="4"/>
  <c r="I940" i="4"/>
  <c r="AC939" i="4"/>
  <c r="Q939" i="4"/>
  <c r="N939" i="4"/>
  <c r="J939" i="4"/>
  <c r="I939" i="4"/>
  <c r="B939" i="4"/>
  <c r="B940" i="4" s="1"/>
  <c r="T938" i="4"/>
  <c r="Q938" i="4"/>
  <c r="N938" i="4"/>
  <c r="L938" i="4"/>
  <c r="K938" i="4"/>
  <c r="H938" i="4"/>
  <c r="G938" i="4"/>
  <c r="F938" i="4"/>
  <c r="AC938" i="4" s="1"/>
  <c r="AD938" i="4" s="1"/>
  <c r="E938" i="4"/>
  <c r="D938" i="4"/>
  <c r="Z936" i="4"/>
  <c r="P928" i="4"/>
  <c r="P927" i="4" s="1"/>
  <c r="P926" i="4" s="1"/>
  <c r="J936" i="4"/>
  <c r="I936" i="4"/>
  <c r="B936" i="4"/>
  <c r="AC935" i="4"/>
  <c r="J935" i="4"/>
  <c r="I935" i="4"/>
  <c r="B935" i="4"/>
  <c r="AD935" i="4" s="1"/>
  <c r="AC934" i="4"/>
  <c r="J934" i="4"/>
  <c r="I934" i="4"/>
  <c r="B934" i="4"/>
  <c r="AD934" i="4" s="1"/>
  <c r="AC933" i="4"/>
  <c r="J933" i="4"/>
  <c r="I933" i="4"/>
  <c r="B933" i="4"/>
  <c r="AD933" i="4" s="1"/>
  <c r="AC932" i="4"/>
  <c r="J932" i="4"/>
  <c r="I932" i="4"/>
  <c r="B932" i="4"/>
  <c r="AD932" i="4" s="1"/>
  <c r="AC931" i="4"/>
  <c r="J931" i="4"/>
  <c r="I931" i="4"/>
  <c r="B931" i="4"/>
  <c r="AD931" i="4" s="1"/>
  <c r="AC930" i="4"/>
  <c r="J930" i="4"/>
  <c r="I930" i="4"/>
  <c r="B930" i="4"/>
  <c r="AD930" i="4" s="1"/>
  <c r="AC929" i="4"/>
  <c r="J929" i="4"/>
  <c r="I929" i="4"/>
  <c r="B929" i="4"/>
  <c r="AD929" i="4" s="1"/>
  <c r="AC928" i="4"/>
  <c r="Q928" i="4"/>
  <c r="N928" i="4"/>
  <c r="J928" i="4"/>
  <c r="I928" i="4"/>
  <c r="AC927" i="4"/>
  <c r="Q927" i="4"/>
  <c r="N927" i="4"/>
  <c r="J927" i="4"/>
  <c r="I927" i="4"/>
  <c r="B927" i="4"/>
  <c r="B928" i="4" s="1"/>
  <c r="T926" i="4"/>
  <c r="Q926" i="4"/>
  <c r="N926" i="4"/>
  <c r="L926" i="4"/>
  <c r="K926" i="4"/>
  <c r="H926" i="4"/>
  <c r="G926" i="4"/>
  <c r="F926" i="4"/>
  <c r="AC926" i="4" s="1"/>
  <c r="AD926" i="4" s="1"/>
  <c r="E926" i="4"/>
  <c r="D926" i="4"/>
  <c r="Q924" i="4"/>
  <c r="Z924" i="4" s="1"/>
  <c r="P924" i="4"/>
  <c r="P923" i="4" s="1"/>
  <c r="P922" i="4" s="1"/>
  <c r="P921" i="4" s="1"/>
  <c r="P920" i="4" s="1"/>
  <c r="P919" i="4" s="1"/>
  <c r="P918" i="4" s="1"/>
  <c r="P917" i="4" s="1"/>
  <c r="P916" i="4" s="1"/>
  <c r="P915" i="4" s="1"/>
  <c r="P914" i="4" s="1"/>
  <c r="N924" i="4"/>
  <c r="J924" i="4"/>
  <c r="I924" i="4"/>
  <c r="B924" i="4"/>
  <c r="AC923" i="4"/>
  <c r="Q923" i="4"/>
  <c r="N923" i="4"/>
  <c r="J923" i="4"/>
  <c r="I923" i="4"/>
  <c r="B923" i="4"/>
  <c r="AD923" i="4" s="1"/>
  <c r="AC922" i="4"/>
  <c r="Q922" i="4"/>
  <c r="N922" i="4"/>
  <c r="J922" i="4"/>
  <c r="I922" i="4"/>
  <c r="B922" i="4"/>
  <c r="AD922" i="4" s="1"/>
  <c r="AC921" i="4"/>
  <c r="Q921" i="4"/>
  <c r="N921" i="4"/>
  <c r="J921" i="4"/>
  <c r="I921" i="4"/>
  <c r="B921" i="4"/>
  <c r="AD921" i="4" s="1"/>
  <c r="AC920" i="4"/>
  <c r="Q920" i="4"/>
  <c r="N920" i="4"/>
  <c r="J920" i="4"/>
  <c r="I920" i="4"/>
  <c r="B920" i="4"/>
  <c r="AD920" i="4" s="1"/>
  <c r="AC919" i="4"/>
  <c r="Q919" i="4"/>
  <c r="N919" i="4"/>
  <c r="J919" i="4"/>
  <c r="I919" i="4"/>
  <c r="B919" i="4"/>
  <c r="AD919" i="4" s="1"/>
  <c r="AC918" i="4"/>
  <c r="Q918" i="4"/>
  <c r="N918" i="4"/>
  <c r="J918" i="4"/>
  <c r="I918" i="4"/>
  <c r="B918" i="4"/>
  <c r="AD918" i="4" s="1"/>
  <c r="AC917" i="4"/>
  <c r="Q917" i="4"/>
  <c r="N917" i="4"/>
  <c r="AC916" i="4"/>
  <c r="Q916" i="4"/>
  <c r="N916" i="4"/>
  <c r="AC915" i="4"/>
  <c r="Q915" i="4"/>
  <c r="N915" i="4"/>
  <c r="J915" i="4"/>
  <c r="I915" i="4"/>
  <c r="B915" i="4"/>
  <c r="B916" i="4" s="1"/>
  <c r="B917" i="4" s="1"/>
  <c r="T914" i="4"/>
  <c r="Q914" i="4"/>
  <c r="N914" i="4"/>
  <c r="L914" i="4"/>
  <c r="K914" i="4"/>
  <c r="H914" i="4"/>
  <c r="G914" i="4"/>
  <c r="F914" i="4"/>
  <c r="AC914" i="4" s="1"/>
  <c r="AD914" i="4" s="1"/>
  <c r="E914" i="4"/>
  <c r="D914" i="4"/>
  <c r="Z912" i="4"/>
  <c r="P904" i="4"/>
  <c r="P903" i="4" s="1"/>
  <c r="P902" i="4" s="1"/>
  <c r="J912" i="4"/>
  <c r="I912" i="4"/>
  <c r="B912" i="4"/>
  <c r="AC911" i="4"/>
  <c r="J911" i="4"/>
  <c r="I911" i="4"/>
  <c r="B911" i="4"/>
  <c r="AD911" i="4" s="1"/>
  <c r="AC910" i="4"/>
  <c r="J910" i="4"/>
  <c r="I910" i="4"/>
  <c r="B910" i="4"/>
  <c r="AD910" i="4" s="1"/>
  <c r="AC909" i="4"/>
  <c r="J909" i="4"/>
  <c r="I909" i="4"/>
  <c r="B909" i="4"/>
  <c r="AD909" i="4" s="1"/>
  <c r="AC908" i="4"/>
  <c r="J908" i="4"/>
  <c r="I908" i="4"/>
  <c r="B908" i="4"/>
  <c r="AD908" i="4" s="1"/>
  <c r="AC907" i="4"/>
  <c r="J907" i="4"/>
  <c r="I907" i="4"/>
  <c r="B907" i="4"/>
  <c r="AD907" i="4" s="1"/>
  <c r="AC906" i="4"/>
  <c r="J906" i="4"/>
  <c r="I906" i="4"/>
  <c r="B906" i="4"/>
  <c r="AD906" i="4" s="1"/>
  <c r="AC905" i="4"/>
  <c r="J905" i="4"/>
  <c r="I905" i="4"/>
  <c r="B905" i="4"/>
  <c r="AD905" i="4" s="1"/>
  <c r="AC904" i="4"/>
  <c r="Q904" i="4"/>
  <c r="N904" i="4"/>
  <c r="J904" i="4"/>
  <c r="I904" i="4"/>
  <c r="B904" i="4"/>
  <c r="AD904" i="4" s="1"/>
  <c r="AC903" i="4"/>
  <c r="Q903" i="4"/>
  <c r="N903" i="4"/>
  <c r="J903" i="4"/>
  <c r="I903" i="4"/>
  <c r="B903" i="4"/>
  <c r="T902" i="4"/>
  <c r="Q902" i="4"/>
  <c r="N902" i="4"/>
  <c r="L902" i="4"/>
  <c r="K902" i="4"/>
  <c r="H902" i="4"/>
  <c r="G902" i="4"/>
  <c r="F902" i="4"/>
  <c r="AC902" i="4" s="1"/>
  <c r="AD902" i="4" s="1"/>
  <c r="E902" i="4"/>
  <c r="D902" i="4"/>
  <c r="Z900" i="4"/>
  <c r="P893" i="4"/>
  <c r="P892" i="4" s="1"/>
  <c r="P891" i="4" s="1"/>
  <c r="P890" i="4" s="1"/>
  <c r="J900" i="4"/>
  <c r="I900" i="4"/>
  <c r="B900" i="4"/>
  <c r="AC899" i="4"/>
  <c r="J899" i="4"/>
  <c r="I899" i="4"/>
  <c r="B899" i="4"/>
  <c r="AD899" i="4" s="1"/>
  <c r="AC898" i="4"/>
  <c r="J898" i="4"/>
  <c r="I898" i="4"/>
  <c r="B898" i="4"/>
  <c r="AD898" i="4" s="1"/>
  <c r="AC897" i="4"/>
  <c r="J897" i="4"/>
  <c r="I897" i="4"/>
  <c r="B897" i="4"/>
  <c r="AD897" i="4" s="1"/>
  <c r="AC896" i="4"/>
  <c r="J896" i="4"/>
  <c r="I896" i="4"/>
  <c r="B896" i="4"/>
  <c r="AD896" i="4" s="1"/>
  <c r="AC895" i="4"/>
  <c r="J895" i="4"/>
  <c r="I895" i="4"/>
  <c r="B895" i="4"/>
  <c r="AD895" i="4" s="1"/>
  <c r="AC894" i="4"/>
  <c r="J894" i="4"/>
  <c r="I894" i="4"/>
  <c r="B894" i="4"/>
  <c r="AD894" i="4" s="1"/>
  <c r="AC893" i="4"/>
  <c r="Q893" i="4"/>
  <c r="N893" i="4"/>
  <c r="J893" i="4"/>
  <c r="I893" i="4"/>
  <c r="B893" i="4"/>
  <c r="AD893" i="4" s="1"/>
  <c r="AC892" i="4"/>
  <c r="Q892" i="4"/>
  <c r="N892" i="4"/>
  <c r="J892" i="4"/>
  <c r="I892" i="4"/>
  <c r="AC891" i="4"/>
  <c r="Q891" i="4"/>
  <c r="N891" i="4"/>
  <c r="J891" i="4"/>
  <c r="I891" i="4"/>
  <c r="B891" i="4"/>
  <c r="B892" i="4" s="1"/>
  <c r="T890" i="4"/>
  <c r="Q890" i="4"/>
  <c r="N890" i="4"/>
  <c r="L890" i="4"/>
  <c r="K890" i="4"/>
  <c r="H890" i="4"/>
  <c r="G890" i="4"/>
  <c r="F890" i="4"/>
  <c r="AC890" i="4" s="1"/>
  <c r="AD890" i="4" s="1"/>
  <c r="E890" i="4"/>
  <c r="D890" i="4"/>
  <c r="Z888" i="4"/>
  <c r="P885" i="4"/>
  <c r="P884" i="4" s="1"/>
  <c r="P883" i="4" s="1"/>
  <c r="P882" i="4" s="1"/>
  <c r="P881" i="4" s="1"/>
  <c r="P880" i="4" s="1"/>
  <c r="P879" i="4" s="1"/>
  <c r="P878" i="4" s="1"/>
  <c r="J888" i="4"/>
  <c r="I888" i="4"/>
  <c r="B888" i="4"/>
  <c r="AC887" i="4"/>
  <c r="J887" i="4"/>
  <c r="I887" i="4"/>
  <c r="B887" i="4"/>
  <c r="AD887" i="4" s="1"/>
  <c r="AC886" i="4"/>
  <c r="J886" i="4"/>
  <c r="I886" i="4"/>
  <c r="B886" i="4"/>
  <c r="AD886" i="4" s="1"/>
  <c r="AC885" i="4"/>
  <c r="Q885" i="4"/>
  <c r="N885" i="4"/>
  <c r="J885" i="4"/>
  <c r="I885" i="4"/>
  <c r="B885" i="4"/>
  <c r="AD885" i="4" s="1"/>
  <c r="AC884" i="4"/>
  <c r="Q884" i="4"/>
  <c r="N884" i="4"/>
  <c r="J884" i="4"/>
  <c r="I884" i="4"/>
  <c r="B884" i="4"/>
  <c r="AD884" i="4" s="1"/>
  <c r="AC883" i="4"/>
  <c r="Q883" i="4"/>
  <c r="N883" i="4"/>
  <c r="J883" i="4"/>
  <c r="I883" i="4"/>
  <c r="B883" i="4"/>
  <c r="AD883" i="4" s="1"/>
  <c r="AC882" i="4"/>
  <c r="Q882" i="4"/>
  <c r="N882" i="4"/>
  <c r="J882" i="4"/>
  <c r="I882" i="4"/>
  <c r="B882" i="4"/>
  <c r="AD882" i="4" s="1"/>
  <c r="AC881" i="4"/>
  <c r="Q881" i="4"/>
  <c r="N881" i="4"/>
  <c r="J881" i="4"/>
  <c r="I881" i="4"/>
  <c r="B881" i="4"/>
  <c r="AD881" i="4" s="1"/>
  <c r="AC880" i="4"/>
  <c r="Q880" i="4"/>
  <c r="N880" i="4"/>
  <c r="J880" i="4"/>
  <c r="I880" i="4"/>
  <c r="AC879" i="4"/>
  <c r="Q879" i="4"/>
  <c r="N879" i="4"/>
  <c r="J879" i="4"/>
  <c r="I879" i="4"/>
  <c r="B879" i="4"/>
  <c r="B880" i="4" s="1"/>
  <c r="T878" i="4"/>
  <c r="Q878" i="4"/>
  <c r="N878" i="4"/>
  <c r="L878" i="4"/>
  <c r="K878" i="4"/>
  <c r="H878" i="4"/>
  <c r="G878" i="4"/>
  <c r="F878" i="4"/>
  <c r="AC878" i="4" s="1"/>
  <c r="AD878" i="4" s="1"/>
  <c r="E878" i="4"/>
  <c r="D878" i="4"/>
  <c r="Q876" i="4"/>
  <c r="Z876" i="4" s="1"/>
  <c r="P876" i="4"/>
  <c r="P875" i="4" s="1"/>
  <c r="P874" i="4" s="1"/>
  <c r="P873" i="4" s="1"/>
  <c r="P872" i="4" s="1"/>
  <c r="P871" i="4" s="1"/>
  <c r="P870" i="4" s="1"/>
  <c r="P869" i="4" s="1"/>
  <c r="P868" i="4" s="1"/>
  <c r="P867" i="4" s="1"/>
  <c r="P866" i="4" s="1"/>
  <c r="N876" i="4"/>
  <c r="J876" i="4"/>
  <c r="I876" i="4"/>
  <c r="B876" i="4"/>
  <c r="AC875" i="4"/>
  <c r="Q875" i="4"/>
  <c r="N875" i="4"/>
  <c r="J875" i="4"/>
  <c r="I875" i="4"/>
  <c r="B875" i="4"/>
  <c r="AD875" i="4" s="1"/>
  <c r="AC874" i="4"/>
  <c r="Q874" i="4"/>
  <c r="N874" i="4"/>
  <c r="J874" i="4"/>
  <c r="I874" i="4"/>
  <c r="B874" i="4"/>
  <c r="AD874" i="4" s="1"/>
  <c r="AC873" i="4"/>
  <c r="Q873" i="4"/>
  <c r="N873" i="4"/>
  <c r="J873" i="4"/>
  <c r="I873" i="4"/>
  <c r="B873" i="4"/>
  <c r="AD873" i="4" s="1"/>
  <c r="AC872" i="4"/>
  <c r="Q872" i="4"/>
  <c r="N872" i="4"/>
  <c r="J872" i="4"/>
  <c r="I872" i="4"/>
  <c r="B872" i="4"/>
  <c r="AD872" i="4" s="1"/>
  <c r="AC871" i="4"/>
  <c r="Q871" i="4"/>
  <c r="N871" i="4"/>
  <c r="J871" i="4"/>
  <c r="I871" i="4"/>
  <c r="B871" i="4"/>
  <c r="AD871" i="4" s="1"/>
  <c r="AC870" i="4"/>
  <c r="Q870" i="4"/>
  <c r="N870" i="4"/>
  <c r="J870" i="4"/>
  <c r="I870" i="4"/>
  <c r="B870" i="4"/>
  <c r="AD870" i="4" s="1"/>
  <c r="AC869" i="4"/>
  <c r="Q869" i="4"/>
  <c r="N869" i="4"/>
  <c r="J869" i="4"/>
  <c r="I869" i="4"/>
  <c r="B869" i="4"/>
  <c r="AD869" i="4" s="1"/>
  <c r="AC868" i="4"/>
  <c r="Q868" i="4"/>
  <c r="N868" i="4"/>
  <c r="J868" i="4"/>
  <c r="I868" i="4"/>
  <c r="AC867" i="4"/>
  <c r="Q867" i="4"/>
  <c r="N867" i="4"/>
  <c r="J867" i="4"/>
  <c r="I867" i="4"/>
  <c r="B867" i="4"/>
  <c r="B868" i="4" s="1"/>
  <c r="T866" i="4"/>
  <c r="Q866" i="4"/>
  <c r="N866" i="4"/>
  <c r="L866" i="4"/>
  <c r="K866" i="4"/>
  <c r="H866" i="4"/>
  <c r="G866" i="4"/>
  <c r="F866" i="4"/>
  <c r="AC866" i="4" s="1"/>
  <c r="AD866" i="4" s="1"/>
  <c r="E866" i="4"/>
  <c r="D866" i="4"/>
  <c r="Q864" i="4"/>
  <c r="Z864" i="4" s="1"/>
  <c r="P864" i="4"/>
  <c r="P863" i="4" s="1"/>
  <c r="P857" i="4" s="1"/>
  <c r="P856" i="4" s="1"/>
  <c r="P855" i="4" s="1"/>
  <c r="P854" i="4" s="1"/>
  <c r="N864" i="4"/>
  <c r="J864" i="4"/>
  <c r="I864" i="4"/>
  <c r="B864" i="4"/>
  <c r="AC863" i="4"/>
  <c r="Q863" i="4"/>
  <c r="N863" i="4"/>
  <c r="J863" i="4"/>
  <c r="I863" i="4"/>
  <c r="B863" i="4"/>
  <c r="AD863" i="4" s="1"/>
  <c r="AC862" i="4"/>
  <c r="J862" i="4"/>
  <c r="I862" i="4"/>
  <c r="B862" i="4"/>
  <c r="AD862" i="4" s="1"/>
  <c r="AC861" i="4"/>
  <c r="J861" i="4"/>
  <c r="I861" i="4"/>
  <c r="B861" i="4"/>
  <c r="AD861" i="4" s="1"/>
  <c r="AC860" i="4"/>
  <c r="J860" i="4"/>
  <c r="I860" i="4"/>
  <c r="B860" i="4"/>
  <c r="AD860" i="4" s="1"/>
  <c r="AC859" i="4"/>
  <c r="J859" i="4"/>
  <c r="I859" i="4"/>
  <c r="B859" i="4"/>
  <c r="AD859" i="4" s="1"/>
  <c r="AC858" i="4"/>
  <c r="J858" i="4"/>
  <c r="I858" i="4"/>
  <c r="B858" i="4"/>
  <c r="AD858" i="4" s="1"/>
  <c r="AC857" i="4"/>
  <c r="Q857" i="4"/>
  <c r="N857" i="4"/>
  <c r="J857" i="4"/>
  <c r="I857" i="4"/>
  <c r="AC856" i="4"/>
  <c r="Q856" i="4"/>
  <c r="N856" i="4"/>
  <c r="J856" i="4"/>
  <c r="I856" i="4"/>
  <c r="AC855" i="4"/>
  <c r="Q855" i="4"/>
  <c r="N855" i="4"/>
  <c r="J855" i="4"/>
  <c r="I855" i="4"/>
  <c r="B855" i="4"/>
  <c r="B856" i="4" s="1"/>
  <c r="T854" i="4"/>
  <c r="Q854" i="4"/>
  <c r="N854" i="4"/>
  <c r="L854" i="4"/>
  <c r="K854" i="4"/>
  <c r="H854" i="4"/>
  <c r="G854" i="4"/>
  <c r="F854" i="4"/>
  <c r="AC854" i="4" s="1"/>
  <c r="AD854" i="4" s="1"/>
  <c r="E854" i="4"/>
  <c r="D854" i="4"/>
  <c r="Q852" i="4"/>
  <c r="Z852" i="4" s="1"/>
  <c r="P852" i="4"/>
  <c r="P851" i="4" s="1"/>
  <c r="P850" i="4" s="1"/>
  <c r="P849" i="4" s="1"/>
  <c r="P848" i="4" s="1"/>
  <c r="P847" i="4" s="1"/>
  <c r="P846" i="4" s="1"/>
  <c r="P845" i="4" s="1"/>
  <c r="P844" i="4" s="1"/>
  <c r="P843" i="4" s="1"/>
  <c r="P842" i="4" s="1"/>
  <c r="N852" i="4"/>
  <c r="J852" i="4"/>
  <c r="I852" i="4"/>
  <c r="B852" i="4"/>
  <c r="AC851" i="4"/>
  <c r="Q851" i="4"/>
  <c r="N851" i="4"/>
  <c r="J851" i="4"/>
  <c r="I851" i="4"/>
  <c r="B851" i="4"/>
  <c r="AD851" i="4" s="1"/>
  <c r="AC850" i="4"/>
  <c r="Q850" i="4"/>
  <c r="N850" i="4"/>
  <c r="J850" i="4"/>
  <c r="I850" i="4"/>
  <c r="B850" i="4"/>
  <c r="AD850" i="4" s="1"/>
  <c r="AC849" i="4"/>
  <c r="Q849" i="4"/>
  <c r="N849" i="4"/>
  <c r="J849" i="4"/>
  <c r="I849" i="4"/>
  <c r="B849" i="4"/>
  <c r="AD849" i="4" s="1"/>
  <c r="AC848" i="4"/>
  <c r="Q848" i="4"/>
  <c r="N848" i="4"/>
  <c r="J848" i="4"/>
  <c r="I848" i="4"/>
  <c r="B848" i="4"/>
  <c r="AD848" i="4" s="1"/>
  <c r="AC847" i="4"/>
  <c r="Q847" i="4"/>
  <c r="N847" i="4"/>
  <c r="J847" i="4"/>
  <c r="I847" i="4"/>
  <c r="B847" i="4"/>
  <c r="AD847" i="4" s="1"/>
  <c r="AC846" i="4"/>
  <c r="Q846" i="4"/>
  <c r="N846" i="4"/>
  <c r="J846" i="4"/>
  <c r="I846" i="4"/>
  <c r="B846" i="4"/>
  <c r="AD846" i="4" s="1"/>
  <c r="AC845" i="4"/>
  <c r="Q845" i="4"/>
  <c r="N845" i="4"/>
  <c r="J845" i="4"/>
  <c r="I845" i="4"/>
  <c r="B845" i="4"/>
  <c r="AD845" i="4" s="1"/>
  <c r="AC844" i="4"/>
  <c r="Q844" i="4"/>
  <c r="N844" i="4"/>
  <c r="J844" i="4"/>
  <c r="I844" i="4"/>
  <c r="AC843" i="4"/>
  <c r="Q843" i="4"/>
  <c r="N843" i="4"/>
  <c r="J843" i="4"/>
  <c r="I843" i="4"/>
  <c r="B843" i="4"/>
  <c r="T842" i="4"/>
  <c r="Q842" i="4"/>
  <c r="N842" i="4"/>
  <c r="L842" i="4"/>
  <c r="K842" i="4"/>
  <c r="H842" i="4"/>
  <c r="G842" i="4"/>
  <c r="F842" i="4"/>
  <c r="AC842" i="4" s="1"/>
  <c r="AD842" i="4" s="1"/>
  <c r="E842" i="4"/>
  <c r="D842" i="4"/>
  <c r="Z840" i="4"/>
  <c r="P833" i="4"/>
  <c r="P832" i="4" s="1"/>
  <c r="P831" i="4" s="1"/>
  <c r="P830" i="4" s="1"/>
  <c r="J840" i="4"/>
  <c r="I840" i="4"/>
  <c r="B840" i="4"/>
  <c r="AC839" i="4"/>
  <c r="J839" i="4"/>
  <c r="I839" i="4"/>
  <c r="B839" i="4"/>
  <c r="AD839" i="4" s="1"/>
  <c r="AC838" i="4"/>
  <c r="J838" i="4"/>
  <c r="I838" i="4"/>
  <c r="B838" i="4"/>
  <c r="AD838" i="4" s="1"/>
  <c r="AC837" i="4"/>
  <c r="J837" i="4"/>
  <c r="I837" i="4"/>
  <c r="B837" i="4"/>
  <c r="AD837" i="4" s="1"/>
  <c r="AC836" i="4"/>
  <c r="J836" i="4"/>
  <c r="I836" i="4"/>
  <c r="B836" i="4"/>
  <c r="AD836" i="4" s="1"/>
  <c r="AC835" i="4"/>
  <c r="J835" i="4"/>
  <c r="I835" i="4"/>
  <c r="B835" i="4"/>
  <c r="AD835" i="4" s="1"/>
  <c r="AC834" i="4"/>
  <c r="J834" i="4"/>
  <c r="I834" i="4"/>
  <c r="B834" i="4"/>
  <c r="AD834" i="4" s="1"/>
  <c r="AC833" i="4"/>
  <c r="Q833" i="4"/>
  <c r="N833" i="4"/>
  <c r="J833" i="4"/>
  <c r="I833" i="4"/>
  <c r="B833" i="4"/>
  <c r="AD833" i="4" s="1"/>
  <c r="AC832" i="4"/>
  <c r="Q832" i="4"/>
  <c r="N832" i="4"/>
  <c r="J832" i="4"/>
  <c r="I832" i="4"/>
  <c r="AC831" i="4"/>
  <c r="Q831" i="4"/>
  <c r="N831" i="4"/>
  <c r="J831" i="4"/>
  <c r="I831" i="4"/>
  <c r="B831" i="4"/>
  <c r="B832" i="4" s="1"/>
  <c r="T830" i="4"/>
  <c r="Q830" i="4"/>
  <c r="N830" i="4"/>
  <c r="L830" i="4"/>
  <c r="K830" i="4"/>
  <c r="H830" i="4"/>
  <c r="G830" i="4"/>
  <c r="F830" i="4"/>
  <c r="AC830" i="4" s="1"/>
  <c r="AD830" i="4" s="1"/>
  <c r="E830" i="4"/>
  <c r="D830" i="4"/>
  <c r="Q828" i="4"/>
  <c r="Z828" i="4" s="1"/>
  <c r="P828" i="4"/>
  <c r="P827" i="4" s="1"/>
  <c r="P826" i="4" s="1"/>
  <c r="P825" i="4" s="1"/>
  <c r="P824" i="4" s="1"/>
  <c r="P823" i="4" s="1"/>
  <c r="P822" i="4" s="1"/>
  <c r="P821" i="4" s="1"/>
  <c r="P820" i="4" s="1"/>
  <c r="P819" i="4" s="1"/>
  <c r="P818" i="4" s="1"/>
  <c r="N828" i="4"/>
  <c r="J828" i="4"/>
  <c r="I828" i="4"/>
  <c r="B828" i="4"/>
  <c r="AC827" i="4"/>
  <c r="Q827" i="4"/>
  <c r="N827" i="4"/>
  <c r="J827" i="4"/>
  <c r="I827" i="4"/>
  <c r="B827" i="4"/>
  <c r="AD827" i="4" s="1"/>
  <c r="AC826" i="4"/>
  <c r="Q826" i="4"/>
  <c r="N826" i="4"/>
  <c r="J826" i="4"/>
  <c r="I826" i="4"/>
  <c r="B826" i="4"/>
  <c r="AD826" i="4" s="1"/>
  <c r="AC825" i="4"/>
  <c r="Q825" i="4"/>
  <c r="N825" i="4"/>
  <c r="J825" i="4"/>
  <c r="I825" i="4"/>
  <c r="B825" i="4"/>
  <c r="AD825" i="4" s="1"/>
  <c r="AC824" i="4"/>
  <c r="Q824" i="4"/>
  <c r="N824" i="4"/>
  <c r="J824" i="4"/>
  <c r="I824" i="4"/>
  <c r="B824" i="4"/>
  <c r="AD824" i="4" s="1"/>
  <c r="AC823" i="4"/>
  <c r="Q823" i="4"/>
  <c r="N823" i="4"/>
  <c r="J823" i="4"/>
  <c r="I823" i="4"/>
  <c r="B823" i="4"/>
  <c r="AD823" i="4" s="1"/>
  <c r="AC822" i="4"/>
  <c r="Q822" i="4"/>
  <c r="N822" i="4"/>
  <c r="J822" i="4"/>
  <c r="I822" i="4"/>
  <c r="B822" i="4"/>
  <c r="AD822" i="4" s="1"/>
  <c r="AC821" i="4"/>
  <c r="Q821" i="4"/>
  <c r="N821" i="4"/>
  <c r="J821" i="4"/>
  <c r="I821" i="4"/>
  <c r="B821" i="4"/>
  <c r="AD821" i="4" s="1"/>
  <c r="AC820" i="4"/>
  <c r="Q820" i="4"/>
  <c r="N820" i="4"/>
  <c r="J820" i="4"/>
  <c r="I820" i="4"/>
  <c r="B820" i="4"/>
  <c r="AD820" i="4" s="1"/>
  <c r="AC819" i="4"/>
  <c r="Q819" i="4"/>
  <c r="N819" i="4"/>
  <c r="J819" i="4"/>
  <c r="I819" i="4"/>
  <c r="B819" i="4"/>
  <c r="T818" i="4"/>
  <c r="Q818" i="4"/>
  <c r="N818" i="4"/>
  <c r="L818" i="4"/>
  <c r="K818" i="4"/>
  <c r="H818" i="4"/>
  <c r="G818" i="4"/>
  <c r="F818" i="4"/>
  <c r="AC818" i="4" s="1"/>
  <c r="AD818" i="4" s="1"/>
  <c r="E818" i="4"/>
  <c r="D818" i="4"/>
  <c r="Z816" i="4"/>
  <c r="P808" i="4"/>
  <c r="P807" i="4" s="1"/>
  <c r="P806" i="4" s="1"/>
  <c r="J816" i="4"/>
  <c r="I816" i="4"/>
  <c r="B816" i="4"/>
  <c r="AC815" i="4"/>
  <c r="J815" i="4"/>
  <c r="I815" i="4"/>
  <c r="B815" i="4"/>
  <c r="AD815" i="4" s="1"/>
  <c r="AC814" i="4"/>
  <c r="J814" i="4"/>
  <c r="I814" i="4"/>
  <c r="B814" i="4"/>
  <c r="AD814" i="4" s="1"/>
  <c r="AC813" i="4"/>
  <c r="J813" i="4"/>
  <c r="I813" i="4"/>
  <c r="B813" i="4"/>
  <c r="AD813" i="4" s="1"/>
  <c r="AC812" i="4"/>
  <c r="J812" i="4"/>
  <c r="I812" i="4"/>
  <c r="B812" i="4"/>
  <c r="AD812" i="4" s="1"/>
  <c r="AC811" i="4"/>
  <c r="J811" i="4"/>
  <c r="I811" i="4"/>
  <c r="B811" i="4"/>
  <c r="AD811" i="4" s="1"/>
  <c r="AC810" i="4"/>
  <c r="J810" i="4"/>
  <c r="I810" i="4"/>
  <c r="B810" i="4"/>
  <c r="AD810" i="4" s="1"/>
  <c r="AC809" i="4"/>
  <c r="J809" i="4"/>
  <c r="B809" i="4"/>
  <c r="AD809" i="4" s="1"/>
  <c r="AC808" i="4"/>
  <c r="Q808" i="4"/>
  <c r="N808" i="4"/>
  <c r="J808" i="4"/>
  <c r="I808" i="4"/>
  <c r="AC807" i="4"/>
  <c r="Q807" i="4"/>
  <c r="N807" i="4"/>
  <c r="J807" i="4"/>
  <c r="I807" i="4"/>
  <c r="B807" i="4"/>
  <c r="B808" i="4" s="1"/>
  <c r="T806" i="4"/>
  <c r="Q806" i="4"/>
  <c r="N806" i="4"/>
  <c r="L806" i="4"/>
  <c r="K806" i="4"/>
  <c r="H806" i="4"/>
  <c r="G806" i="4"/>
  <c r="F806" i="4"/>
  <c r="AC806" i="4" s="1"/>
  <c r="AD806" i="4" s="1"/>
  <c r="E806" i="4"/>
  <c r="D806" i="4"/>
  <c r="Z804" i="4"/>
  <c r="P797" i="4"/>
  <c r="P796" i="4" s="1"/>
  <c r="P795" i="4" s="1"/>
  <c r="P794" i="4" s="1"/>
  <c r="J804" i="4"/>
  <c r="I804" i="4"/>
  <c r="B804" i="4"/>
  <c r="AC803" i="4"/>
  <c r="J803" i="4"/>
  <c r="I803" i="4"/>
  <c r="B803" i="4"/>
  <c r="AD803" i="4" s="1"/>
  <c r="AC802" i="4"/>
  <c r="J802" i="4"/>
  <c r="I802" i="4"/>
  <c r="B802" i="4"/>
  <c r="AD802" i="4" s="1"/>
  <c r="AC801" i="4"/>
  <c r="J801" i="4"/>
  <c r="I801" i="4"/>
  <c r="B801" i="4"/>
  <c r="AD801" i="4" s="1"/>
  <c r="AC800" i="4"/>
  <c r="J800" i="4"/>
  <c r="I800" i="4"/>
  <c r="B800" i="4"/>
  <c r="AD800" i="4" s="1"/>
  <c r="AC799" i="4"/>
  <c r="J799" i="4"/>
  <c r="I799" i="4"/>
  <c r="B799" i="4"/>
  <c r="AD799" i="4" s="1"/>
  <c r="AC798" i="4"/>
  <c r="J798" i="4"/>
  <c r="I798" i="4"/>
  <c r="B798" i="4"/>
  <c r="AD798" i="4" s="1"/>
  <c r="AC797" i="4"/>
  <c r="Q797" i="4"/>
  <c r="N797" i="4"/>
  <c r="J797" i="4"/>
  <c r="I797" i="4"/>
  <c r="B797" i="4"/>
  <c r="AD797" i="4" s="1"/>
  <c r="AC796" i="4"/>
  <c r="Q796" i="4"/>
  <c r="N796" i="4"/>
  <c r="J796" i="4"/>
  <c r="I796" i="4"/>
  <c r="AC795" i="4"/>
  <c r="Q795" i="4"/>
  <c r="N795" i="4"/>
  <c r="J795" i="4"/>
  <c r="I795" i="4"/>
  <c r="B795" i="4"/>
  <c r="B796" i="4" s="1"/>
  <c r="T794" i="4"/>
  <c r="Q794" i="4"/>
  <c r="N794" i="4"/>
  <c r="L794" i="4"/>
  <c r="K794" i="4"/>
  <c r="H794" i="4"/>
  <c r="G794" i="4"/>
  <c r="F794" i="4"/>
  <c r="AC794" i="4" s="1"/>
  <c r="AD794" i="4" s="1"/>
  <c r="E794" i="4"/>
  <c r="D794" i="4"/>
  <c r="Z792" i="4"/>
  <c r="P786" i="4"/>
  <c r="P785" i="4" s="1"/>
  <c r="P784" i="4" s="1"/>
  <c r="P783" i="4" s="1"/>
  <c r="P782" i="4" s="1"/>
  <c r="J792" i="4"/>
  <c r="I792" i="4"/>
  <c r="B792" i="4"/>
  <c r="AC791" i="4"/>
  <c r="J791" i="4"/>
  <c r="I791" i="4"/>
  <c r="B791" i="4"/>
  <c r="AD791" i="4" s="1"/>
  <c r="AC790" i="4"/>
  <c r="J790" i="4"/>
  <c r="I790" i="4"/>
  <c r="B790" i="4"/>
  <c r="AD790" i="4" s="1"/>
  <c r="AC789" i="4"/>
  <c r="J789" i="4"/>
  <c r="I789" i="4"/>
  <c r="B789" i="4"/>
  <c r="AD789" i="4" s="1"/>
  <c r="AC788" i="4"/>
  <c r="J788" i="4"/>
  <c r="I788" i="4"/>
  <c r="B788" i="4"/>
  <c r="AD788" i="4" s="1"/>
  <c r="AC787" i="4"/>
  <c r="J787" i="4"/>
  <c r="I787" i="4"/>
  <c r="B787" i="4"/>
  <c r="AD787" i="4" s="1"/>
  <c r="AC786" i="4"/>
  <c r="Q786" i="4"/>
  <c r="N786" i="4"/>
  <c r="J786" i="4"/>
  <c r="I786" i="4"/>
  <c r="B786" i="4"/>
  <c r="AD786" i="4" s="1"/>
  <c r="AC785" i="4"/>
  <c r="Q785" i="4"/>
  <c r="N785" i="4"/>
  <c r="J785" i="4"/>
  <c r="I785" i="4"/>
  <c r="AC784" i="4"/>
  <c r="Q784" i="4"/>
  <c r="N784" i="4"/>
  <c r="J784" i="4"/>
  <c r="I784" i="4"/>
  <c r="AC783" i="4"/>
  <c r="Q783" i="4"/>
  <c r="N783" i="4"/>
  <c r="J783" i="4"/>
  <c r="I783" i="4"/>
  <c r="B783" i="4"/>
  <c r="B784" i="4" s="1"/>
  <c r="B785" i="4" s="1"/>
  <c r="T782" i="4"/>
  <c r="Q782" i="4"/>
  <c r="N782" i="4"/>
  <c r="L782" i="4"/>
  <c r="K782" i="4"/>
  <c r="H782" i="4"/>
  <c r="G782" i="4"/>
  <c r="F782" i="4"/>
  <c r="AC782" i="4" s="1"/>
  <c r="AD782" i="4" s="1"/>
  <c r="E782" i="4"/>
  <c r="D782" i="4"/>
  <c r="Q780" i="4"/>
  <c r="Z780" i="4" s="1"/>
  <c r="P780" i="4"/>
  <c r="P779" i="4" s="1"/>
  <c r="P778" i="4" s="1"/>
  <c r="P777" i="4" s="1"/>
  <c r="P776" i="4" s="1"/>
  <c r="P775" i="4" s="1"/>
  <c r="P774" i="4" s="1"/>
  <c r="P773" i="4" s="1"/>
  <c r="P772" i="4" s="1"/>
  <c r="P771" i="4" s="1"/>
  <c r="P770" i="4" s="1"/>
  <c r="N780" i="4"/>
  <c r="J780" i="4"/>
  <c r="I780" i="4"/>
  <c r="B780" i="4"/>
  <c r="AC779" i="4"/>
  <c r="Q779" i="4"/>
  <c r="N779" i="4"/>
  <c r="J779" i="4"/>
  <c r="I779" i="4"/>
  <c r="B779" i="4"/>
  <c r="AD779" i="4" s="1"/>
  <c r="AC778" i="4"/>
  <c r="Q778" i="4"/>
  <c r="N778" i="4"/>
  <c r="J778" i="4"/>
  <c r="I778" i="4"/>
  <c r="B778" i="4"/>
  <c r="AD778" i="4" s="1"/>
  <c r="AC777" i="4"/>
  <c r="Q777" i="4"/>
  <c r="N777" i="4"/>
  <c r="J777" i="4"/>
  <c r="I777" i="4"/>
  <c r="B777" i="4"/>
  <c r="AD777" i="4" s="1"/>
  <c r="AC776" i="4"/>
  <c r="Q776" i="4"/>
  <c r="N776" i="4"/>
  <c r="J776" i="4"/>
  <c r="I776" i="4"/>
  <c r="B776" i="4"/>
  <c r="AD776" i="4" s="1"/>
  <c r="AC775" i="4"/>
  <c r="Q775" i="4"/>
  <c r="N775" i="4"/>
  <c r="J775" i="4"/>
  <c r="I775" i="4"/>
  <c r="B775" i="4"/>
  <c r="AD775" i="4" s="1"/>
  <c r="AC774" i="4"/>
  <c r="Q774" i="4"/>
  <c r="N774" i="4"/>
  <c r="J774" i="4"/>
  <c r="I774" i="4"/>
  <c r="B774" i="4"/>
  <c r="AD774" i="4" s="1"/>
  <c r="AC773" i="4"/>
  <c r="Q773" i="4"/>
  <c r="N773" i="4"/>
  <c r="J773" i="4"/>
  <c r="I773" i="4"/>
  <c r="B773" i="4"/>
  <c r="AD773" i="4" s="1"/>
  <c r="AC772" i="4"/>
  <c r="Q772" i="4"/>
  <c r="N772" i="4"/>
  <c r="J772" i="4"/>
  <c r="AC771" i="4"/>
  <c r="Q771" i="4"/>
  <c r="N771" i="4"/>
  <c r="J771" i="4"/>
  <c r="I771" i="4"/>
  <c r="I770" i="4" s="1"/>
  <c r="B771" i="4"/>
  <c r="B772" i="4" s="1"/>
  <c r="T770" i="4"/>
  <c r="Q770" i="4"/>
  <c r="N770" i="4"/>
  <c r="L770" i="4"/>
  <c r="K770" i="4"/>
  <c r="H770" i="4"/>
  <c r="G770" i="4"/>
  <c r="F770" i="4"/>
  <c r="AC770" i="4" s="1"/>
  <c r="AD770" i="4" s="1"/>
  <c r="E770" i="4"/>
  <c r="D770" i="4"/>
  <c r="Q768" i="4"/>
  <c r="Z768" i="4" s="1"/>
  <c r="P768" i="4"/>
  <c r="P767" i="4" s="1"/>
  <c r="P766" i="4" s="1"/>
  <c r="P765" i="4" s="1"/>
  <c r="P764" i="4" s="1"/>
  <c r="P763" i="4" s="1"/>
  <c r="P762" i="4" s="1"/>
  <c r="P761" i="4" s="1"/>
  <c r="P760" i="4" s="1"/>
  <c r="P759" i="4" s="1"/>
  <c r="P757" i="4" s="1"/>
  <c r="N768" i="4"/>
  <c r="J768" i="4"/>
  <c r="I768" i="4"/>
  <c r="B768" i="4"/>
  <c r="AC767" i="4"/>
  <c r="Q767" i="4"/>
  <c r="N767" i="4"/>
  <c r="J767" i="4"/>
  <c r="I767" i="4"/>
  <c r="B767" i="4"/>
  <c r="AD767" i="4" s="1"/>
  <c r="AC766" i="4"/>
  <c r="Q766" i="4"/>
  <c r="N766" i="4"/>
  <c r="J766" i="4"/>
  <c r="I766" i="4"/>
  <c r="B766" i="4"/>
  <c r="AD766" i="4" s="1"/>
  <c r="AC765" i="4"/>
  <c r="Q765" i="4"/>
  <c r="N765" i="4"/>
  <c r="J765" i="4"/>
  <c r="I765" i="4"/>
  <c r="B765" i="4"/>
  <c r="AD765" i="4" s="1"/>
  <c r="AC764" i="4"/>
  <c r="Q764" i="4"/>
  <c r="N764" i="4"/>
  <c r="J764" i="4"/>
  <c r="I764" i="4"/>
  <c r="B764" i="4"/>
  <c r="AD764" i="4" s="1"/>
  <c r="AC763" i="4"/>
  <c r="Q763" i="4"/>
  <c r="N763" i="4"/>
  <c r="J763" i="4"/>
  <c r="I763" i="4"/>
  <c r="B763" i="4"/>
  <c r="AD763" i="4" s="1"/>
  <c r="AC762" i="4"/>
  <c r="Q762" i="4"/>
  <c r="N762" i="4"/>
  <c r="J762" i="4"/>
  <c r="I762" i="4"/>
  <c r="B762" i="4"/>
  <c r="AD762" i="4" s="1"/>
  <c r="AC761" i="4"/>
  <c r="Q761" i="4"/>
  <c r="N761" i="4"/>
  <c r="J761" i="4"/>
  <c r="I761" i="4"/>
  <c r="B761" i="4"/>
  <c r="AD761" i="4" s="1"/>
  <c r="AC760" i="4"/>
  <c r="Q760" i="4"/>
  <c r="N760" i="4"/>
  <c r="J760" i="4"/>
  <c r="I760" i="4"/>
  <c r="AC759" i="4"/>
  <c r="Q759" i="4"/>
  <c r="N759" i="4"/>
  <c r="J759" i="4"/>
  <c r="I759" i="4"/>
  <c r="B759" i="4"/>
  <c r="T757" i="4"/>
  <c r="Q757" i="4"/>
  <c r="N757" i="4"/>
  <c r="L757" i="4"/>
  <c r="K757" i="4"/>
  <c r="H757" i="4"/>
  <c r="G757" i="4"/>
  <c r="F757" i="4"/>
  <c r="E757" i="4"/>
  <c r="D757" i="4"/>
  <c r="Q755" i="4"/>
  <c r="Z755" i="4" s="1"/>
  <c r="P755" i="4"/>
  <c r="P754" i="4" s="1"/>
  <c r="P753" i="4" s="1"/>
  <c r="P752" i="4" s="1"/>
  <c r="P751" i="4" s="1"/>
  <c r="P750" i="4" s="1"/>
  <c r="P749" i="4" s="1"/>
  <c r="P748" i="4" s="1"/>
  <c r="P758" i="4" s="1"/>
  <c r="P747" i="4" s="1"/>
  <c r="P746" i="4" s="1"/>
  <c r="N755" i="4"/>
  <c r="J755" i="4"/>
  <c r="I755" i="4"/>
  <c r="B755" i="4"/>
  <c r="AC754" i="4"/>
  <c r="Q754" i="4"/>
  <c r="N754" i="4"/>
  <c r="J754" i="4"/>
  <c r="I754" i="4"/>
  <c r="B754" i="4"/>
  <c r="AD754" i="4" s="1"/>
  <c r="AC753" i="4"/>
  <c r="Q753" i="4"/>
  <c r="N753" i="4"/>
  <c r="J753" i="4"/>
  <c r="I753" i="4"/>
  <c r="B753" i="4"/>
  <c r="AD753" i="4" s="1"/>
  <c r="AC752" i="4"/>
  <c r="Q752" i="4"/>
  <c r="N752" i="4"/>
  <c r="J752" i="4"/>
  <c r="I752" i="4"/>
  <c r="B752" i="4"/>
  <c r="AD752" i="4" s="1"/>
  <c r="AC751" i="4"/>
  <c r="Q751" i="4"/>
  <c r="N751" i="4"/>
  <c r="J751" i="4"/>
  <c r="I751" i="4"/>
  <c r="B751" i="4"/>
  <c r="AD751" i="4" s="1"/>
  <c r="AC750" i="4"/>
  <c r="Q750" i="4"/>
  <c r="N750" i="4"/>
  <c r="J750" i="4"/>
  <c r="I750" i="4"/>
  <c r="AC749" i="4"/>
  <c r="Q749" i="4"/>
  <c r="N749" i="4"/>
  <c r="J749" i="4"/>
  <c r="I749" i="4"/>
  <c r="AC748" i="4"/>
  <c r="Q748" i="4"/>
  <c r="N748" i="4"/>
  <c r="J748" i="4"/>
  <c r="I748" i="4"/>
  <c r="AC758" i="4"/>
  <c r="Q758" i="4"/>
  <c r="N758" i="4"/>
  <c r="J758" i="4"/>
  <c r="I758" i="4"/>
  <c r="AC747" i="4"/>
  <c r="Q747" i="4"/>
  <c r="N747" i="4"/>
  <c r="J747" i="4"/>
  <c r="I747" i="4"/>
  <c r="B747" i="4"/>
  <c r="B758" i="4" s="1"/>
  <c r="B748" i="4" s="1"/>
  <c r="T746" i="4"/>
  <c r="Q746" i="4"/>
  <c r="N746" i="4"/>
  <c r="L746" i="4"/>
  <c r="K746" i="4"/>
  <c r="H746" i="4"/>
  <c r="G746" i="4"/>
  <c r="F746" i="4"/>
  <c r="AC746" i="4" s="1"/>
  <c r="AD746" i="4" s="1"/>
  <c r="E746" i="4"/>
  <c r="D746" i="4"/>
  <c r="Q744" i="4"/>
  <c r="Z744" i="4" s="1"/>
  <c r="P744" i="4"/>
  <c r="P743" i="4" s="1"/>
  <c r="P742" i="4" s="1"/>
  <c r="P741" i="4" s="1"/>
  <c r="P740" i="4" s="1"/>
  <c r="P739" i="4" s="1"/>
  <c r="P738" i="4" s="1"/>
  <c r="P737" i="4" s="1"/>
  <c r="P736" i="4" s="1"/>
  <c r="P735" i="4" s="1"/>
  <c r="P734" i="4" s="1"/>
  <c r="N744" i="4"/>
  <c r="J744" i="4"/>
  <c r="I744" i="4"/>
  <c r="B744" i="4"/>
  <c r="AC743" i="4"/>
  <c r="Q743" i="4"/>
  <c r="N743" i="4"/>
  <c r="J743" i="4"/>
  <c r="I743" i="4"/>
  <c r="B743" i="4"/>
  <c r="AD743" i="4" s="1"/>
  <c r="AC742" i="4"/>
  <c r="Q742" i="4"/>
  <c r="N742" i="4"/>
  <c r="J742" i="4"/>
  <c r="I742" i="4"/>
  <c r="B742" i="4"/>
  <c r="AD742" i="4" s="1"/>
  <c r="AC741" i="4"/>
  <c r="Q741" i="4"/>
  <c r="N741" i="4"/>
  <c r="J741" i="4"/>
  <c r="I741" i="4"/>
  <c r="B741" i="4"/>
  <c r="AD741" i="4" s="1"/>
  <c r="AC740" i="4"/>
  <c r="Q740" i="4"/>
  <c r="N740" i="4"/>
  <c r="J740" i="4"/>
  <c r="I740" i="4"/>
  <c r="B740" i="4"/>
  <c r="AD740" i="4" s="1"/>
  <c r="AC739" i="4"/>
  <c r="Q739" i="4"/>
  <c r="N739" i="4"/>
  <c r="J739" i="4"/>
  <c r="I739" i="4"/>
  <c r="B739" i="4"/>
  <c r="AD739" i="4" s="1"/>
  <c r="AC738" i="4"/>
  <c r="Q738" i="4"/>
  <c r="N738" i="4"/>
  <c r="J738" i="4"/>
  <c r="I738" i="4"/>
  <c r="B738" i="4"/>
  <c r="AD738" i="4" s="1"/>
  <c r="AC737" i="4"/>
  <c r="Q737" i="4"/>
  <c r="N737" i="4"/>
  <c r="J737" i="4"/>
  <c r="I737" i="4"/>
  <c r="B737" i="4"/>
  <c r="AD737" i="4" s="1"/>
  <c r="AC736" i="4"/>
  <c r="Q736" i="4"/>
  <c r="N736" i="4"/>
  <c r="J736" i="4"/>
  <c r="I736" i="4"/>
  <c r="B736" i="4"/>
  <c r="AD736" i="4" s="1"/>
  <c r="AC735" i="4"/>
  <c r="Q735" i="4"/>
  <c r="N735" i="4"/>
  <c r="J735" i="4"/>
  <c r="I735" i="4"/>
  <c r="B735" i="4"/>
  <c r="T734" i="4"/>
  <c r="Q734" i="4"/>
  <c r="N734" i="4"/>
  <c r="L734" i="4"/>
  <c r="K734" i="4"/>
  <c r="H734" i="4"/>
  <c r="G734" i="4"/>
  <c r="F734" i="4"/>
  <c r="AC734" i="4" s="1"/>
  <c r="AD734" i="4" s="1"/>
  <c r="E734" i="4"/>
  <c r="D734" i="4"/>
  <c r="Z732" i="4"/>
  <c r="P727" i="4"/>
  <c r="P726" i="4" s="1"/>
  <c r="P725" i="4" s="1"/>
  <c r="P724" i="4" s="1"/>
  <c r="P723" i="4" s="1"/>
  <c r="P722" i="4" s="1"/>
  <c r="J732" i="4"/>
  <c r="I732" i="4"/>
  <c r="B732" i="4"/>
  <c r="AC731" i="4"/>
  <c r="J731" i="4"/>
  <c r="I731" i="4"/>
  <c r="B731" i="4"/>
  <c r="AD731" i="4" s="1"/>
  <c r="AC730" i="4"/>
  <c r="J730" i="4"/>
  <c r="I730" i="4"/>
  <c r="B730" i="4"/>
  <c r="AD730" i="4" s="1"/>
  <c r="AC729" i="4"/>
  <c r="J729" i="4"/>
  <c r="I729" i="4"/>
  <c r="B729" i="4"/>
  <c r="AD729" i="4" s="1"/>
  <c r="AC728" i="4"/>
  <c r="J728" i="4"/>
  <c r="I728" i="4"/>
  <c r="B728" i="4"/>
  <c r="AD728" i="4" s="1"/>
  <c r="AC727" i="4"/>
  <c r="Q727" i="4"/>
  <c r="N727" i="4"/>
  <c r="J727" i="4"/>
  <c r="I727" i="4"/>
  <c r="B727" i="4"/>
  <c r="AD727" i="4" s="1"/>
  <c r="AC726" i="4"/>
  <c r="Q726" i="4"/>
  <c r="N726" i="4"/>
  <c r="J726" i="4"/>
  <c r="I726" i="4"/>
  <c r="B726" i="4"/>
  <c r="AD726" i="4" s="1"/>
  <c r="AC725" i="4"/>
  <c r="Q725" i="4"/>
  <c r="N725" i="4"/>
  <c r="J725" i="4"/>
  <c r="I725" i="4"/>
  <c r="B725" i="4"/>
  <c r="AD725" i="4" s="1"/>
  <c r="AC724" i="4"/>
  <c r="Q724" i="4"/>
  <c r="N724" i="4"/>
  <c r="J724" i="4"/>
  <c r="I724" i="4"/>
  <c r="AC723" i="4"/>
  <c r="Q723" i="4"/>
  <c r="N723" i="4"/>
  <c r="J723" i="4"/>
  <c r="I723" i="4"/>
  <c r="B723" i="4"/>
  <c r="T722" i="4"/>
  <c r="Q722" i="4"/>
  <c r="N722" i="4"/>
  <c r="L722" i="4"/>
  <c r="K722" i="4"/>
  <c r="H722" i="4"/>
  <c r="G722" i="4"/>
  <c r="F722" i="4"/>
  <c r="AC722" i="4" s="1"/>
  <c r="AD722" i="4" s="1"/>
  <c r="E722" i="4"/>
  <c r="D722" i="4"/>
  <c r="Q720" i="4"/>
  <c r="Z720" i="4" s="1"/>
  <c r="P720" i="4"/>
  <c r="P719" i="4" s="1"/>
  <c r="P718" i="4" s="1"/>
  <c r="P717" i="4" s="1"/>
  <c r="P716" i="4" s="1"/>
  <c r="P715" i="4" s="1"/>
  <c r="P714" i="4" s="1"/>
  <c r="P713" i="4" s="1"/>
  <c r="P712" i="4" s="1"/>
  <c r="P711" i="4" s="1"/>
  <c r="P710" i="4" s="1"/>
  <c r="N720" i="4"/>
  <c r="J720" i="4"/>
  <c r="I720" i="4"/>
  <c r="B720" i="4"/>
  <c r="AC719" i="4"/>
  <c r="Q719" i="4"/>
  <c r="N719" i="4"/>
  <c r="J719" i="4"/>
  <c r="I719" i="4"/>
  <c r="B719" i="4"/>
  <c r="AD719" i="4" s="1"/>
  <c r="AC718" i="4"/>
  <c r="Q718" i="4"/>
  <c r="N718" i="4"/>
  <c r="J718" i="4"/>
  <c r="I718" i="4"/>
  <c r="B718" i="4"/>
  <c r="AD718" i="4" s="1"/>
  <c r="AC717" i="4"/>
  <c r="Q717" i="4"/>
  <c r="N717" i="4"/>
  <c r="J717" i="4"/>
  <c r="I717" i="4"/>
  <c r="B717" i="4"/>
  <c r="AD717" i="4" s="1"/>
  <c r="AC716" i="4"/>
  <c r="Q716" i="4"/>
  <c r="N716" i="4"/>
  <c r="J716" i="4"/>
  <c r="I716" i="4"/>
  <c r="B716" i="4"/>
  <c r="AD716" i="4" s="1"/>
  <c r="AC715" i="4"/>
  <c r="Q715" i="4"/>
  <c r="N715" i="4"/>
  <c r="J715" i="4"/>
  <c r="I715" i="4"/>
  <c r="B715" i="4"/>
  <c r="AD715" i="4" s="1"/>
  <c r="AC714" i="4"/>
  <c r="Q714" i="4"/>
  <c r="N714" i="4"/>
  <c r="J714" i="4"/>
  <c r="I714" i="4"/>
  <c r="B714" i="4"/>
  <c r="AD714" i="4" s="1"/>
  <c r="AC713" i="4"/>
  <c r="Q713" i="4"/>
  <c r="N713" i="4"/>
  <c r="J713" i="4"/>
  <c r="I713" i="4"/>
  <c r="B713" i="4"/>
  <c r="AD713" i="4" s="1"/>
  <c r="AC712" i="4"/>
  <c r="Q712" i="4"/>
  <c r="N712" i="4"/>
  <c r="J712" i="4"/>
  <c r="I712" i="4"/>
  <c r="AC711" i="4"/>
  <c r="Q711" i="4"/>
  <c r="N711" i="4"/>
  <c r="J711" i="4"/>
  <c r="I711" i="4"/>
  <c r="B711" i="4"/>
  <c r="B712" i="4" s="1"/>
  <c r="T710" i="4"/>
  <c r="Q710" i="4"/>
  <c r="N710" i="4"/>
  <c r="L710" i="4"/>
  <c r="K710" i="4"/>
  <c r="H710" i="4"/>
  <c r="G710" i="4"/>
  <c r="F710" i="4"/>
  <c r="AC710" i="4" s="1"/>
  <c r="AD710" i="4" s="1"/>
  <c r="E710" i="4"/>
  <c r="D710" i="4"/>
  <c r="Q708" i="4"/>
  <c r="Z708" i="4" s="1"/>
  <c r="P708" i="4"/>
  <c r="P707" i="4" s="1"/>
  <c r="P706" i="4" s="1"/>
  <c r="P705" i="4" s="1"/>
  <c r="P704" i="4" s="1"/>
  <c r="P703" i="4" s="1"/>
  <c r="P702" i="4" s="1"/>
  <c r="P701" i="4" s="1"/>
  <c r="P700" i="4" s="1"/>
  <c r="P699" i="4" s="1"/>
  <c r="P698" i="4" s="1"/>
  <c r="N708" i="4"/>
  <c r="J708" i="4"/>
  <c r="I708" i="4"/>
  <c r="B708" i="4"/>
  <c r="AC707" i="4"/>
  <c r="Q707" i="4"/>
  <c r="N707" i="4"/>
  <c r="J707" i="4"/>
  <c r="I707" i="4"/>
  <c r="B707" i="4"/>
  <c r="AD707" i="4" s="1"/>
  <c r="AC706" i="4"/>
  <c r="Q706" i="4"/>
  <c r="N706" i="4"/>
  <c r="J706" i="4"/>
  <c r="I706" i="4"/>
  <c r="B706" i="4"/>
  <c r="AD706" i="4" s="1"/>
  <c r="AC705" i="4"/>
  <c r="Q705" i="4"/>
  <c r="N705" i="4"/>
  <c r="J705" i="4"/>
  <c r="I705" i="4"/>
  <c r="B705" i="4"/>
  <c r="AD705" i="4" s="1"/>
  <c r="AC704" i="4"/>
  <c r="Q704" i="4"/>
  <c r="N704" i="4"/>
  <c r="J704" i="4"/>
  <c r="I704" i="4"/>
  <c r="B704" i="4"/>
  <c r="AD704" i="4" s="1"/>
  <c r="AC703" i="4"/>
  <c r="Q703" i="4"/>
  <c r="N703" i="4"/>
  <c r="J703" i="4"/>
  <c r="I703" i="4"/>
  <c r="B703" i="4"/>
  <c r="AD703" i="4" s="1"/>
  <c r="AC702" i="4"/>
  <c r="Q702" i="4"/>
  <c r="N702" i="4"/>
  <c r="J702" i="4"/>
  <c r="I702" i="4"/>
  <c r="B702" i="4"/>
  <c r="AD702" i="4" s="1"/>
  <c r="AC701" i="4"/>
  <c r="Q701" i="4"/>
  <c r="N701" i="4"/>
  <c r="J701" i="4"/>
  <c r="I701" i="4"/>
  <c r="B701" i="4"/>
  <c r="AD701" i="4" s="1"/>
  <c r="AC700" i="4"/>
  <c r="Q700" i="4"/>
  <c r="N700" i="4"/>
  <c r="J700" i="4"/>
  <c r="I700" i="4"/>
  <c r="B700" i="4"/>
  <c r="AD700" i="4" s="1"/>
  <c r="AC699" i="4"/>
  <c r="Q699" i="4"/>
  <c r="N699" i="4"/>
  <c r="J699" i="4"/>
  <c r="I699" i="4"/>
  <c r="B699" i="4"/>
  <c r="T698" i="4"/>
  <c r="Q698" i="4"/>
  <c r="N698" i="4"/>
  <c r="L698" i="4"/>
  <c r="K698" i="4"/>
  <c r="H698" i="4"/>
  <c r="G698" i="4"/>
  <c r="F698" i="4"/>
  <c r="AC698" i="4" s="1"/>
  <c r="AD698" i="4" s="1"/>
  <c r="E698" i="4"/>
  <c r="D698" i="4"/>
  <c r="Q696" i="4"/>
  <c r="Z696" i="4" s="1"/>
  <c r="P696" i="4"/>
  <c r="P695" i="4" s="1"/>
  <c r="P694" i="4" s="1"/>
  <c r="P693" i="4" s="1"/>
  <c r="P692" i="4" s="1"/>
  <c r="P691" i="4" s="1"/>
  <c r="P690" i="4" s="1"/>
  <c r="P689" i="4" s="1"/>
  <c r="P688" i="4" s="1"/>
  <c r="P687" i="4" s="1"/>
  <c r="P686" i="4" s="1"/>
  <c r="N696" i="4"/>
  <c r="J696" i="4"/>
  <c r="I696" i="4"/>
  <c r="B696" i="4"/>
  <c r="AC695" i="4"/>
  <c r="Q695" i="4"/>
  <c r="N695" i="4"/>
  <c r="J695" i="4"/>
  <c r="I695" i="4"/>
  <c r="B695" i="4"/>
  <c r="AD695" i="4" s="1"/>
  <c r="AC694" i="4"/>
  <c r="Q694" i="4"/>
  <c r="N694" i="4"/>
  <c r="J694" i="4"/>
  <c r="I694" i="4"/>
  <c r="B694" i="4"/>
  <c r="AD694" i="4" s="1"/>
  <c r="AC693" i="4"/>
  <c r="Q693" i="4"/>
  <c r="N693" i="4"/>
  <c r="J693" i="4"/>
  <c r="I693" i="4"/>
  <c r="B693" i="4"/>
  <c r="AD693" i="4" s="1"/>
  <c r="AC692" i="4"/>
  <c r="Q692" i="4"/>
  <c r="N692" i="4"/>
  <c r="J692" i="4"/>
  <c r="I692" i="4"/>
  <c r="B692" i="4"/>
  <c r="AD692" i="4" s="1"/>
  <c r="AC691" i="4"/>
  <c r="Q691" i="4"/>
  <c r="N691" i="4"/>
  <c r="J691" i="4"/>
  <c r="I691" i="4"/>
  <c r="B691" i="4"/>
  <c r="AD691" i="4" s="1"/>
  <c r="AC690" i="4"/>
  <c r="Q690" i="4"/>
  <c r="N690" i="4"/>
  <c r="J690" i="4"/>
  <c r="I690" i="4"/>
  <c r="B690" i="4"/>
  <c r="AD690" i="4" s="1"/>
  <c r="AC689" i="4"/>
  <c r="Q689" i="4"/>
  <c r="N689" i="4"/>
  <c r="J689" i="4"/>
  <c r="I689" i="4"/>
  <c r="AC688" i="4"/>
  <c r="Q688" i="4"/>
  <c r="N688" i="4"/>
  <c r="J688" i="4"/>
  <c r="I688" i="4"/>
  <c r="AC687" i="4"/>
  <c r="Q687" i="4"/>
  <c r="N687" i="4"/>
  <c r="J687" i="4"/>
  <c r="I687" i="4"/>
  <c r="B687" i="4"/>
  <c r="T686" i="4"/>
  <c r="Q686" i="4"/>
  <c r="N686" i="4"/>
  <c r="L686" i="4"/>
  <c r="K686" i="4"/>
  <c r="H686" i="4"/>
  <c r="G686" i="4"/>
  <c r="F686" i="4"/>
  <c r="AC686" i="4" s="1"/>
  <c r="AD686" i="4" s="1"/>
  <c r="E686" i="4"/>
  <c r="D686" i="4"/>
  <c r="Z684" i="4"/>
  <c r="P678" i="4"/>
  <c r="P677" i="4" s="1"/>
  <c r="P676" i="4" s="1"/>
  <c r="P675" i="4" s="1"/>
  <c r="P674" i="4" s="1"/>
  <c r="J684" i="4"/>
  <c r="I684" i="4"/>
  <c r="B684" i="4"/>
  <c r="AC683" i="4"/>
  <c r="J683" i="4"/>
  <c r="I683" i="4"/>
  <c r="B683" i="4"/>
  <c r="AD683" i="4" s="1"/>
  <c r="AC682" i="4"/>
  <c r="J682" i="4"/>
  <c r="I682" i="4"/>
  <c r="B682" i="4"/>
  <c r="AD682" i="4" s="1"/>
  <c r="AC681" i="4"/>
  <c r="J681" i="4"/>
  <c r="I681" i="4"/>
  <c r="B681" i="4"/>
  <c r="AD681" i="4" s="1"/>
  <c r="AC680" i="4"/>
  <c r="J680" i="4"/>
  <c r="I680" i="4"/>
  <c r="B680" i="4"/>
  <c r="AD680" i="4" s="1"/>
  <c r="AC679" i="4"/>
  <c r="J679" i="4"/>
  <c r="I679" i="4"/>
  <c r="B679" i="4"/>
  <c r="AD679" i="4" s="1"/>
  <c r="AC678" i="4"/>
  <c r="Q678" i="4"/>
  <c r="N678" i="4"/>
  <c r="J678" i="4"/>
  <c r="I678" i="4"/>
  <c r="B678" i="4"/>
  <c r="AD678" i="4" s="1"/>
  <c r="AC677" i="4"/>
  <c r="Q677" i="4"/>
  <c r="N677" i="4"/>
  <c r="J677" i="4"/>
  <c r="I677" i="4"/>
  <c r="B677" i="4"/>
  <c r="AD677" i="4" s="1"/>
  <c r="AC676" i="4"/>
  <c r="Q676" i="4"/>
  <c r="N676" i="4"/>
  <c r="J676" i="4"/>
  <c r="I676" i="4"/>
  <c r="AC675" i="4"/>
  <c r="Q675" i="4"/>
  <c r="N675" i="4"/>
  <c r="J675" i="4"/>
  <c r="I675" i="4"/>
  <c r="B675" i="4"/>
  <c r="T674" i="4"/>
  <c r="Q674" i="4"/>
  <c r="N674" i="4"/>
  <c r="L674" i="4"/>
  <c r="K674" i="4"/>
  <c r="H674" i="4"/>
  <c r="G674" i="4"/>
  <c r="F674" i="4"/>
  <c r="AC674" i="4" s="1"/>
  <c r="AD674" i="4" s="1"/>
  <c r="E674" i="4"/>
  <c r="U674" i="4" s="1"/>
  <c r="D674" i="4"/>
  <c r="Z672" i="4"/>
  <c r="P667" i="4"/>
  <c r="P666" i="4" s="1"/>
  <c r="P665" i="4" s="1"/>
  <c r="P664" i="4" s="1"/>
  <c r="P663" i="4" s="1"/>
  <c r="P662" i="4" s="1"/>
  <c r="J672" i="4"/>
  <c r="I672" i="4"/>
  <c r="B672" i="4"/>
  <c r="AC671" i="4"/>
  <c r="J671" i="4"/>
  <c r="I671" i="4"/>
  <c r="B671" i="4"/>
  <c r="AD671" i="4" s="1"/>
  <c r="AC670" i="4"/>
  <c r="J670" i="4"/>
  <c r="I670" i="4"/>
  <c r="B670" i="4"/>
  <c r="AD670" i="4" s="1"/>
  <c r="AC669" i="4"/>
  <c r="J669" i="4"/>
  <c r="I669" i="4"/>
  <c r="B669" i="4"/>
  <c r="AD669" i="4" s="1"/>
  <c r="AC668" i="4"/>
  <c r="J668" i="4"/>
  <c r="I668" i="4"/>
  <c r="B668" i="4"/>
  <c r="AD668" i="4" s="1"/>
  <c r="AC667" i="4"/>
  <c r="Q667" i="4"/>
  <c r="N667" i="4"/>
  <c r="J667" i="4"/>
  <c r="I667" i="4"/>
  <c r="B667" i="4"/>
  <c r="AD667" i="4" s="1"/>
  <c r="AC666" i="4"/>
  <c r="Q666" i="4"/>
  <c r="N666" i="4"/>
  <c r="J666" i="4"/>
  <c r="I666" i="4"/>
  <c r="B666" i="4"/>
  <c r="AD666" i="4" s="1"/>
  <c r="AC665" i="4"/>
  <c r="Q665" i="4"/>
  <c r="N665" i="4"/>
  <c r="J665" i="4"/>
  <c r="I665" i="4"/>
  <c r="B665" i="4"/>
  <c r="AD665" i="4" s="1"/>
  <c r="AC664" i="4"/>
  <c r="Q664" i="4"/>
  <c r="N664" i="4"/>
  <c r="J664" i="4"/>
  <c r="I664" i="4"/>
  <c r="AC663" i="4"/>
  <c r="Q663" i="4"/>
  <c r="N663" i="4"/>
  <c r="J663" i="4"/>
  <c r="I663" i="4"/>
  <c r="B663" i="4"/>
  <c r="B664" i="4" s="1"/>
  <c r="T662" i="4"/>
  <c r="Q662" i="4"/>
  <c r="N662" i="4"/>
  <c r="L662" i="4"/>
  <c r="K662" i="4"/>
  <c r="H662" i="4"/>
  <c r="G662" i="4"/>
  <c r="F662" i="4"/>
  <c r="AC662" i="4" s="1"/>
  <c r="AD662" i="4" s="1"/>
  <c r="E662" i="4"/>
  <c r="U662" i="4" s="1"/>
  <c r="D662" i="4"/>
  <c r="Q660" i="4"/>
  <c r="Z660" i="4" s="1"/>
  <c r="P660" i="4"/>
  <c r="P659" i="4" s="1"/>
  <c r="P658" i="4" s="1"/>
  <c r="P657" i="4" s="1"/>
  <c r="P656" i="4" s="1"/>
  <c r="P655" i="4" s="1"/>
  <c r="P654" i="4" s="1"/>
  <c r="P653" i="4" s="1"/>
  <c r="P652" i="4" s="1"/>
  <c r="P651" i="4" s="1"/>
  <c r="P650" i="4" s="1"/>
  <c r="N660" i="4"/>
  <c r="J660" i="4"/>
  <c r="I660" i="4"/>
  <c r="B660" i="4"/>
  <c r="AC659" i="4"/>
  <c r="Q659" i="4"/>
  <c r="N659" i="4"/>
  <c r="J659" i="4"/>
  <c r="I659" i="4"/>
  <c r="B659" i="4"/>
  <c r="AD659" i="4" s="1"/>
  <c r="AC658" i="4"/>
  <c r="Q658" i="4"/>
  <c r="N658" i="4"/>
  <c r="J658" i="4"/>
  <c r="I658" i="4"/>
  <c r="B658" i="4"/>
  <c r="AD658" i="4" s="1"/>
  <c r="AC657" i="4"/>
  <c r="Q657" i="4"/>
  <c r="N657" i="4"/>
  <c r="J657" i="4"/>
  <c r="I657" i="4"/>
  <c r="B657" i="4"/>
  <c r="AD657" i="4" s="1"/>
  <c r="AC656" i="4"/>
  <c r="Q656" i="4"/>
  <c r="N656" i="4"/>
  <c r="J656" i="4"/>
  <c r="I656" i="4"/>
  <c r="B656" i="4"/>
  <c r="AD656" i="4" s="1"/>
  <c r="AC655" i="4"/>
  <c r="Q655" i="4"/>
  <c r="N655" i="4"/>
  <c r="J655" i="4"/>
  <c r="I655" i="4"/>
  <c r="B655" i="4"/>
  <c r="AD655" i="4" s="1"/>
  <c r="AC654" i="4"/>
  <c r="Q654" i="4"/>
  <c r="N654" i="4"/>
  <c r="J654" i="4"/>
  <c r="I654" i="4"/>
  <c r="B654" i="4"/>
  <c r="AD654" i="4" s="1"/>
  <c r="AC653" i="4"/>
  <c r="Q653" i="4"/>
  <c r="N653" i="4"/>
  <c r="J653" i="4"/>
  <c r="I653" i="4"/>
  <c r="B653" i="4"/>
  <c r="AD653" i="4" s="1"/>
  <c r="AC652" i="4"/>
  <c r="Q652" i="4"/>
  <c r="N652" i="4"/>
  <c r="J652" i="4"/>
  <c r="I652" i="4"/>
  <c r="AC651" i="4"/>
  <c r="Q651" i="4"/>
  <c r="N651" i="4"/>
  <c r="J651" i="4"/>
  <c r="I651" i="4"/>
  <c r="B651" i="4"/>
  <c r="B652" i="4" s="1"/>
  <c r="T650" i="4"/>
  <c r="Q650" i="4"/>
  <c r="N650" i="4"/>
  <c r="L650" i="4"/>
  <c r="K650" i="4"/>
  <c r="H650" i="4"/>
  <c r="G650" i="4"/>
  <c r="F650" i="4"/>
  <c r="AC650" i="4" s="1"/>
  <c r="AD650" i="4" s="1"/>
  <c r="E650" i="4"/>
  <c r="D650" i="4"/>
  <c r="Z648" i="4"/>
  <c r="P643" i="4"/>
  <c r="P642" i="4" s="1"/>
  <c r="P641" i="4" s="1"/>
  <c r="P640" i="4" s="1"/>
  <c r="P639" i="4" s="1"/>
  <c r="P638" i="4" s="1"/>
  <c r="J648" i="4"/>
  <c r="I648" i="4"/>
  <c r="B648" i="4"/>
  <c r="AC647" i="4"/>
  <c r="J647" i="4"/>
  <c r="I647" i="4"/>
  <c r="B647" i="4"/>
  <c r="AD647" i="4" s="1"/>
  <c r="AC646" i="4"/>
  <c r="J646" i="4"/>
  <c r="I646" i="4"/>
  <c r="B646" i="4"/>
  <c r="AD646" i="4" s="1"/>
  <c r="AC645" i="4"/>
  <c r="J645" i="4"/>
  <c r="I645" i="4"/>
  <c r="B645" i="4"/>
  <c r="AD645" i="4" s="1"/>
  <c r="AC644" i="4"/>
  <c r="J644" i="4"/>
  <c r="I644" i="4"/>
  <c r="B644" i="4"/>
  <c r="AD644" i="4" s="1"/>
  <c r="AC643" i="4"/>
  <c r="Q643" i="4"/>
  <c r="N643" i="4"/>
  <c r="J643" i="4"/>
  <c r="I643" i="4"/>
  <c r="B643" i="4"/>
  <c r="AD643" i="4" s="1"/>
  <c r="AC642" i="4"/>
  <c r="Q642" i="4"/>
  <c r="N642" i="4"/>
  <c r="J642" i="4"/>
  <c r="I642" i="4"/>
  <c r="B642" i="4"/>
  <c r="AD642" i="4" s="1"/>
  <c r="AC641" i="4"/>
  <c r="Q641" i="4"/>
  <c r="N641" i="4"/>
  <c r="J641" i="4"/>
  <c r="I641" i="4"/>
  <c r="B641" i="4"/>
  <c r="AD641" i="4" s="1"/>
  <c r="AC640" i="4"/>
  <c r="Q640" i="4"/>
  <c r="N640" i="4"/>
  <c r="J640" i="4"/>
  <c r="I640" i="4"/>
  <c r="B640" i="4"/>
  <c r="AD640" i="4" s="1"/>
  <c r="AC639" i="4"/>
  <c r="Q639" i="4"/>
  <c r="N639" i="4"/>
  <c r="J639" i="4"/>
  <c r="I639" i="4"/>
  <c r="I638" i="4" s="1"/>
  <c r="B639" i="4"/>
  <c r="T638" i="4"/>
  <c r="Q638" i="4"/>
  <c r="N638" i="4"/>
  <c r="L638" i="4"/>
  <c r="K638" i="4"/>
  <c r="H638" i="4"/>
  <c r="G638" i="4"/>
  <c r="F638" i="4"/>
  <c r="AC638" i="4" s="1"/>
  <c r="AD638" i="4" s="1"/>
  <c r="E638" i="4"/>
  <c r="D638" i="4"/>
  <c r="Z636" i="4"/>
  <c r="P630" i="4"/>
  <c r="P629" i="4" s="1"/>
  <c r="P628" i="4" s="1"/>
  <c r="P627" i="4" s="1"/>
  <c r="P626" i="4" s="1"/>
  <c r="J636" i="4"/>
  <c r="I636" i="4"/>
  <c r="B636" i="4"/>
  <c r="AC635" i="4"/>
  <c r="J635" i="4"/>
  <c r="I635" i="4"/>
  <c r="B635" i="4"/>
  <c r="AD635" i="4" s="1"/>
  <c r="AC634" i="4"/>
  <c r="J634" i="4"/>
  <c r="I634" i="4"/>
  <c r="B634" i="4"/>
  <c r="AD634" i="4" s="1"/>
  <c r="AC633" i="4"/>
  <c r="J633" i="4"/>
  <c r="I633" i="4"/>
  <c r="B633" i="4"/>
  <c r="AD633" i="4" s="1"/>
  <c r="AC632" i="4"/>
  <c r="J632" i="4"/>
  <c r="I632" i="4"/>
  <c r="B632" i="4"/>
  <c r="AD632" i="4" s="1"/>
  <c r="AC631" i="4"/>
  <c r="J631" i="4"/>
  <c r="I631" i="4"/>
  <c r="B631" i="4"/>
  <c r="AD631" i="4" s="1"/>
  <c r="AC630" i="4"/>
  <c r="Q630" i="4"/>
  <c r="N630" i="4"/>
  <c r="J630" i="4"/>
  <c r="I630" i="4"/>
  <c r="B630" i="4"/>
  <c r="AD630" i="4" s="1"/>
  <c r="AC629" i="4"/>
  <c r="Q629" i="4"/>
  <c r="N629" i="4"/>
  <c r="J629" i="4"/>
  <c r="I629" i="4"/>
  <c r="B629" i="4"/>
  <c r="AD629" i="4" s="1"/>
  <c r="AC628" i="4"/>
  <c r="Q628" i="4"/>
  <c r="N628" i="4"/>
  <c r="J628" i="4"/>
  <c r="I628" i="4"/>
  <c r="B628" i="4"/>
  <c r="AD628" i="4" s="1"/>
  <c r="AC627" i="4"/>
  <c r="Q627" i="4"/>
  <c r="N627" i="4"/>
  <c r="J627" i="4"/>
  <c r="I627" i="4"/>
  <c r="B627" i="4"/>
  <c r="AD627" i="4" s="1"/>
  <c r="T626" i="4"/>
  <c r="Q626" i="4"/>
  <c r="N626" i="4"/>
  <c r="L626" i="4"/>
  <c r="K626" i="4"/>
  <c r="H626" i="4"/>
  <c r="G626" i="4"/>
  <c r="F626" i="4"/>
  <c r="AC626" i="4" s="1"/>
  <c r="AD626" i="4" s="1"/>
  <c r="E626" i="4"/>
  <c r="D626" i="4"/>
  <c r="Z624" i="4"/>
  <c r="P620" i="4"/>
  <c r="P619" i="4" s="1"/>
  <c r="P618" i="4" s="1"/>
  <c r="P617" i="4" s="1"/>
  <c r="P616" i="4" s="1"/>
  <c r="P615" i="4" s="1"/>
  <c r="P614" i="4" s="1"/>
  <c r="J624" i="4"/>
  <c r="I624" i="4"/>
  <c r="B624" i="4"/>
  <c r="AC623" i="4"/>
  <c r="J623" i="4"/>
  <c r="I623" i="4"/>
  <c r="B623" i="4"/>
  <c r="AD623" i="4" s="1"/>
  <c r="AC622" i="4"/>
  <c r="J622" i="4"/>
  <c r="I622" i="4"/>
  <c r="B622" i="4"/>
  <c r="AD622" i="4" s="1"/>
  <c r="AC621" i="4"/>
  <c r="J621" i="4"/>
  <c r="I621" i="4"/>
  <c r="B621" i="4"/>
  <c r="AD621" i="4" s="1"/>
  <c r="AC620" i="4"/>
  <c r="Q620" i="4"/>
  <c r="N620" i="4"/>
  <c r="J620" i="4"/>
  <c r="I620" i="4"/>
  <c r="B620" i="4"/>
  <c r="AD620" i="4" s="1"/>
  <c r="AC619" i="4"/>
  <c r="Q619" i="4"/>
  <c r="N619" i="4"/>
  <c r="J619" i="4"/>
  <c r="I619" i="4"/>
  <c r="B619" i="4"/>
  <c r="AD619" i="4" s="1"/>
  <c r="AC618" i="4"/>
  <c r="Q618" i="4"/>
  <c r="N618" i="4"/>
  <c r="J618" i="4"/>
  <c r="I618" i="4"/>
  <c r="B618" i="4"/>
  <c r="AD618" i="4" s="1"/>
  <c r="AC617" i="4"/>
  <c r="Q617" i="4"/>
  <c r="N617" i="4"/>
  <c r="J617" i="4"/>
  <c r="I617" i="4"/>
  <c r="B617" i="4"/>
  <c r="AD617" i="4" s="1"/>
  <c r="AC616" i="4"/>
  <c r="Q616" i="4"/>
  <c r="N616" i="4"/>
  <c r="J616" i="4"/>
  <c r="I616" i="4"/>
  <c r="AC615" i="4"/>
  <c r="Q615" i="4"/>
  <c r="N615" i="4"/>
  <c r="J615" i="4"/>
  <c r="I615" i="4"/>
  <c r="B615" i="4"/>
  <c r="B616" i="4" s="1"/>
  <c r="T614" i="4"/>
  <c r="Q614" i="4"/>
  <c r="N614" i="4"/>
  <c r="L614" i="4"/>
  <c r="K614" i="4"/>
  <c r="H614" i="4"/>
  <c r="G614" i="4"/>
  <c r="F614" i="4"/>
  <c r="AC614" i="4" s="1"/>
  <c r="AD614" i="4" s="1"/>
  <c r="E614" i="4"/>
  <c r="D614" i="4"/>
  <c r="Q612" i="4"/>
  <c r="Z612" i="4" s="1"/>
  <c r="P612" i="4"/>
  <c r="P611" i="4" s="1"/>
  <c r="P610" i="4" s="1"/>
  <c r="P609" i="4" s="1"/>
  <c r="P608" i="4" s="1"/>
  <c r="P607" i="4" s="1"/>
  <c r="P606" i="4" s="1"/>
  <c r="P605" i="4" s="1"/>
  <c r="P604" i="4" s="1"/>
  <c r="P603" i="4" s="1"/>
  <c r="P602" i="4" s="1"/>
  <c r="N612" i="4"/>
  <c r="J612" i="4"/>
  <c r="I612" i="4"/>
  <c r="B612" i="4"/>
  <c r="AC611" i="4"/>
  <c r="Q611" i="4"/>
  <c r="N611" i="4"/>
  <c r="J611" i="4"/>
  <c r="I611" i="4"/>
  <c r="B611" i="4"/>
  <c r="AD611" i="4" s="1"/>
  <c r="AC610" i="4"/>
  <c r="Q610" i="4"/>
  <c r="N610" i="4"/>
  <c r="J610" i="4"/>
  <c r="I610" i="4"/>
  <c r="B610" i="4"/>
  <c r="AD610" i="4" s="1"/>
  <c r="AC609" i="4"/>
  <c r="Q609" i="4"/>
  <c r="N609" i="4"/>
  <c r="J609" i="4"/>
  <c r="I609" i="4"/>
  <c r="B609" i="4"/>
  <c r="AD609" i="4" s="1"/>
  <c r="AC608" i="4"/>
  <c r="Q608" i="4"/>
  <c r="N608" i="4"/>
  <c r="J608" i="4"/>
  <c r="I608" i="4"/>
  <c r="B608" i="4"/>
  <c r="AD608" i="4" s="1"/>
  <c r="AC607" i="4"/>
  <c r="Q607" i="4"/>
  <c r="N607" i="4"/>
  <c r="J607" i="4"/>
  <c r="I607" i="4"/>
  <c r="B607" i="4"/>
  <c r="AD607" i="4" s="1"/>
  <c r="AC606" i="4"/>
  <c r="Q606" i="4"/>
  <c r="N606" i="4"/>
  <c r="J606" i="4"/>
  <c r="I606" i="4"/>
  <c r="B606" i="4"/>
  <c r="AD606" i="4" s="1"/>
  <c r="AC605" i="4"/>
  <c r="Q605" i="4"/>
  <c r="N605" i="4"/>
  <c r="J605" i="4"/>
  <c r="I605" i="4"/>
  <c r="B605" i="4"/>
  <c r="AD605" i="4" s="1"/>
  <c r="AC604" i="4"/>
  <c r="Q604" i="4"/>
  <c r="N604" i="4"/>
  <c r="J604" i="4"/>
  <c r="I604" i="4"/>
  <c r="B604" i="4"/>
  <c r="AD604" i="4" s="1"/>
  <c r="AC603" i="4"/>
  <c r="Q603" i="4"/>
  <c r="N603" i="4"/>
  <c r="J603" i="4"/>
  <c r="I603" i="4"/>
  <c r="B603" i="4"/>
  <c r="T602" i="4"/>
  <c r="Q602" i="4"/>
  <c r="N602" i="4"/>
  <c r="L602" i="4"/>
  <c r="K602" i="4"/>
  <c r="H602" i="4"/>
  <c r="G602" i="4"/>
  <c r="F602" i="4"/>
  <c r="AC602" i="4" s="1"/>
  <c r="AD602" i="4" s="1"/>
  <c r="E602" i="4"/>
  <c r="D602" i="4"/>
  <c r="Z600" i="4"/>
  <c r="P592" i="4"/>
  <c r="P591" i="4" s="1"/>
  <c r="P590" i="4" s="1"/>
  <c r="J600" i="4"/>
  <c r="I600" i="4"/>
  <c r="B600" i="4"/>
  <c r="AC599" i="4"/>
  <c r="J599" i="4"/>
  <c r="I599" i="4"/>
  <c r="B599" i="4"/>
  <c r="AD599" i="4" s="1"/>
  <c r="AC598" i="4"/>
  <c r="J598" i="4"/>
  <c r="I598" i="4"/>
  <c r="B598" i="4"/>
  <c r="AD598" i="4" s="1"/>
  <c r="AC597" i="4"/>
  <c r="J597" i="4"/>
  <c r="I597" i="4"/>
  <c r="B597" i="4"/>
  <c r="AD597" i="4" s="1"/>
  <c r="AC596" i="4"/>
  <c r="J596" i="4"/>
  <c r="I596" i="4"/>
  <c r="B596" i="4"/>
  <c r="AD596" i="4" s="1"/>
  <c r="AC595" i="4"/>
  <c r="J595" i="4"/>
  <c r="I595" i="4"/>
  <c r="B595" i="4"/>
  <c r="AD595" i="4" s="1"/>
  <c r="AC594" i="4"/>
  <c r="J594" i="4"/>
  <c r="I594" i="4"/>
  <c r="B594" i="4"/>
  <c r="AD594" i="4" s="1"/>
  <c r="AC593" i="4"/>
  <c r="J593" i="4"/>
  <c r="I593" i="4"/>
  <c r="B593" i="4"/>
  <c r="AD593" i="4" s="1"/>
  <c r="AC592" i="4"/>
  <c r="Q592" i="4"/>
  <c r="N592" i="4"/>
  <c r="AC591" i="4"/>
  <c r="Q591" i="4"/>
  <c r="N591" i="4"/>
  <c r="J591" i="4"/>
  <c r="I591" i="4"/>
  <c r="B591" i="4"/>
  <c r="B592" i="4" s="1"/>
  <c r="T590" i="4"/>
  <c r="Q590" i="4"/>
  <c r="N590" i="4"/>
  <c r="L590" i="4"/>
  <c r="K590" i="4"/>
  <c r="H590" i="4"/>
  <c r="G590" i="4"/>
  <c r="F590" i="4"/>
  <c r="AC590" i="4" s="1"/>
  <c r="AD590" i="4" s="1"/>
  <c r="E590" i="4"/>
  <c r="D590" i="4"/>
  <c r="Z588" i="4"/>
  <c r="P581" i="4"/>
  <c r="P580" i="4" s="1"/>
  <c r="P579" i="4" s="1"/>
  <c r="P578" i="4" s="1"/>
  <c r="J588" i="4"/>
  <c r="I588" i="4"/>
  <c r="B588" i="4"/>
  <c r="AC587" i="4"/>
  <c r="J587" i="4"/>
  <c r="I587" i="4"/>
  <c r="B587" i="4"/>
  <c r="AD587" i="4" s="1"/>
  <c r="AC586" i="4"/>
  <c r="J586" i="4"/>
  <c r="I586" i="4"/>
  <c r="B586" i="4"/>
  <c r="AD586" i="4" s="1"/>
  <c r="AC585" i="4"/>
  <c r="J585" i="4"/>
  <c r="I585" i="4"/>
  <c r="B585" i="4"/>
  <c r="AD585" i="4" s="1"/>
  <c r="AC584" i="4"/>
  <c r="J584" i="4"/>
  <c r="I584" i="4"/>
  <c r="B584" i="4"/>
  <c r="AD584" i="4" s="1"/>
  <c r="AC583" i="4"/>
  <c r="J583" i="4"/>
  <c r="I583" i="4"/>
  <c r="B583" i="4"/>
  <c r="AD583" i="4" s="1"/>
  <c r="AC582" i="4"/>
  <c r="J582" i="4"/>
  <c r="I582" i="4"/>
  <c r="B582" i="4"/>
  <c r="AD582" i="4" s="1"/>
  <c r="AC581" i="4"/>
  <c r="Q581" i="4"/>
  <c r="N581" i="4"/>
  <c r="J581" i="4"/>
  <c r="I581" i="4"/>
  <c r="B581" i="4"/>
  <c r="AD581" i="4" s="1"/>
  <c r="AC580" i="4"/>
  <c r="Q580" i="4"/>
  <c r="N580" i="4"/>
  <c r="J580" i="4"/>
  <c r="I580" i="4"/>
  <c r="AC579" i="4"/>
  <c r="Q579" i="4"/>
  <c r="N579" i="4"/>
  <c r="J579" i="4"/>
  <c r="I579" i="4"/>
  <c r="B579" i="4"/>
  <c r="T578" i="4"/>
  <c r="Q578" i="4"/>
  <c r="N578" i="4"/>
  <c r="L578" i="4"/>
  <c r="K578" i="4"/>
  <c r="H578" i="4"/>
  <c r="G578" i="4"/>
  <c r="F578" i="4"/>
  <c r="AC578" i="4" s="1"/>
  <c r="AD578" i="4" s="1"/>
  <c r="E578" i="4"/>
  <c r="D578" i="4"/>
  <c r="Z576" i="4"/>
  <c r="P568" i="4"/>
  <c r="P567" i="4" s="1"/>
  <c r="P566" i="4" s="1"/>
  <c r="J576" i="4"/>
  <c r="I576" i="4"/>
  <c r="B576" i="4"/>
  <c r="AC575" i="4"/>
  <c r="J575" i="4"/>
  <c r="I575" i="4"/>
  <c r="B575" i="4"/>
  <c r="AD575" i="4" s="1"/>
  <c r="AC574" i="4"/>
  <c r="J574" i="4"/>
  <c r="I574" i="4"/>
  <c r="B574" i="4"/>
  <c r="AD574" i="4" s="1"/>
  <c r="AC573" i="4"/>
  <c r="J573" i="4"/>
  <c r="I573" i="4"/>
  <c r="B573" i="4"/>
  <c r="AD573" i="4" s="1"/>
  <c r="AC572" i="4"/>
  <c r="J572" i="4"/>
  <c r="I572" i="4"/>
  <c r="B572" i="4"/>
  <c r="AD572" i="4" s="1"/>
  <c r="AC571" i="4"/>
  <c r="J571" i="4"/>
  <c r="I571" i="4"/>
  <c r="B571" i="4"/>
  <c r="AD571" i="4" s="1"/>
  <c r="AC570" i="4"/>
  <c r="J570" i="4"/>
  <c r="I570" i="4"/>
  <c r="B570" i="4"/>
  <c r="AD570" i="4" s="1"/>
  <c r="AC569" i="4"/>
  <c r="J569" i="4"/>
  <c r="I569" i="4"/>
  <c r="B569" i="4"/>
  <c r="AD569" i="4" s="1"/>
  <c r="AC568" i="4"/>
  <c r="Q568" i="4"/>
  <c r="N568" i="4"/>
  <c r="J568" i="4"/>
  <c r="I568" i="4"/>
  <c r="AC567" i="4"/>
  <c r="Q567" i="4"/>
  <c r="N567" i="4"/>
  <c r="J567" i="4"/>
  <c r="I567" i="4"/>
  <c r="B567" i="4"/>
  <c r="B568" i="4" s="1"/>
  <c r="T566" i="4"/>
  <c r="Q566" i="4"/>
  <c r="N566" i="4"/>
  <c r="K566" i="4"/>
  <c r="H566" i="4"/>
  <c r="G566" i="4"/>
  <c r="F566" i="4"/>
  <c r="AC566" i="4" s="1"/>
  <c r="AD566" i="4" s="1"/>
  <c r="E566" i="4"/>
  <c r="D566" i="4"/>
  <c r="Q564" i="4"/>
  <c r="Z564" i="4" s="1"/>
  <c r="P564" i="4"/>
  <c r="P563" i="4" s="1"/>
  <c r="P562" i="4" s="1"/>
  <c r="P561" i="4" s="1"/>
  <c r="P560" i="4" s="1"/>
  <c r="P559" i="4" s="1"/>
  <c r="P558" i="4" s="1"/>
  <c r="P557" i="4" s="1"/>
  <c r="P556" i="4" s="1"/>
  <c r="P555" i="4" s="1"/>
  <c r="P554" i="4" s="1"/>
  <c r="N564" i="4"/>
  <c r="J564" i="4"/>
  <c r="I564" i="4"/>
  <c r="B564" i="4"/>
  <c r="AC563" i="4"/>
  <c r="Q563" i="4"/>
  <c r="N563" i="4"/>
  <c r="J563" i="4"/>
  <c r="I563" i="4"/>
  <c r="B563" i="4"/>
  <c r="AD563" i="4" s="1"/>
  <c r="AC562" i="4"/>
  <c r="Q562" i="4"/>
  <c r="N562" i="4"/>
  <c r="J562" i="4"/>
  <c r="I562" i="4"/>
  <c r="B562" i="4"/>
  <c r="AD562" i="4" s="1"/>
  <c r="AC561" i="4"/>
  <c r="Q561" i="4"/>
  <c r="N561" i="4"/>
  <c r="J561" i="4"/>
  <c r="I561" i="4"/>
  <c r="B561" i="4"/>
  <c r="AD561" i="4" s="1"/>
  <c r="AC560" i="4"/>
  <c r="Q560" i="4"/>
  <c r="N560" i="4"/>
  <c r="J560" i="4"/>
  <c r="I560" i="4"/>
  <c r="B560" i="4"/>
  <c r="AD560" i="4" s="1"/>
  <c r="AC559" i="4"/>
  <c r="Q559" i="4"/>
  <c r="N559" i="4"/>
  <c r="J559" i="4"/>
  <c r="I559" i="4"/>
  <c r="B559" i="4"/>
  <c r="AD559" i="4" s="1"/>
  <c r="AC558" i="4"/>
  <c r="Q558" i="4"/>
  <c r="N558" i="4"/>
  <c r="J558" i="4"/>
  <c r="I558" i="4"/>
  <c r="B558" i="4"/>
  <c r="AD558" i="4" s="1"/>
  <c r="AC557" i="4"/>
  <c r="Q557" i="4"/>
  <c r="N557" i="4"/>
  <c r="J557" i="4"/>
  <c r="I557" i="4"/>
  <c r="AC556" i="4"/>
  <c r="Q556" i="4"/>
  <c r="N556" i="4"/>
  <c r="J556" i="4"/>
  <c r="I556" i="4"/>
  <c r="AC555" i="4"/>
  <c r="Q555" i="4"/>
  <c r="N555" i="4"/>
  <c r="J555" i="4"/>
  <c r="I555" i="4"/>
  <c r="I554" i="4" s="1"/>
  <c r="B555" i="4"/>
  <c r="B556" i="4" s="1"/>
  <c r="B557" i="4" s="1"/>
  <c r="T554" i="4"/>
  <c r="Q554" i="4"/>
  <c r="N554" i="4"/>
  <c r="L554" i="4"/>
  <c r="K554" i="4"/>
  <c r="H554" i="4"/>
  <c r="G554" i="4"/>
  <c r="F554" i="4"/>
  <c r="AC554" i="4" s="1"/>
  <c r="AD554" i="4" s="1"/>
  <c r="E554" i="4"/>
  <c r="D554" i="4"/>
  <c r="Q552" i="4"/>
  <c r="Z552" i="4" s="1"/>
  <c r="P552" i="4"/>
  <c r="P551" i="4" s="1"/>
  <c r="P544" i="4" s="1"/>
  <c r="P543" i="4" s="1"/>
  <c r="P542" i="4" s="1"/>
  <c r="N552" i="4"/>
  <c r="J552" i="4"/>
  <c r="I552" i="4"/>
  <c r="B552" i="4"/>
  <c r="AC551" i="4"/>
  <c r="Q551" i="4"/>
  <c r="N551" i="4"/>
  <c r="J551" i="4"/>
  <c r="I551" i="4"/>
  <c r="B551" i="4"/>
  <c r="AD551" i="4" s="1"/>
  <c r="AC550" i="4"/>
  <c r="J550" i="4"/>
  <c r="I550" i="4"/>
  <c r="B550" i="4"/>
  <c r="AD550" i="4" s="1"/>
  <c r="AC549" i="4"/>
  <c r="J549" i="4"/>
  <c r="I549" i="4"/>
  <c r="B549" i="4"/>
  <c r="AD549" i="4" s="1"/>
  <c r="AC548" i="4"/>
  <c r="J548" i="4"/>
  <c r="I548" i="4"/>
  <c r="B548" i="4"/>
  <c r="AD548" i="4" s="1"/>
  <c r="AC547" i="4"/>
  <c r="J547" i="4"/>
  <c r="I547" i="4"/>
  <c r="B547" i="4"/>
  <c r="AD547" i="4" s="1"/>
  <c r="AC546" i="4"/>
  <c r="J546" i="4"/>
  <c r="I546" i="4"/>
  <c r="B546" i="4"/>
  <c r="AD546" i="4" s="1"/>
  <c r="AC545" i="4"/>
  <c r="J545" i="4"/>
  <c r="I545" i="4"/>
  <c r="B545" i="4"/>
  <c r="AD545" i="4" s="1"/>
  <c r="AC544" i="4"/>
  <c r="Q544" i="4"/>
  <c r="N544" i="4"/>
  <c r="J544" i="4"/>
  <c r="I544" i="4"/>
  <c r="B544" i="4"/>
  <c r="AD544" i="4" s="1"/>
  <c r="AC543" i="4"/>
  <c r="AD543" i="4" s="1"/>
  <c r="Q543" i="4"/>
  <c r="N543" i="4"/>
  <c r="J543" i="4"/>
  <c r="I543" i="4"/>
  <c r="T542" i="4"/>
  <c r="N542" i="4"/>
  <c r="L542" i="4"/>
  <c r="K542" i="4"/>
  <c r="H542" i="4"/>
  <c r="G542" i="4"/>
  <c r="F542" i="4"/>
  <c r="AC542" i="4" s="1"/>
  <c r="AD542" i="4" s="1"/>
  <c r="E542" i="4"/>
  <c r="D542" i="4"/>
  <c r="Q540" i="4"/>
  <c r="Z540" i="4" s="1"/>
  <c r="P540" i="4"/>
  <c r="P532" i="4" s="1"/>
  <c r="P531" i="4" s="1"/>
  <c r="P530" i="4" s="1"/>
  <c r="N540" i="4"/>
  <c r="J540" i="4"/>
  <c r="I540" i="4"/>
  <c r="B540" i="4"/>
  <c r="AC539" i="4"/>
  <c r="J539" i="4"/>
  <c r="I539" i="4"/>
  <c r="B539" i="4"/>
  <c r="AD539" i="4" s="1"/>
  <c r="AC538" i="4"/>
  <c r="J538" i="4"/>
  <c r="I538" i="4"/>
  <c r="B538" i="4"/>
  <c r="AD538" i="4" s="1"/>
  <c r="AC537" i="4"/>
  <c r="J537" i="4"/>
  <c r="I537" i="4"/>
  <c r="B537" i="4"/>
  <c r="AD537" i="4" s="1"/>
  <c r="AC536" i="4"/>
  <c r="J536" i="4"/>
  <c r="I536" i="4"/>
  <c r="B536" i="4"/>
  <c r="AD536" i="4" s="1"/>
  <c r="AC535" i="4"/>
  <c r="J535" i="4"/>
  <c r="I535" i="4"/>
  <c r="B535" i="4"/>
  <c r="AD535" i="4" s="1"/>
  <c r="AC534" i="4"/>
  <c r="J534" i="4"/>
  <c r="I534" i="4"/>
  <c r="B534" i="4"/>
  <c r="AD534" i="4" s="1"/>
  <c r="AC533" i="4"/>
  <c r="J533" i="4"/>
  <c r="I533" i="4"/>
  <c r="B533" i="4"/>
  <c r="AD533" i="4" s="1"/>
  <c r="AC532" i="4"/>
  <c r="Q532" i="4"/>
  <c r="N532" i="4"/>
  <c r="J532" i="4"/>
  <c r="I532" i="4"/>
  <c r="AC531" i="4"/>
  <c r="Q531" i="4"/>
  <c r="N531" i="4"/>
  <c r="J531" i="4"/>
  <c r="I531" i="4"/>
  <c r="B531" i="4"/>
  <c r="T530" i="4"/>
  <c r="Q530" i="4"/>
  <c r="N530" i="4"/>
  <c r="L530" i="4"/>
  <c r="K530" i="4"/>
  <c r="H530" i="4"/>
  <c r="G530" i="4"/>
  <c r="F530" i="4"/>
  <c r="AC530" i="4" s="1"/>
  <c r="AD530" i="4" s="1"/>
  <c r="E530" i="4"/>
  <c r="D530" i="4"/>
  <c r="Z528" i="4"/>
  <c r="P523" i="4"/>
  <c r="P522" i="4" s="1"/>
  <c r="P521" i="4" s="1"/>
  <c r="P520" i="4" s="1"/>
  <c r="P519" i="4" s="1"/>
  <c r="P518" i="4" s="1"/>
  <c r="J528" i="4"/>
  <c r="I528" i="4"/>
  <c r="B528" i="4"/>
  <c r="AC527" i="4"/>
  <c r="J527" i="4"/>
  <c r="I527" i="4"/>
  <c r="B527" i="4"/>
  <c r="AD527" i="4" s="1"/>
  <c r="AC526" i="4"/>
  <c r="J526" i="4"/>
  <c r="I526" i="4"/>
  <c r="B526" i="4"/>
  <c r="AD526" i="4" s="1"/>
  <c r="AC525" i="4"/>
  <c r="J525" i="4"/>
  <c r="I525" i="4"/>
  <c r="B525" i="4"/>
  <c r="AD525" i="4" s="1"/>
  <c r="AC524" i="4"/>
  <c r="J524" i="4"/>
  <c r="I524" i="4"/>
  <c r="B524" i="4"/>
  <c r="AD524" i="4" s="1"/>
  <c r="AC523" i="4"/>
  <c r="Q523" i="4"/>
  <c r="N523" i="4"/>
  <c r="J523" i="4"/>
  <c r="I523" i="4"/>
  <c r="B523" i="4"/>
  <c r="AD523" i="4" s="1"/>
  <c r="AC522" i="4"/>
  <c r="Q522" i="4"/>
  <c r="N522" i="4"/>
  <c r="J522" i="4"/>
  <c r="I522" i="4"/>
  <c r="B522" i="4"/>
  <c r="AD522" i="4" s="1"/>
  <c r="AC521" i="4"/>
  <c r="Q521" i="4"/>
  <c r="N521" i="4"/>
  <c r="J521" i="4"/>
  <c r="I521" i="4"/>
  <c r="B521" i="4"/>
  <c r="AD521" i="4" s="1"/>
  <c r="AC520" i="4"/>
  <c r="N520" i="4"/>
  <c r="J520" i="4"/>
  <c r="I520" i="4"/>
  <c r="AC519" i="4"/>
  <c r="N519" i="4"/>
  <c r="J519" i="4"/>
  <c r="I519" i="4"/>
  <c r="B519" i="4"/>
  <c r="T518" i="4"/>
  <c r="Q518" i="4"/>
  <c r="N518" i="4"/>
  <c r="L518" i="4"/>
  <c r="K518" i="4"/>
  <c r="H518" i="4"/>
  <c r="G518" i="4"/>
  <c r="F518" i="4"/>
  <c r="AC518" i="4" s="1"/>
  <c r="AD518" i="4" s="1"/>
  <c r="E518" i="4"/>
  <c r="D518" i="4"/>
  <c r="Q516" i="4"/>
  <c r="Z516" i="4" s="1"/>
  <c r="P516" i="4"/>
  <c r="P513" i="4" s="1"/>
  <c r="P512" i="4" s="1"/>
  <c r="P511" i="4" s="1"/>
  <c r="P510" i="4" s="1"/>
  <c r="P509" i="4" s="1"/>
  <c r="P508" i="4" s="1"/>
  <c r="P507" i="4" s="1"/>
  <c r="P506" i="4" s="1"/>
  <c r="N516" i="4"/>
  <c r="J516" i="4"/>
  <c r="I516" i="4"/>
  <c r="B516" i="4"/>
  <c r="AC515" i="4"/>
  <c r="J515" i="4"/>
  <c r="I515" i="4"/>
  <c r="B515" i="4"/>
  <c r="AD515" i="4" s="1"/>
  <c r="AC514" i="4"/>
  <c r="J514" i="4"/>
  <c r="I514" i="4"/>
  <c r="B514" i="4"/>
  <c r="AD514" i="4" s="1"/>
  <c r="AC513" i="4"/>
  <c r="Q513" i="4"/>
  <c r="N513" i="4"/>
  <c r="J513" i="4"/>
  <c r="I513" i="4"/>
  <c r="B513" i="4"/>
  <c r="AD513" i="4" s="1"/>
  <c r="AC512" i="4"/>
  <c r="Q512" i="4"/>
  <c r="N512" i="4"/>
  <c r="J512" i="4"/>
  <c r="I512" i="4"/>
  <c r="B512" i="4"/>
  <c r="AD512" i="4" s="1"/>
  <c r="AC511" i="4"/>
  <c r="Q511" i="4"/>
  <c r="N511" i="4"/>
  <c r="J511" i="4"/>
  <c r="I511" i="4"/>
  <c r="B511" i="4"/>
  <c r="AD511" i="4" s="1"/>
  <c r="AC510" i="4"/>
  <c r="Q510" i="4"/>
  <c r="N510" i="4"/>
  <c r="J510" i="4"/>
  <c r="I510" i="4"/>
  <c r="B510" i="4"/>
  <c r="AD510" i="4" s="1"/>
  <c r="AC509" i="4"/>
  <c r="Q509" i="4"/>
  <c r="N509" i="4"/>
  <c r="J509" i="4"/>
  <c r="I509" i="4"/>
  <c r="B509" i="4"/>
  <c r="AD509" i="4" s="1"/>
  <c r="AC508" i="4"/>
  <c r="Q508" i="4"/>
  <c r="N508" i="4"/>
  <c r="J508" i="4"/>
  <c r="I508" i="4"/>
  <c r="B508" i="4"/>
  <c r="AD508" i="4" s="1"/>
  <c r="AC507" i="4"/>
  <c r="Q507" i="4"/>
  <c r="N507" i="4"/>
  <c r="J507" i="4"/>
  <c r="I507" i="4"/>
  <c r="B507" i="4"/>
  <c r="T506" i="4"/>
  <c r="Q506" i="4"/>
  <c r="N506" i="4"/>
  <c r="L506" i="4"/>
  <c r="K506" i="4"/>
  <c r="H506" i="4"/>
  <c r="G506" i="4"/>
  <c r="F506" i="4"/>
  <c r="AC506" i="4" s="1"/>
  <c r="AD506" i="4" s="1"/>
  <c r="E506" i="4"/>
  <c r="D506" i="4"/>
  <c r="Q504" i="4"/>
  <c r="Z504" i="4" s="1"/>
  <c r="P504" i="4"/>
  <c r="P503" i="4" s="1"/>
  <c r="P502" i="4" s="1"/>
  <c r="P501" i="4" s="1"/>
  <c r="P500" i="4" s="1"/>
  <c r="P499" i="4" s="1"/>
  <c r="P498" i="4" s="1"/>
  <c r="P497" i="4" s="1"/>
  <c r="P496" i="4" s="1"/>
  <c r="P495" i="4" s="1"/>
  <c r="P494" i="4" s="1"/>
  <c r="N504" i="4"/>
  <c r="J504" i="4"/>
  <c r="I504" i="4"/>
  <c r="B504" i="4"/>
  <c r="AC503" i="4"/>
  <c r="Q503" i="4"/>
  <c r="N503" i="4"/>
  <c r="J503" i="4"/>
  <c r="I503" i="4"/>
  <c r="B503" i="4"/>
  <c r="AD503" i="4" s="1"/>
  <c r="AC502" i="4"/>
  <c r="Q502" i="4"/>
  <c r="N502" i="4"/>
  <c r="J502" i="4"/>
  <c r="I502" i="4"/>
  <c r="B502" i="4"/>
  <c r="AD502" i="4" s="1"/>
  <c r="AC501" i="4"/>
  <c r="Q501" i="4"/>
  <c r="N501" i="4"/>
  <c r="J501" i="4"/>
  <c r="I501" i="4"/>
  <c r="B501" i="4"/>
  <c r="AD501" i="4" s="1"/>
  <c r="AC500" i="4"/>
  <c r="Q500" i="4"/>
  <c r="N500" i="4"/>
  <c r="J500" i="4"/>
  <c r="I500" i="4"/>
  <c r="B500" i="4"/>
  <c r="AD500" i="4" s="1"/>
  <c r="AC499" i="4"/>
  <c r="Q499" i="4"/>
  <c r="N499" i="4"/>
  <c r="J499" i="4"/>
  <c r="I499" i="4"/>
  <c r="B499" i="4"/>
  <c r="AD499" i="4" s="1"/>
  <c r="AC498" i="4"/>
  <c r="Q498" i="4"/>
  <c r="N498" i="4"/>
  <c r="J498" i="4"/>
  <c r="I498" i="4"/>
  <c r="B498" i="4"/>
  <c r="AD498" i="4" s="1"/>
  <c r="AC497" i="4"/>
  <c r="Q497" i="4"/>
  <c r="N497" i="4"/>
  <c r="J497" i="4"/>
  <c r="I497" i="4"/>
  <c r="B497" i="4"/>
  <c r="AD497" i="4" s="1"/>
  <c r="AC496" i="4"/>
  <c r="Q496" i="4"/>
  <c r="N496" i="4"/>
  <c r="J496" i="4"/>
  <c r="I496" i="4"/>
  <c r="AC495" i="4"/>
  <c r="Q495" i="4"/>
  <c r="N495" i="4"/>
  <c r="J495" i="4"/>
  <c r="I495" i="4"/>
  <c r="B495" i="4"/>
  <c r="T494" i="4"/>
  <c r="Q494" i="4"/>
  <c r="N494" i="4"/>
  <c r="L494" i="4"/>
  <c r="K494" i="4"/>
  <c r="H494" i="4"/>
  <c r="G494" i="4"/>
  <c r="F494" i="4"/>
  <c r="AC494" i="4" s="1"/>
  <c r="AD494" i="4" s="1"/>
  <c r="E494" i="4"/>
  <c r="D494" i="4"/>
  <c r="Q492" i="4"/>
  <c r="Z492" i="4" s="1"/>
  <c r="P492" i="4"/>
  <c r="P491" i="4" s="1"/>
  <c r="P490" i="4" s="1"/>
  <c r="P489" i="4" s="1"/>
  <c r="P488" i="4" s="1"/>
  <c r="P487" i="4" s="1"/>
  <c r="P486" i="4" s="1"/>
  <c r="P485" i="4" s="1"/>
  <c r="P484" i="4" s="1"/>
  <c r="P483" i="4" s="1"/>
  <c r="P482" i="4" s="1"/>
  <c r="N492" i="4"/>
  <c r="J492" i="4"/>
  <c r="I492" i="4"/>
  <c r="B492" i="4"/>
  <c r="AC491" i="4"/>
  <c r="Q491" i="4"/>
  <c r="N491" i="4"/>
  <c r="J491" i="4"/>
  <c r="I491" i="4"/>
  <c r="B491" i="4"/>
  <c r="AD491" i="4" s="1"/>
  <c r="AC490" i="4"/>
  <c r="Q490" i="4"/>
  <c r="N490" i="4"/>
  <c r="J490" i="4"/>
  <c r="I490" i="4"/>
  <c r="B490" i="4"/>
  <c r="AD490" i="4" s="1"/>
  <c r="AC489" i="4"/>
  <c r="Q489" i="4"/>
  <c r="N489" i="4"/>
  <c r="J489" i="4"/>
  <c r="I489" i="4"/>
  <c r="B489" i="4"/>
  <c r="AD489" i="4" s="1"/>
  <c r="AC488" i="4"/>
  <c r="Q488" i="4"/>
  <c r="N488" i="4"/>
  <c r="J488" i="4"/>
  <c r="I488" i="4"/>
  <c r="B488" i="4"/>
  <c r="AD488" i="4" s="1"/>
  <c r="AC487" i="4"/>
  <c r="Q487" i="4"/>
  <c r="N487" i="4"/>
  <c r="J487" i="4"/>
  <c r="I487" i="4"/>
  <c r="B487" i="4"/>
  <c r="AD487" i="4" s="1"/>
  <c r="AC486" i="4"/>
  <c r="Q486" i="4"/>
  <c r="N486" i="4"/>
  <c r="J486" i="4"/>
  <c r="I486" i="4"/>
  <c r="B486" i="4"/>
  <c r="AD486" i="4" s="1"/>
  <c r="AC485" i="4"/>
  <c r="Q485" i="4"/>
  <c r="N485" i="4"/>
  <c r="J485" i="4"/>
  <c r="I485" i="4"/>
  <c r="B485" i="4"/>
  <c r="AD485" i="4" s="1"/>
  <c r="AC484" i="4"/>
  <c r="Q484" i="4"/>
  <c r="N484" i="4"/>
  <c r="J484" i="4"/>
  <c r="I484" i="4"/>
  <c r="AD484" i="4"/>
  <c r="AC483" i="4"/>
  <c r="AD483" i="4" s="1"/>
  <c r="Q483" i="4"/>
  <c r="N483" i="4"/>
  <c r="J483" i="4"/>
  <c r="I483" i="4"/>
  <c r="T482" i="4"/>
  <c r="Q482" i="4"/>
  <c r="Z482" i="4" s="1"/>
  <c r="N482" i="4"/>
  <c r="L482" i="4"/>
  <c r="K482" i="4"/>
  <c r="H482" i="4"/>
  <c r="G482" i="4"/>
  <c r="F482" i="4"/>
  <c r="AC482" i="4" s="1"/>
  <c r="AD482" i="4" s="1"/>
  <c r="E482" i="4"/>
  <c r="D482" i="4"/>
  <c r="Q480" i="4"/>
  <c r="Z480" i="4" s="1"/>
  <c r="P480" i="4"/>
  <c r="P479" i="4" s="1"/>
  <c r="P478" i="4" s="1"/>
  <c r="P477" i="4" s="1"/>
  <c r="P476" i="4" s="1"/>
  <c r="P475" i="4" s="1"/>
  <c r="P474" i="4" s="1"/>
  <c r="P473" i="4" s="1"/>
  <c r="P472" i="4" s="1"/>
  <c r="P471" i="4" s="1"/>
  <c r="P470" i="4" s="1"/>
  <c r="N480" i="4"/>
  <c r="J480" i="4"/>
  <c r="I480" i="4"/>
  <c r="B480" i="4"/>
  <c r="AC479" i="4"/>
  <c r="Q479" i="4"/>
  <c r="N479" i="4"/>
  <c r="J479" i="4"/>
  <c r="I479" i="4"/>
  <c r="B479" i="4"/>
  <c r="AD479" i="4" s="1"/>
  <c r="AC478" i="4"/>
  <c r="Q478" i="4"/>
  <c r="N478" i="4"/>
  <c r="J478" i="4"/>
  <c r="I478" i="4"/>
  <c r="B478" i="4"/>
  <c r="AD478" i="4" s="1"/>
  <c r="AC477" i="4"/>
  <c r="Q477" i="4"/>
  <c r="N477" i="4"/>
  <c r="J477" i="4"/>
  <c r="I477" i="4"/>
  <c r="B477" i="4"/>
  <c r="AD477" i="4" s="1"/>
  <c r="AC476" i="4"/>
  <c r="Q476" i="4"/>
  <c r="N476" i="4"/>
  <c r="J476" i="4"/>
  <c r="I476" i="4"/>
  <c r="B476" i="4"/>
  <c r="AD476" i="4" s="1"/>
  <c r="AC475" i="4"/>
  <c r="Q475" i="4"/>
  <c r="N475" i="4"/>
  <c r="J475" i="4"/>
  <c r="I475" i="4"/>
  <c r="B475" i="4"/>
  <c r="AD475" i="4" s="1"/>
  <c r="AC474" i="4"/>
  <c r="Q474" i="4"/>
  <c r="N474" i="4"/>
  <c r="J474" i="4"/>
  <c r="I474" i="4"/>
  <c r="B474" i="4"/>
  <c r="AD474" i="4" s="1"/>
  <c r="AC473" i="4"/>
  <c r="Q473" i="4"/>
  <c r="N473" i="4"/>
  <c r="J473" i="4"/>
  <c r="I473" i="4"/>
  <c r="B473" i="4"/>
  <c r="AD473" i="4" s="1"/>
  <c r="AC472" i="4"/>
  <c r="Q472" i="4"/>
  <c r="N472" i="4"/>
  <c r="J472" i="4"/>
  <c r="I472" i="4"/>
  <c r="B472" i="4"/>
  <c r="AD472" i="4" s="1"/>
  <c r="AC471" i="4"/>
  <c r="Q471" i="4"/>
  <c r="N471" i="4"/>
  <c r="J471" i="4"/>
  <c r="I471" i="4"/>
  <c r="B471" i="4"/>
  <c r="T470" i="4"/>
  <c r="Q470" i="4"/>
  <c r="N470" i="4"/>
  <c r="L470" i="4"/>
  <c r="K470" i="4"/>
  <c r="H470" i="4"/>
  <c r="G470" i="4"/>
  <c r="F470" i="4"/>
  <c r="AC470" i="4" s="1"/>
  <c r="AD470" i="4" s="1"/>
  <c r="E470" i="4"/>
  <c r="D470" i="4"/>
  <c r="Q468" i="4"/>
  <c r="Z468" i="4" s="1"/>
  <c r="P468" i="4"/>
  <c r="P467" i="4" s="1"/>
  <c r="P466" i="4" s="1"/>
  <c r="P465" i="4" s="1"/>
  <c r="P464" i="4" s="1"/>
  <c r="P463" i="4" s="1"/>
  <c r="P462" i="4" s="1"/>
  <c r="P461" i="4" s="1"/>
  <c r="P460" i="4" s="1"/>
  <c r="P459" i="4" s="1"/>
  <c r="P458" i="4" s="1"/>
  <c r="N468" i="4"/>
  <c r="J468" i="4"/>
  <c r="I468" i="4"/>
  <c r="B468" i="4"/>
  <c r="AC467" i="4"/>
  <c r="Q467" i="4"/>
  <c r="N467" i="4"/>
  <c r="J467" i="4"/>
  <c r="I467" i="4"/>
  <c r="B467" i="4"/>
  <c r="AD467" i="4" s="1"/>
  <c r="AC466" i="4"/>
  <c r="Q466" i="4"/>
  <c r="N466" i="4"/>
  <c r="J466" i="4"/>
  <c r="I466" i="4"/>
  <c r="B466" i="4"/>
  <c r="AD466" i="4" s="1"/>
  <c r="AC465" i="4"/>
  <c r="Q465" i="4"/>
  <c r="N465" i="4"/>
  <c r="J465" i="4"/>
  <c r="I465" i="4"/>
  <c r="B465" i="4"/>
  <c r="AD465" i="4" s="1"/>
  <c r="AC464" i="4"/>
  <c r="Q464" i="4"/>
  <c r="N464" i="4"/>
  <c r="J464" i="4"/>
  <c r="I464" i="4"/>
  <c r="B464" i="4"/>
  <c r="AD464" i="4" s="1"/>
  <c r="AC463" i="4"/>
  <c r="Q463" i="4"/>
  <c r="N463" i="4"/>
  <c r="J463" i="4"/>
  <c r="I463" i="4"/>
  <c r="B463" i="4"/>
  <c r="AD463" i="4" s="1"/>
  <c r="AC462" i="4"/>
  <c r="Q462" i="4"/>
  <c r="N462" i="4"/>
  <c r="J462" i="4"/>
  <c r="I462" i="4"/>
  <c r="B462" i="4"/>
  <c r="AD462" i="4" s="1"/>
  <c r="AC461" i="4"/>
  <c r="Q461" i="4"/>
  <c r="N461" i="4"/>
  <c r="J461" i="4"/>
  <c r="I461" i="4"/>
  <c r="B461" i="4"/>
  <c r="AD461" i="4" s="1"/>
  <c r="AC460" i="4"/>
  <c r="Q460" i="4"/>
  <c r="N460" i="4"/>
  <c r="J460" i="4"/>
  <c r="I460" i="4"/>
  <c r="AC459" i="4"/>
  <c r="Q459" i="4"/>
  <c r="N459" i="4"/>
  <c r="J459" i="4"/>
  <c r="I459" i="4"/>
  <c r="B459" i="4"/>
  <c r="T458" i="4"/>
  <c r="Q458" i="4"/>
  <c r="N458" i="4"/>
  <c r="L458" i="4"/>
  <c r="K458" i="4"/>
  <c r="H458" i="4"/>
  <c r="G458" i="4"/>
  <c r="F458" i="4"/>
  <c r="AC458" i="4" s="1"/>
  <c r="AD458" i="4" s="1"/>
  <c r="E458" i="4"/>
  <c r="D458" i="4"/>
  <c r="Q456" i="4"/>
  <c r="Z456" i="4" s="1"/>
  <c r="P456" i="4"/>
  <c r="P455" i="4" s="1"/>
  <c r="P454" i="4" s="1"/>
  <c r="P453" i="4" s="1"/>
  <c r="P452" i="4" s="1"/>
  <c r="P451" i="4" s="1"/>
  <c r="P450" i="4" s="1"/>
  <c r="P449" i="4" s="1"/>
  <c r="P448" i="4" s="1"/>
  <c r="P447" i="4" s="1"/>
  <c r="P446" i="4" s="1"/>
  <c r="N456" i="4"/>
  <c r="J456" i="4"/>
  <c r="I456" i="4"/>
  <c r="B456" i="4"/>
  <c r="AC455" i="4"/>
  <c r="Q455" i="4"/>
  <c r="N455" i="4"/>
  <c r="J455" i="4"/>
  <c r="I455" i="4"/>
  <c r="B455" i="4"/>
  <c r="AD455" i="4" s="1"/>
  <c r="AC454" i="4"/>
  <c r="Q454" i="4"/>
  <c r="N454" i="4"/>
  <c r="J454" i="4"/>
  <c r="I454" i="4"/>
  <c r="B454" i="4"/>
  <c r="AD454" i="4" s="1"/>
  <c r="AC453" i="4"/>
  <c r="Q453" i="4"/>
  <c r="N453" i="4"/>
  <c r="J453" i="4"/>
  <c r="I453" i="4"/>
  <c r="B453" i="4"/>
  <c r="AD453" i="4" s="1"/>
  <c r="AC452" i="4"/>
  <c r="Q452" i="4"/>
  <c r="N452" i="4"/>
  <c r="J452" i="4"/>
  <c r="I452" i="4"/>
  <c r="B452" i="4"/>
  <c r="AD452" i="4" s="1"/>
  <c r="AC451" i="4"/>
  <c r="Q451" i="4"/>
  <c r="N451" i="4"/>
  <c r="J451" i="4"/>
  <c r="I451" i="4"/>
  <c r="B451" i="4"/>
  <c r="AD451" i="4" s="1"/>
  <c r="AC450" i="4"/>
  <c r="Q450" i="4"/>
  <c r="N450" i="4"/>
  <c r="J450" i="4"/>
  <c r="I450" i="4"/>
  <c r="B450" i="4"/>
  <c r="AD450" i="4" s="1"/>
  <c r="AC449" i="4"/>
  <c r="Q449" i="4"/>
  <c r="N449" i="4"/>
  <c r="J449" i="4"/>
  <c r="I449" i="4"/>
  <c r="B449" i="4"/>
  <c r="AD449" i="4" s="1"/>
  <c r="AC448" i="4"/>
  <c r="Q448" i="4"/>
  <c r="N448" i="4"/>
  <c r="J448" i="4"/>
  <c r="I448" i="4"/>
  <c r="AC447" i="4"/>
  <c r="Q447" i="4"/>
  <c r="N447" i="4"/>
  <c r="J447" i="4"/>
  <c r="I447" i="4"/>
  <c r="B447" i="4"/>
  <c r="T446" i="4"/>
  <c r="Q446" i="4"/>
  <c r="N446" i="4"/>
  <c r="L446" i="4"/>
  <c r="K446" i="4"/>
  <c r="H446" i="4"/>
  <c r="G446" i="4"/>
  <c r="F446" i="4"/>
  <c r="AC446" i="4" s="1"/>
  <c r="AD446" i="4" s="1"/>
  <c r="E446" i="4"/>
  <c r="D446" i="4"/>
  <c r="Q444" i="4"/>
  <c r="Z444" i="4" s="1"/>
  <c r="P444" i="4"/>
  <c r="P443" i="4" s="1"/>
  <c r="P442" i="4" s="1"/>
  <c r="P441" i="4" s="1"/>
  <c r="P440" i="4" s="1"/>
  <c r="P439" i="4" s="1"/>
  <c r="P438" i="4" s="1"/>
  <c r="P437" i="4" s="1"/>
  <c r="P436" i="4" s="1"/>
  <c r="P435" i="4" s="1"/>
  <c r="P434" i="4" s="1"/>
  <c r="N444" i="4"/>
  <c r="J444" i="4"/>
  <c r="I444" i="4"/>
  <c r="B444" i="4"/>
  <c r="AC443" i="4"/>
  <c r="Q443" i="4"/>
  <c r="N443" i="4"/>
  <c r="J443" i="4"/>
  <c r="I443" i="4"/>
  <c r="B443" i="4"/>
  <c r="AD443" i="4" s="1"/>
  <c r="AC442" i="4"/>
  <c r="Q442" i="4"/>
  <c r="N442" i="4"/>
  <c r="J442" i="4"/>
  <c r="I442" i="4"/>
  <c r="B442" i="4"/>
  <c r="AD442" i="4" s="1"/>
  <c r="AC441" i="4"/>
  <c r="Q441" i="4"/>
  <c r="N441" i="4"/>
  <c r="J441" i="4"/>
  <c r="I441" i="4"/>
  <c r="B441" i="4"/>
  <c r="AD441" i="4" s="1"/>
  <c r="AC440" i="4"/>
  <c r="Q440" i="4"/>
  <c r="N440" i="4"/>
  <c r="J440" i="4"/>
  <c r="I440" i="4"/>
  <c r="B440" i="4"/>
  <c r="AD440" i="4" s="1"/>
  <c r="AC439" i="4"/>
  <c r="Q439" i="4"/>
  <c r="N439" i="4"/>
  <c r="J439" i="4"/>
  <c r="I439" i="4"/>
  <c r="B439" i="4"/>
  <c r="AD439" i="4" s="1"/>
  <c r="AC438" i="4"/>
  <c r="Q438" i="4"/>
  <c r="N438" i="4"/>
  <c r="J438" i="4"/>
  <c r="I438" i="4"/>
  <c r="B438" i="4"/>
  <c r="AD438" i="4" s="1"/>
  <c r="AC437" i="4"/>
  <c r="Q437" i="4"/>
  <c r="N437" i="4"/>
  <c r="J437" i="4"/>
  <c r="I437" i="4"/>
  <c r="B437" i="4"/>
  <c r="AD437" i="4" s="1"/>
  <c r="AC436" i="4"/>
  <c r="Q436" i="4"/>
  <c r="N436" i="4"/>
  <c r="I436" i="4"/>
  <c r="AC435" i="4"/>
  <c r="Q435" i="4"/>
  <c r="N435" i="4"/>
  <c r="J435" i="4"/>
  <c r="I435" i="4"/>
  <c r="B435" i="4"/>
  <c r="T434" i="4"/>
  <c r="Q434" i="4"/>
  <c r="N434" i="4"/>
  <c r="L434" i="4"/>
  <c r="K434" i="4"/>
  <c r="H434" i="4"/>
  <c r="G434" i="4"/>
  <c r="F434" i="4"/>
  <c r="AC434" i="4" s="1"/>
  <c r="AD434" i="4" s="1"/>
  <c r="E434" i="4"/>
  <c r="D434" i="4"/>
  <c r="Z432" i="4"/>
  <c r="P424" i="4"/>
  <c r="P423" i="4" s="1"/>
  <c r="P422" i="4" s="1"/>
  <c r="J432" i="4"/>
  <c r="I432" i="4"/>
  <c r="B432" i="4"/>
  <c r="AC431" i="4"/>
  <c r="J431" i="4"/>
  <c r="I431" i="4"/>
  <c r="B431" i="4"/>
  <c r="AD431" i="4" s="1"/>
  <c r="AC430" i="4"/>
  <c r="J430" i="4"/>
  <c r="I430" i="4"/>
  <c r="B430" i="4"/>
  <c r="AD430" i="4" s="1"/>
  <c r="AC429" i="4"/>
  <c r="J429" i="4"/>
  <c r="I429" i="4"/>
  <c r="B429" i="4"/>
  <c r="AD429" i="4" s="1"/>
  <c r="AC428" i="4"/>
  <c r="J428" i="4"/>
  <c r="I428" i="4"/>
  <c r="B428" i="4"/>
  <c r="AD428" i="4" s="1"/>
  <c r="AC427" i="4"/>
  <c r="J427" i="4"/>
  <c r="I427" i="4"/>
  <c r="B427" i="4"/>
  <c r="AD427" i="4" s="1"/>
  <c r="AC426" i="4"/>
  <c r="J426" i="4"/>
  <c r="I426" i="4"/>
  <c r="B426" i="4"/>
  <c r="AD426" i="4" s="1"/>
  <c r="AC425" i="4"/>
  <c r="J425" i="4"/>
  <c r="I425" i="4"/>
  <c r="B425" i="4"/>
  <c r="AD425" i="4" s="1"/>
  <c r="AC424" i="4"/>
  <c r="Q424" i="4"/>
  <c r="N424" i="4"/>
  <c r="J424" i="4"/>
  <c r="I424" i="4"/>
  <c r="B424" i="4"/>
  <c r="AD424" i="4" s="1"/>
  <c r="AC423" i="4"/>
  <c r="Q423" i="4"/>
  <c r="N423" i="4"/>
  <c r="J423" i="4"/>
  <c r="I423" i="4"/>
  <c r="I422" i="4" s="1"/>
  <c r="B423" i="4"/>
  <c r="T422" i="4"/>
  <c r="Q422" i="4"/>
  <c r="N422" i="4"/>
  <c r="L422" i="4"/>
  <c r="K422" i="4"/>
  <c r="H422" i="4"/>
  <c r="G422" i="4"/>
  <c r="F422" i="4"/>
  <c r="AC422" i="4" s="1"/>
  <c r="AD422" i="4" s="1"/>
  <c r="E422" i="4"/>
  <c r="D422" i="4"/>
  <c r="Q420" i="4"/>
  <c r="Z420" i="4" s="1"/>
  <c r="P420" i="4"/>
  <c r="P419" i="4" s="1"/>
  <c r="P418" i="4" s="1"/>
  <c r="P417" i="4" s="1"/>
  <c r="P416" i="4" s="1"/>
  <c r="P415" i="4" s="1"/>
  <c r="P414" i="4" s="1"/>
  <c r="P413" i="4" s="1"/>
  <c r="P412" i="4" s="1"/>
  <c r="P411" i="4" s="1"/>
  <c r="P410" i="4" s="1"/>
  <c r="N420" i="4"/>
  <c r="J420" i="4"/>
  <c r="I420" i="4"/>
  <c r="B420" i="4"/>
  <c r="AC419" i="4"/>
  <c r="Q419" i="4"/>
  <c r="N419" i="4"/>
  <c r="J419" i="4"/>
  <c r="I419" i="4"/>
  <c r="B419" i="4"/>
  <c r="AD419" i="4" s="1"/>
  <c r="AC418" i="4"/>
  <c r="Q418" i="4"/>
  <c r="N418" i="4"/>
  <c r="J418" i="4"/>
  <c r="I418" i="4"/>
  <c r="B418" i="4"/>
  <c r="AD418" i="4" s="1"/>
  <c r="AC417" i="4"/>
  <c r="Q417" i="4"/>
  <c r="N417" i="4"/>
  <c r="J417" i="4"/>
  <c r="I417" i="4"/>
  <c r="B417" i="4"/>
  <c r="AD417" i="4" s="1"/>
  <c r="AC416" i="4"/>
  <c r="Q416" i="4"/>
  <c r="N416" i="4"/>
  <c r="J416" i="4"/>
  <c r="I416" i="4"/>
  <c r="B416" i="4"/>
  <c r="AD416" i="4" s="1"/>
  <c r="AC415" i="4"/>
  <c r="Q415" i="4"/>
  <c r="N415" i="4"/>
  <c r="J415" i="4"/>
  <c r="I415" i="4"/>
  <c r="B415" i="4"/>
  <c r="AD415" i="4" s="1"/>
  <c r="AC414" i="4"/>
  <c r="Q414" i="4"/>
  <c r="N414" i="4"/>
  <c r="J414" i="4"/>
  <c r="I414" i="4"/>
  <c r="B414" i="4"/>
  <c r="AD414" i="4" s="1"/>
  <c r="AC413" i="4"/>
  <c r="Q413" i="4"/>
  <c r="N413" i="4"/>
  <c r="J413" i="4"/>
  <c r="I413" i="4"/>
  <c r="B413" i="4"/>
  <c r="AD413" i="4" s="1"/>
  <c r="AC412" i="4"/>
  <c r="Q412" i="4"/>
  <c r="N412" i="4"/>
  <c r="J412" i="4"/>
  <c r="I412" i="4"/>
  <c r="AC411" i="4"/>
  <c r="Q411" i="4"/>
  <c r="N411" i="4"/>
  <c r="J411" i="4"/>
  <c r="I411" i="4"/>
  <c r="B411" i="4"/>
  <c r="T410" i="4"/>
  <c r="Q410" i="4"/>
  <c r="N410" i="4"/>
  <c r="L410" i="4"/>
  <c r="K410" i="4"/>
  <c r="H410" i="4"/>
  <c r="G410" i="4"/>
  <c r="F410" i="4"/>
  <c r="AC410" i="4" s="1"/>
  <c r="AD410" i="4" s="1"/>
  <c r="E410" i="4"/>
  <c r="D410" i="4"/>
  <c r="Z408" i="4"/>
  <c r="P401" i="4"/>
  <c r="P400" i="4" s="1"/>
  <c r="P399" i="4" s="1"/>
  <c r="P398" i="4" s="1"/>
  <c r="J408" i="4"/>
  <c r="I408" i="4"/>
  <c r="B408" i="4"/>
  <c r="AC407" i="4"/>
  <c r="J407" i="4"/>
  <c r="I407" i="4"/>
  <c r="B407" i="4"/>
  <c r="AD407" i="4" s="1"/>
  <c r="AC406" i="4"/>
  <c r="J406" i="4"/>
  <c r="I406" i="4"/>
  <c r="B406" i="4"/>
  <c r="AD406" i="4" s="1"/>
  <c r="AC405" i="4"/>
  <c r="J405" i="4"/>
  <c r="I405" i="4"/>
  <c r="B405" i="4"/>
  <c r="AD405" i="4" s="1"/>
  <c r="AC404" i="4"/>
  <c r="J404" i="4"/>
  <c r="I404" i="4"/>
  <c r="B404" i="4"/>
  <c r="AD404" i="4" s="1"/>
  <c r="AC403" i="4"/>
  <c r="J403" i="4"/>
  <c r="I403" i="4"/>
  <c r="B403" i="4"/>
  <c r="AD403" i="4" s="1"/>
  <c r="AC402" i="4"/>
  <c r="J402" i="4"/>
  <c r="I402" i="4"/>
  <c r="B402" i="4"/>
  <c r="AD402" i="4" s="1"/>
  <c r="AC401" i="4"/>
  <c r="Q401" i="4"/>
  <c r="N401" i="4"/>
  <c r="J401" i="4"/>
  <c r="I401" i="4"/>
  <c r="B401" i="4"/>
  <c r="AD401" i="4" s="1"/>
  <c r="AC400" i="4"/>
  <c r="Q400" i="4"/>
  <c r="N400" i="4"/>
  <c r="J400" i="4"/>
  <c r="I400" i="4"/>
  <c r="B400" i="4"/>
  <c r="AD400" i="4" s="1"/>
  <c r="AC399" i="4"/>
  <c r="Q399" i="4"/>
  <c r="N399" i="4"/>
  <c r="J399" i="4"/>
  <c r="I399" i="4"/>
  <c r="B399" i="4"/>
  <c r="T398" i="4"/>
  <c r="Q398" i="4"/>
  <c r="N398" i="4"/>
  <c r="L398" i="4"/>
  <c r="K398" i="4"/>
  <c r="H398" i="4"/>
  <c r="G398" i="4"/>
  <c r="F398" i="4"/>
  <c r="AC398" i="4" s="1"/>
  <c r="AD398" i="4" s="1"/>
  <c r="E398" i="4"/>
  <c r="U398" i="4" s="1"/>
  <c r="D398" i="4"/>
  <c r="Q396" i="4"/>
  <c r="Z396" i="4" s="1"/>
  <c r="P396" i="4"/>
  <c r="P395" i="4" s="1"/>
  <c r="P394" i="4" s="1"/>
  <c r="P393" i="4" s="1"/>
  <c r="P392" i="4" s="1"/>
  <c r="P391" i="4" s="1"/>
  <c r="P390" i="4" s="1"/>
  <c r="P389" i="4" s="1"/>
  <c r="P388" i="4" s="1"/>
  <c r="P387" i="4" s="1"/>
  <c r="P386" i="4" s="1"/>
  <c r="N396" i="4"/>
  <c r="J396" i="4"/>
  <c r="I396" i="4"/>
  <c r="B396" i="4"/>
  <c r="AC395" i="4"/>
  <c r="Q395" i="4"/>
  <c r="N395" i="4"/>
  <c r="J395" i="4"/>
  <c r="I395" i="4"/>
  <c r="B395" i="4"/>
  <c r="AD395" i="4" s="1"/>
  <c r="AC394" i="4"/>
  <c r="Q394" i="4"/>
  <c r="N394" i="4"/>
  <c r="J394" i="4"/>
  <c r="I394" i="4"/>
  <c r="B394" i="4"/>
  <c r="AD394" i="4" s="1"/>
  <c r="AC393" i="4"/>
  <c r="Q393" i="4"/>
  <c r="N393" i="4"/>
  <c r="J393" i="4"/>
  <c r="I393" i="4"/>
  <c r="B393" i="4"/>
  <c r="AD393" i="4" s="1"/>
  <c r="AC392" i="4"/>
  <c r="Q392" i="4"/>
  <c r="N392" i="4"/>
  <c r="J392" i="4"/>
  <c r="I392" i="4"/>
  <c r="B392" i="4"/>
  <c r="AD392" i="4" s="1"/>
  <c r="AC391" i="4"/>
  <c r="Q391" i="4"/>
  <c r="N391" i="4"/>
  <c r="J391" i="4"/>
  <c r="I391" i="4"/>
  <c r="B391" i="4"/>
  <c r="AD391" i="4" s="1"/>
  <c r="AC390" i="4"/>
  <c r="Q390" i="4"/>
  <c r="N390" i="4"/>
  <c r="J390" i="4"/>
  <c r="I390" i="4"/>
  <c r="B390" i="4"/>
  <c r="AD390" i="4" s="1"/>
  <c r="AC389" i="4"/>
  <c r="Q389" i="4"/>
  <c r="N389" i="4"/>
  <c r="J389" i="4"/>
  <c r="I389" i="4"/>
  <c r="B389" i="4"/>
  <c r="AD389" i="4" s="1"/>
  <c r="AC388" i="4"/>
  <c r="Q388" i="4"/>
  <c r="N388" i="4"/>
  <c r="J388" i="4"/>
  <c r="I388" i="4"/>
  <c r="B388" i="4"/>
  <c r="AD388" i="4" s="1"/>
  <c r="AC387" i="4"/>
  <c r="Q387" i="4"/>
  <c r="N387" i="4"/>
  <c r="J387" i="4"/>
  <c r="I387" i="4"/>
  <c r="I386" i="4" s="1"/>
  <c r="B387" i="4"/>
  <c r="T386" i="4"/>
  <c r="Q386" i="4"/>
  <c r="N386" i="4"/>
  <c r="L386" i="4"/>
  <c r="K386" i="4"/>
  <c r="H386" i="4"/>
  <c r="G386" i="4"/>
  <c r="F386" i="4"/>
  <c r="AC386" i="4" s="1"/>
  <c r="AD386" i="4" s="1"/>
  <c r="E386" i="4"/>
  <c r="D386" i="4"/>
  <c r="Q384" i="4"/>
  <c r="Z384" i="4" s="1"/>
  <c r="P384" i="4"/>
  <c r="P383" i="4" s="1"/>
  <c r="P382" i="4" s="1"/>
  <c r="P381" i="4" s="1"/>
  <c r="P380" i="4" s="1"/>
  <c r="P379" i="4" s="1"/>
  <c r="P378" i="4" s="1"/>
  <c r="P377" i="4" s="1"/>
  <c r="P376" i="4" s="1"/>
  <c r="P375" i="4" s="1"/>
  <c r="P374" i="4" s="1"/>
  <c r="N384" i="4"/>
  <c r="J384" i="4"/>
  <c r="I384" i="4"/>
  <c r="B384" i="4"/>
  <c r="AC383" i="4"/>
  <c r="Q383" i="4"/>
  <c r="N383" i="4"/>
  <c r="J383" i="4"/>
  <c r="I383" i="4"/>
  <c r="B383" i="4"/>
  <c r="AD383" i="4" s="1"/>
  <c r="AC382" i="4"/>
  <c r="Q382" i="4"/>
  <c r="N382" i="4"/>
  <c r="J382" i="4"/>
  <c r="I382" i="4"/>
  <c r="B382" i="4"/>
  <c r="AD382" i="4" s="1"/>
  <c r="AC381" i="4"/>
  <c r="Q381" i="4"/>
  <c r="N381" i="4"/>
  <c r="J381" i="4"/>
  <c r="I381" i="4"/>
  <c r="B381" i="4"/>
  <c r="AD381" i="4" s="1"/>
  <c r="AC380" i="4"/>
  <c r="Q380" i="4"/>
  <c r="N380" i="4"/>
  <c r="J380" i="4"/>
  <c r="I380" i="4"/>
  <c r="B380" i="4"/>
  <c r="AD380" i="4" s="1"/>
  <c r="AC379" i="4"/>
  <c r="Q379" i="4"/>
  <c r="N379" i="4"/>
  <c r="J379" i="4"/>
  <c r="I379" i="4"/>
  <c r="B379" i="4"/>
  <c r="AD379" i="4" s="1"/>
  <c r="AC378" i="4"/>
  <c r="Q378" i="4"/>
  <c r="N378" i="4"/>
  <c r="J378" i="4"/>
  <c r="I378" i="4"/>
  <c r="B378" i="4"/>
  <c r="AD378" i="4" s="1"/>
  <c r="AC377" i="4"/>
  <c r="Q377" i="4"/>
  <c r="N377" i="4"/>
  <c r="J377" i="4"/>
  <c r="I377" i="4"/>
  <c r="B377" i="4"/>
  <c r="AD377" i="4" s="1"/>
  <c r="AC376" i="4"/>
  <c r="N376" i="4"/>
  <c r="J376" i="4"/>
  <c r="I376" i="4"/>
  <c r="AC375" i="4"/>
  <c r="Q375" i="4"/>
  <c r="N375" i="4"/>
  <c r="J375" i="4"/>
  <c r="I375" i="4"/>
  <c r="B375" i="4"/>
  <c r="T374" i="4"/>
  <c r="Q374" i="4"/>
  <c r="N374" i="4"/>
  <c r="L374" i="4"/>
  <c r="K374" i="4"/>
  <c r="H374" i="4"/>
  <c r="G374" i="4"/>
  <c r="F374" i="4"/>
  <c r="AC374" i="4" s="1"/>
  <c r="AD374" i="4" s="1"/>
  <c r="E374" i="4"/>
  <c r="D374" i="4"/>
  <c r="Q372" i="4"/>
  <c r="Z372" i="4" s="1"/>
  <c r="P372" i="4"/>
  <c r="P371" i="4" s="1"/>
  <c r="P370" i="4" s="1"/>
  <c r="P369" i="4" s="1"/>
  <c r="P368" i="4" s="1"/>
  <c r="P367" i="4" s="1"/>
  <c r="P366" i="4" s="1"/>
  <c r="P365" i="4" s="1"/>
  <c r="P364" i="4" s="1"/>
  <c r="P363" i="4" s="1"/>
  <c r="P362" i="4" s="1"/>
  <c r="N372" i="4"/>
  <c r="J372" i="4"/>
  <c r="I372" i="4"/>
  <c r="B372" i="4"/>
  <c r="AC371" i="4"/>
  <c r="Q371" i="4"/>
  <c r="N371" i="4"/>
  <c r="J371" i="4"/>
  <c r="I371" i="4"/>
  <c r="B371" i="4"/>
  <c r="AD371" i="4" s="1"/>
  <c r="AC370" i="4"/>
  <c r="Q370" i="4"/>
  <c r="N370" i="4"/>
  <c r="J370" i="4"/>
  <c r="I370" i="4"/>
  <c r="B370" i="4"/>
  <c r="AD370" i="4" s="1"/>
  <c r="AC369" i="4"/>
  <c r="Q369" i="4"/>
  <c r="N369" i="4"/>
  <c r="J369" i="4"/>
  <c r="I369" i="4"/>
  <c r="B369" i="4"/>
  <c r="AD369" i="4" s="1"/>
  <c r="AC368" i="4"/>
  <c r="Q368" i="4"/>
  <c r="N368" i="4"/>
  <c r="J368" i="4"/>
  <c r="I368" i="4"/>
  <c r="B368" i="4"/>
  <c r="AD368" i="4" s="1"/>
  <c r="AC367" i="4"/>
  <c r="Q367" i="4"/>
  <c r="N367" i="4"/>
  <c r="J367" i="4"/>
  <c r="I367" i="4"/>
  <c r="B367" i="4"/>
  <c r="AD367" i="4" s="1"/>
  <c r="AC366" i="4"/>
  <c r="Q366" i="4"/>
  <c r="N366" i="4"/>
  <c r="J366" i="4"/>
  <c r="I366" i="4"/>
  <c r="B366" i="4"/>
  <c r="AD366" i="4" s="1"/>
  <c r="AC365" i="4"/>
  <c r="Q365" i="4"/>
  <c r="N365" i="4"/>
  <c r="J365" i="4"/>
  <c r="I365" i="4"/>
  <c r="AD365" i="4"/>
  <c r="AC364" i="4"/>
  <c r="Q364" i="4"/>
  <c r="N364" i="4"/>
  <c r="J364" i="4"/>
  <c r="I364" i="4"/>
  <c r="AC363" i="4"/>
  <c r="Q363" i="4"/>
  <c r="N363" i="4"/>
  <c r="J363" i="4"/>
  <c r="I363" i="4"/>
  <c r="B363" i="4"/>
  <c r="B364" i="4" s="1"/>
  <c r="T362" i="4"/>
  <c r="Q362" i="4"/>
  <c r="N362" i="4"/>
  <c r="L362" i="4"/>
  <c r="K362" i="4"/>
  <c r="H362" i="4"/>
  <c r="G362" i="4"/>
  <c r="F362" i="4"/>
  <c r="AC362" i="4" s="1"/>
  <c r="AD362" i="4" s="1"/>
  <c r="E362" i="4"/>
  <c r="D362" i="4"/>
  <c r="Q360" i="4"/>
  <c r="Z360" i="4" s="1"/>
  <c r="P360" i="4"/>
  <c r="P359" i="4" s="1"/>
  <c r="P358" i="4" s="1"/>
  <c r="P357" i="4" s="1"/>
  <c r="P356" i="4" s="1"/>
  <c r="P355" i="4" s="1"/>
  <c r="P354" i="4" s="1"/>
  <c r="P353" i="4" s="1"/>
  <c r="P352" i="4" s="1"/>
  <c r="P351" i="4" s="1"/>
  <c r="P350" i="4" s="1"/>
  <c r="N360" i="4"/>
  <c r="J360" i="4"/>
  <c r="I360" i="4"/>
  <c r="B360" i="4"/>
  <c r="AC359" i="4"/>
  <c r="Q359" i="4"/>
  <c r="N359" i="4"/>
  <c r="J359" i="4"/>
  <c r="I359" i="4"/>
  <c r="B359" i="4"/>
  <c r="AD359" i="4" s="1"/>
  <c r="AC358" i="4"/>
  <c r="Q358" i="4"/>
  <c r="N358" i="4"/>
  <c r="J358" i="4"/>
  <c r="I358" i="4"/>
  <c r="B358" i="4"/>
  <c r="AD358" i="4" s="1"/>
  <c r="AC357" i="4"/>
  <c r="Q357" i="4"/>
  <c r="N357" i="4"/>
  <c r="J357" i="4"/>
  <c r="I357" i="4"/>
  <c r="B357" i="4"/>
  <c r="AD357" i="4" s="1"/>
  <c r="AC356" i="4"/>
  <c r="Q356" i="4"/>
  <c r="N356" i="4"/>
  <c r="J356" i="4"/>
  <c r="I356" i="4"/>
  <c r="B356" i="4"/>
  <c r="AD356" i="4" s="1"/>
  <c r="AC355" i="4"/>
  <c r="Q355" i="4"/>
  <c r="N355" i="4"/>
  <c r="J355" i="4"/>
  <c r="I355" i="4"/>
  <c r="B355" i="4"/>
  <c r="AD355" i="4" s="1"/>
  <c r="AC354" i="4"/>
  <c r="N354" i="4"/>
  <c r="J354" i="4"/>
  <c r="I354" i="4"/>
  <c r="B354" i="4"/>
  <c r="AD354" i="4" s="1"/>
  <c r="AC353" i="4"/>
  <c r="Q353" i="4"/>
  <c r="N353" i="4"/>
  <c r="J353" i="4"/>
  <c r="I353" i="4"/>
  <c r="B353" i="4"/>
  <c r="AD353" i="4" s="1"/>
  <c r="AC352" i="4"/>
  <c r="Q352" i="4"/>
  <c r="N352" i="4"/>
  <c r="J352" i="4"/>
  <c r="I352" i="4"/>
  <c r="AC351" i="4"/>
  <c r="Q351" i="4"/>
  <c r="N351" i="4"/>
  <c r="J351" i="4"/>
  <c r="I351" i="4"/>
  <c r="B351" i="4"/>
  <c r="T350" i="4"/>
  <c r="Q350" i="4"/>
  <c r="N350" i="4"/>
  <c r="L350" i="4"/>
  <c r="K350" i="4"/>
  <c r="H350" i="4"/>
  <c r="G350" i="4"/>
  <c r="F350" i="4"/>
  <c r="AC350" i="4" s="1"/>
  <c r="AD350" i="4" s="1"/>
  <c r="E350" i="4"/>
  <c r="D350" i="4"/>
  <c r="Q348" i="4"/>
  <c r="Z348" i="4" s="1"/>
  <c r="P348" i="4"/>
  <c r="P347" i="4" s="1"/>
  <c r="P346" i="4" s="1"/>
  <c r="P345" i="4" s="1"/>
  <c r="P344" i="4" s="1"/>
  <c r="P343" i="4" s="1"/>
  <c r="P342" i="4" s="1"/>
  <c r="P341" i="4" s="1"/>
  <c r="P340" i="4" s="1"/>
  <c r="P339" i="4" s="1"/>
  <c r="P338" i="4" s="1"/>
  <c r="N348" i="4"/>
  <c r="J348" i="4"/>
  <c r="I348" i="4"/>
  <c r="B348" i="4"/>
  <c r="AC347" i="4"/>
  <c r="Q347" i="4"/>
  <c r="N347" i="4"/>
  <c r="J347" i="4"/>
  <c r="I347" i="4"/>
  <c r="B347" i="4"/>
  <c r="AD347" i="4" s="1"/>
  <c r="AC346" i="4"/>
  <c r="Q346" i="4"/>
  <c r="N346" i="4"/>
  <c r="J346" i="4"/>
  <c r="I346" i="4"/>
  <c r="B346" i="4"/>
  <c r="AD346" i="4" s="1"/>
  <c r="AC345" i="4"/>
  <c r="Q345" i="4"/>
  <c r="N345" i="4"/>
  <c r="J345" i="4"/>
  <c r="I345" i="4"/>
  <c r="B345" i="4"/>
  <c r="AD345" i="4" s="1"/>
  <c r="AC344" i="4"/>
  <c r="Q344" i="4"/>
  <c r="N344" i="4"/>
  <c r="J344" i="4"/>
  <c r="I344" i="4"/>
  <c r="B344" i="4"/>
  <c r="AD344" i="4" s="1"/>
  <c r="AC343" i="4"/>
  <c r="Q343" i="4"/>
  <c r="N343" i="4"/>
  <c r="J343" i="4"/>
  <c r="I343" i="4"/>
  <c r="B343" i="4"/>
  <c r="AD343" i="4" s="1"/>
  <c r="AC342" i="4"/>
  <c r="Q342" i="4"/>
  <c r="N342" i="4"/>
  <c r="J342" i="4"/>
  <c r="I342" i="4"/>
  <c r="B342" i="4"/>
  <c r="AD342" i="4" s="1"/>
  <c r="AC341" i="4"/>
  <c r="Q341" i="4"/>
  <c r="N341" i="4"/>
  <c r="J341" i="4"/>
  <c r="I341" i="4"/>
  <c r="B341" i="4"/>
  <c r="AD341" i="4" s="1"/>
  <c r="AC340" i="4"/>
  <c r="Q340" i="4"/>
  <c r="N340" i="4"/>
  <c r="J340" i="4"/>
  <c r="I340" i="4"/>
  <c r="B340" i="4"/>
  <c r="AD340" i="4" s="1"/>
  <c r="AC339" i="4"/>
  <c r="Q339" i="4"/>
  <c r="N339" i="4"/>
  <c r="J339" i="4"/>
  <c r="I339" i="4"/>
  <c r="B339" i="4"/>
  <c r="T338" i="4"/>
  <c r="Q338" i="4"/>
  <c r="N338" i="4"/>
  <c r="L338" i="4"/>
  <c r="K338" i="4"/>
  <c r="H338" i="4"/>
  <c r="G338" i="4"/>
  <c r="F338" i="4"/>
  <c r="AC338" i="4" s="1"/>
  <c r="AD338" i="4" s="1"/>
  <c r="E338" i="4"/>
  <c r="D338" i="4"/>
  <c r="Q336" i="4"/>
  <c r="Z336" i="4" s="1"/>
  <c r="P336" i="4"/>
  <c r="P335" i="4" s="1"/>
  <c r="P329" i="4" s="1"/>
  <c r="P328" i="4" s="1"/>
  <c r="P327" i="4" s="1"/>
  <c r="P326" i="4" s="1"/>
  <c r="N336" i="4"/>
  <c r="J336" i="4"/>
  <c r="I336" i="4"/>
  <c r="B336" i="4"/>
  <c r="AC335" i="4"/>
  <c r="Q335" i="4"/>
  <c r="N335" i="4"/>
  <c r="J335" i="4"/>
  <c r="I335" i="4"/>
  <c r="B335" i="4"/>
  <c r="AD335" i="4" s="1"/>
  <c r="AC334" i="4"/>
  <c r="J334" i="4"/>
  <c r="I334" i="4"/>
  <c r="B334" i="4"/>
  <c r="AD334" i="4" s="1"/>
  <c r="AC333" i="4"/>
  <c r="J333" i="4"/>
  <c r="I333" i="4"/>
  <c r="B333" i="4"/>
  <c r="AD333" i="4" s="1"/>
  <c r="AC332" i="4"/>
  <c r="J332" i="4"/>
  <c r="I332" i="4"/>
  <c r="B332" i="4"/>
  <c r="AD332" i="4" s="1"/>
  <c r="AC331" i="4"/>
  <c r="J331" i="4"/>
  <c r="I331" i="4"/>
  <c r="B331" i="4"/>
  <c r="AD331" i="4" s="1"/>
  <c r="AC330" i="4"/>
  <c r="J330" i="4"/>
  <c r="I330" i="4"/>
  <c r="B330" i="4"/>
  <c r="AD330" i="4" s="1"/>
  <c r="AC329" i="4"/>
  <c r="Q329" i="4"/>
  <c r="N329" i="4"/>
  <c r="J329" i="4"/>
  <c r="I329" i="4"/>
  <c r="AD329" i="4"/>
  <c r="AC328" i="4"/>
  <c r="Q328" i="4"/>
  <c r="N328" i="4"/>
  <c r="J328" i="4"/>
  <c r="I328" i="4"/>
  <c r="AC327" i="4"/>
  <c r="Q327" i="4"/>
  <c r="N327" i="4"/>
  <c r="J327" i="4"/>
  <c r="I327" i="4"/>
  <c r="B327" i="4"/>
  <c r="T326" i="4"/>
  <c r="Q326" i="4"/>
  <c r="N326" i="4"/>
  <c r="L326" i="4"/>
  <c r="K326" i="4"/>
  <c r="H326" i="4"/>
  <c r="G326" i="4"/>
  <c r="F326" i="4"/>
  <c r="AC326" i="4" s="1"/>
  <c r="AD326" i="4" s="1"/>
  <c r="E326" i="4"/>
  <c r="U326" i="4" s="1"/>
  <c r="D326" i="4"/>
  <c r="Q324" i="4"/>
  <c r="Z324" i="4" s="1"/>
  <c r="P324" i="4"/>
  <c r="P323" i="4" s="1"/>
  <c r="P319" i="4" s="1"/>
  <c r="P318" i="4" s="1"/>
  <c r="P317" i="4" s="1"/>
  <c r="P316" i="4" s="1"/>
  <c r="P315" i="4" s="1"/>
  <c r="P314" i="4" s="1"/>
  <c r="N324" i="4"/>
  <c r="J324" i="4"/>
  <c r="I324" i="4"/>
  <c r="B324" i="4"/>
  <c r="AC323" i="4"/>
  <c r="Q323" i="4"/>
  <c r="N323" i="4"/>
  <c r="J323" i="4"/>
  <c r="I323" i="4"/>
  <c r="B323" i="4"/>
  <c r="AD323" i="4" s="1"/>
  <c r="AC322" i="4"/>
  <c r="J322" i="4"/>
  <c r="I322" i="4"/>
  <c r="B322" i="4"/>
  <c r="AD322" i="4" s="1"/>
  <c r="AC321" i="4"/>
  <c r="J321" i="4"/>
  <c r="I321" i="4"/>
  <c r="B321" i="4"/>
  <c r="AD321" i="4" s="1"/>
  <c r="AC320" i="4"/>
  <c r="J320" i="4"/>
  <c r="I320" i="4"/>
  <c r="B320" i="4"/>
  <c r="AD320" i="4" s="1"/>
  <c r="AC319" i="4"/>
  <c r="Q319" i="4"/>
  <c r="N319" i="4"/>
  <c r="J319" i="4"/>
  <c r="I319" i="4"/>
  <c r="B319" i="4"/>
  <c r="AD319" i="4" s="1"/>
  <c r="AC318" i="4"/>
  <c r="Q318" i="4"/>
  <c r="N318" i="4"/>
  <c r="J318" i="4"/>
  <c r="I318" i="4"/>
  <c r="B318" i="4"/>
  <c r="AD318" i="4" s="1"/>
  <c r="AC317" i="4"/>
  <c r="Q317" i="4"/>
  <c r="N317" i="4"/>
  <c r="J317" i="4"/>
  <c r="I317" i="4"/>
  <c r="B317" i="4"/>
  <c r="AD317" i="4" s="1"/>
  <c r="AC316" i="4"/>
  <c r="Q316" i="4"/>
  <c r="N316" i="4"/>
  <c r="J316" i="4"/>
  <c r="I316" i="4"/>
  <c r="B316" i="4"/>
  <c r="AD316" i="4" s="1"/>
  <c r="AC315" i="4"/>
  <c r="Q315" i="4"/>
  <c r="N315" i="4"/>
  <c r="J315" i="4"/>
  <c r="I315" i="4"/>
  <c r="B315" i="4"/>
  <c r="T314" i="4"/>
  <c r="Q314" i="4"/>
  <c r="N314" i="4"/>
  <c r="L314" i="4"/>
  <c r="K314" i="4"/>
  <c r="H314" i="4"/>
  <c r="G314" i="4"/>
  <c r="F314" i="4"/>
  <c r="AC314" i="4" s="1"/>
  <c r="AD314" i="4" s="1"/>
  <c r="E314" i="4"/>
  <c r="D314" i="4"/>
  <c r="Q312" i="4"/>
  <c r="Z312" i="4" s="1"/>
  <c r="P312" i="4"/>
  <c r="P311" i="4" s="1"/>
  <c r="P310" i="4" s="1"/>
  <c r="P309" i="4" s="1"/>
  <c r="P308" i="4" s="1"/>
  <c r="P307" i="4" s="1"/>
  <c r="P306" i="4" s="1"/>
  <c r="P305" i="4" s="1"/>
  <c r="P304" i="4" s="1"/>
  <c r="P303" i="4" s="1"/>
  <c r="P302" i="4" s="1"/>
  <c r="N312" i="4"/>
  <c r="J312" i="4"/>
  <c r="I312" i="4"/>
  <c r="B312" i="4"/>
  <c r="AC311" i="4"/>
  <c r="Q311" i="4"/>
  <c r="N311" i="4"/>
  <c r="J311" i="4"/>
  <c r="I311" i="4"/>
  <c r="B311" i="4"/>
  <c r="AD311" i="4" s="1"/>
  <c r="AC310" i="4"/>
  <c r="Q310" i="4"/>
  <c r="N310" i="4"/>
  <c r="J310" i="4"/>
  <c r="I310" i="4"/>
  <c r="B310" i="4"/>
  <c r="AD310" i="4" s="1"/>
  <c r="AC309" i="4"/>
  <c r="Q309" i="4"/>
  <c r="N309" i="4"/>
  <c r="J309" i="4"/>
  <c r="I309" i="4"/>
  <c r="B309" i="4"/>
  <c r="AD309" i="4" s="1"/>
  <c r="AC308" i="4"/>
  <c r="Q308" i="4"/>
  <c r="N308" i="4"/>
  <c r="J308" i="4"/>
  <c r="I308" i="4"/>
  <c r="B308" i="4"/>
  <c r="AD308" i="4" s="1"/>
  <c r="AC307" i="4"/>
  <c r="Q307" i="4"/>
  <c r="N307" i="4"/>
  <c r="J307" i="4"/>
  <c r="I307" i="4"/>
  <c r="B307" i="4"/>
  <c r="AD307" i="4" s="1"/>
  <c r="AC306" i="4"/>
  <c r="Q306" i="4"/>
  <c r="N306" i="4"/>
  <c r="J306" i="4"/>
  <c r="I306" i="4"/>
  <c r="B306" i="4"/>
  <c r="AD306" i="4" s="1"/>
  <c r="AC305" i="4"/>
  <c r="Q305" i="4"/>
  <c r="N305" i="4"/>
  <c r="J305" i="4"/>
  <c r="I305" i="4"/>
  <c r="B305" i="4"/>
  <c r="AD305" i="4" s="1"/>
  <c r="AC304" i="4"/>
  <c r="Q304" i="4"/>
  <c r="N304" i="4"/>
  <c r="J304" i="4"/>
  <c r="I304" i="4"/>
  <c r="AC303" i="4"/>
  <c r="Q303" i="4"/>
  <c r="N303" i="4"/>
  <c r="J303" i="4"/>
  <c r="I303" i="4"/>
  <c r="B303" i="4"/>
  <c r="T302" i="4"/>
  <c r="Q302" i="4"/>
  <c r="N302" i="4"/>
  <c r="L302" i="4"/>
  <c r="K302" i="4"/>
  <c r="H302" i="4"/>
  <c r="G302" i="4"/>
  <c r="F302" i="4"/>
  <c r="AC302" i="4" s="1"/>
  <c r="AD302" i="4" s="1"/>
  <c r="E302" i="4"/>
  <c r="D302" i="4"/>
  <c r="Q300" i="4"/>
  <c r="Z300" i="4" s="1"/>
  <c r="P300" i="4"/>
  <c r="P299" i="4" s="1"/>
  <c r="P298" i="4" s="1"/>
  <c r="P297" i="4" s="1"/>
  <c r="P296" i="4" s="1"/>
  <c r="P295" i="4" s="1"/>
  <c r="P294" i="4" s="1"/>
  <c r="P293" i="4" s="1"/>
  <c r="P292" i="4" s="1"/>
  <c r="P291" i="4" s="1"/>
  <c r="P290" i="4" s="1"/>
  <c r="N300" i="4"/>
  <c r="J300" i="4"/>
  <c r="I300" i="4"/>
  <c r="B300" i="4"/>
  <c r="AC299" i="4"/>
  <c r="Q299" i="4"/>
  <c r="N299" i="4"/>
  <c r="J299" i="4"/>
  <c r="I299" i="4"/>
  <c r="B299" i="4"/>
  <c r="AD299" i="4" s="1"/>
  <c r="AC298" i="4"/>
  <c r="Q298" i="4"/>
  <c r="N298" i="4"/>
  <c r="J298" i="4"/>
  <c r="I298" i="4"/>
  <c r="B298" i="4"/>
  <c r="AD298" i="4" s="1"/>
  <c r="AC297" i="4"/>
  <c r="Q297" i="4"/>
  <c r="N297" i="4"/>
  <c r="J297" i="4"/>
  <c r="I297" i="4"/>
  <c r="B297" i="4"/>
  <c r="AD297" i="4" s="1"/>
  <c r="AC296" i="4"/>
  <c r="Q296" i="4"/>
  <c r="N296" i="4"/>
  <c r="J296" i="4"/>
  <c r="I296" i="4"/>
  <c r="B296" i="4"/>
  <c r="AD296" i="4" s="1"/>
  <c r="AC295" i="4"/>
  <c r="Q295" i="4"/>
  <c r="N295" i="4"/>
  <c r="J295" i="4"/>
  <c r="I295" i="4"/>
  <c r="B295" i="4"/>
  <c r="AD295" i="4" s="1"/>
  <c r="AC294" i="4"/>
  <c r="Q294" i="4"/>
  <c r="N294" i="4"/>
  <c r="J294" i="4"/>
  <c r="I294" i="4"/>
  <c r="B294" i="4"/>
  <c r="AD294" i="4" s="1"/>
  <c r="AC293" i="4"/>
  <c r="Q293" i="4"/>
  <c r="N293" i="4"/>
  <c r="J293" i="4"/>
  <c r="I293" i="4"/>
  <c r="B293" i="4"/>
  <c r="AD293" i="4" s="1"/>
  <c r="AC292" i="4"/>
  <c r="Q292" i="4"/>
  <c r="N292" i="4"/>
  <c r="J292" i="4"/>
  <c r="I292" i="4"/>
  <c r="B292" i="4"/>
  <c r="AD292" i="4" s="1"/>
  <c r="AC291" i="4"/>
  <c r="Q291" i="4"/>
  <c r="N291" i="4"/>
  <c r="J291" i="4"/>
  <c r="I291" i="4"/>
  <c r="B291" i="4"/>
  <c r="T290" i="4"/>
  <c r="Q290" i="4"/>
  <c r="N290" i="4"/>
  <c r="L290" i="4"/>
  <c r="K290" i="4"/>
  <c r="H290" i="4"/>
  <c r="G290" i="4"/>
  <c r="F290" i="4"/>
  <c r="AC290" i="4" s="1"/>
  <c r="AD290" i="4" s="1"/>
  <c r="E290" i="4"/>
  <c r="D290" i="4"/>
  <c r="Q288" i="4"/>
  <c r="Z288" i="4" s="1"/>
  <c r="P288" i="4"/>
  <c r="P287" i="4" s="1"/>
  <c r="P286" i="4" s="1"/>
  <c r="P285" i="4" s="1"/>
  <c r="P284" i="4" s="1"/>
  <c r="P283" i="4" s="1"/>
  <c r="P282" i="4" s="1"/>
  <c r="P281" i="4" s="1"/>
  <c r="P280" i="4" s="1"/>
  <c r="P279" i="4" s="1"/>
  <c r="P278" i="4" s="1"/>
  <c r="N288" i="4"/>
  <c r="J288" i="4"/>
  <c r="I288" i="4"/>
  <c r="B288" i="4"/>
  <c r="AC287" i="4"/>
  <c r="Q287" i="4"/>
  <c r="N287" i="4"/>
  <c r="J287" i="4"/>
  <c r="I287" i="4"/>
  <c r="B287" i="4"/>
  <c r="AD287" i="4" s="1"/>
  <c r="AC286" i="4"/>
  <c r="N286" i="4"/>
  <c r="J286" i="4"/>
  <c r="I286" i="4"/>
  <c r="B286" i="4"/>
  <c r="AD286" i="4" s="1"/>
  <c r="AC285" i="4"/>
  <c r="N285" i="4"/>
  <c r="J285" i="4"/>
  <c r="I285" i="4"/>
  <c r="B285" i="4"/>
  <c r="AD285" i="4" s="1"/>
  <c r="AC284" i="4"/>
  <c r="N284" i="4"/>
  <c r="J284" i="4"/>
  <c r="I284" i="4"/>
  <c r="B284" i="4"/>
  <c r="AD284" i="4" s="1"/>
  <c r="AC283" i="4"/>
  <c r="N283" i="4"/>
  <c r="J283" i="4"/>
  <c r="I283" i="4"/>
  <c r="B283" i="4"/>
  <c r="AD283" i="4" s="1"/>
  <c r="AC282" i="4"/>
  <c r="N282" i="4"/>
  <c r="J282" i="4"/>
  <c r="I282" i="4"/>
  <c r="B282" i="4"/>
  <c r="AD282" i="4" s="1"/>
  <c r="AC281" i="4"/>
  <c r="Q281" i="4"/>
  <c r="N281" i="4"/>
  <c r="J281" i="4"/>
  <c r="I281" i="4"/>
  <c r="B281" i="4"/>
  <c r="AD281" i="4" s="1"/>
  <c r="AC280" i="4"/>
  <c r="Q280" i="4"/>
  <c r="N280" i="4"/>
  <c r="J280" i="4"/>
  <c r="I280" i="4"/>
  <c r="AC279" i="4"/>
  <c r="Q279" i="4"/>
  <c r="N279" i="4"/>
  <c r="J279" i="4"/>
  <c r="I279" i="4"/>
  <c r="B279" i="4"/>
  <c r="B280" i="4" s="1"/>
  <c r="T278" i="4"/>
  <c r="Q278" i="4"/>
  <c r="N278" i="4"/>
  <c r="L278" i="4"/>
  <c r="K278" i="4"/>
  <c r="H278" i="4"/>
  <c r="G278" i="4"/>
  <c r="F278" i="4"/>
  <c r="AC278" i="4" s="1"/>
  <c r="AD278" i="4" s="1"/>
  <c r="E278" i="4"/>
  <c r="D278" i="4"/>
  <c r="Q276" i="4"/>
  <c r="Z276" i="4" s="1"/>
  <c r="P276" i="4"/>
  <c r="P275" i="4" s="1"/>
  <c r="P274" i="4" s="1"/>
  <c r="P273" i="4" s="1"/>
  <c r="P272" i="4" s="1"/>
  <c r="P271" i="4" s="1"/>
  <c r="P270" i="4" s="1"/>
  <c r="P269" i="4" s="1"/>
  <c r="P268" i="4" s="1"/>
  <c r="P267" i="4" s="1"/>
  <c r="P266" i="4" s="1"/>
  <c r="N276" i="4"/>
  <c r="J276" i="4"/>
  <c r="I276" i="4"/>
  <c r="B276" i="4"/>
  <c r="AC275" i="4"/>
  <c r="Q275" i="4"/>
  <c r="N275" i="4"/>
  <c r="J275" i="4"/>
  <c r="I275" i="4"/>
  <c r="B275" i="4"/>
  <c r="AD275" i="4" s="1"/>
  <c r="AC274" i="4"/>
  <c r="Q274" i="4"/>
  <c r="N274" i="4"/>
  <c r="J274" i="4"/>
  <c r="I274" i="4"/>
  <c r="B274" i="4"/>
  <c r="AD274" i="4" s="1"/>
  <c r="AC273" i="4"/>
  <c r="Q273" i="4"/>
  <c r="N273" i="4"/>
  <c r="J273" i="4"/>
  <c r="I273" i="4"/>
  <c r="B273" i="4"/>
  <c r="AD273" i="4" s="1"/>
  <c r="AC272" i="4"/>
  <c r="Q272" i="4"/>
  <c r="N272" i="4"/>
  <c r="J272" i="4"/>
  <c r="I272" i="4"/>
  <c r="B272" i="4"/>
  <c r="AD272" i="4" s="1"/>
  <c r="AC271" i="4"/>
  <c r="Q271" i="4"/>
  <c r="N271" i="4"/>
  <c r="J271" i="4"/>
  <c r="I271" i="4"/>
  <c r="B271" i="4"/>
  <c r="AD271" i="4" s="1"/>
  <c r="AC270" i="4"/>
  <c r="Q270" i="4"/>
  <c r="N270" i="4"/>
  <c r="J270" i="4"/>
  <c r="I270" i="4"/>
  <c r="B270" i="4"/>
  <c r="AD270" i="4" s="1"/>
  <c r="AC269" i="4"/>
  <c r="Q269" i="4"/>
  <c r="N269" i="4"/>
  <c r="J269" i="4"/>
  <c r="I269" i="4"/>
  <c r="B269" i="4"/>
  <c r="AD269" i="4" s="1"/>
  <c r="AC268" i="4"/>
  <c r="Q268" i="4"/>
  <c r="N268" i="4"/>
  <c r="I268" i="4"/>
  <c r="AC267" i="4"/>
  <c r="Q267" i="4"/>
  <c r="N267" i="4"/>
  <c r="J267" i="4"/>
  <c r="B267" i="4"/>
  <c r="T266" i="4"/>
  <c r="Q266" i="4"/>
  <c r="N266" i="4"/>
  <c r="L266" i="4"/>
  <c r="K266" i="4"/>
  <c r="H266" i="4"/>
  <c r="G266" i="4"/>
  <c r="F266" i="4"/>
  <c r="AC266" i="4" s="1"/>
  <c r="AD266" i="4" s="1"/>
  <c r="E266" i="4"/>
  <c r="D266" i="4"/>
  <c r="Q264" i="4"/>
  <c r="Z264" i="4" s="1"/>
  <c r="P264" i="4"/>
  <c r="P263" i="4" s="1"/>
  <c r="P256" i="4" s="1"/>
  <c r="P255" i="4" s="1"/>
  <c r="P254" i="4" s="1"/>
  <c r="N264" i="4"/>
  <c r="J264" i="4"/>
  <c r="I264" i="4"/>
  <c r="B264" i="4"/>
  <c r="AC263" i="4"/>
  <c r="Q263" i="4"/>
  <c r="N263" i="4"/>
  <c r="J263" i="4"/>
  <c r="I263" i="4"/>
  <c r="B263" i="4"/>
  <c r="AD263" i="4" s="1"/>
  <c r="AC262" i="4"/>
  <c r="J262" i="4"/>
  <c r="I262" i="4"/>
  <c r="B262" i="4"/>
  <c r="AD262" i="4" s="1"/>
  <c r="AC261" i="4"/>
  <c r="J261" i="4"/>
  <c r="I261" i="4"/>
  <c r="B261" i="4"/>
  <c r="AD261" i="4" s="1"/>
  <c r="AC260" i="4"/>
  <c r="J260" i="4"/>
  <c r="I260" i="4"/>
  <c r="B260" i="4"/>
  <c r="AD260" i="4" s="1"/>
  <c r="AC259" i="4"/>
  <c r="J259" i="4"/>
  <c r="I259" i="4"/>
  <c r="B259" i="4"/>
  <c r="AD259" i="4" s="1"/>
  <c r="AC258" i="4"/>
  <c r="J258" i="4"/>
  <c r="I258" i="4"/>
  <c r="B258" i="4"/>
  <c r="AD258" i="4" s="1"/>
  <c r="AC257" i="4"/>
  <c r="J257" i="4"/>
  <c r="I257" i="4"/>
  <c r="B257" i="4"/>
  <c r="AD257" i="4" s="1"/>
  <c r="AC256" i="4"/>
  <c r="Q256" i="4"/>
  <c r="N256" i="4"/>
  <c r="J256" i="4"/>
  <c r="I256" i="4"/>
  <c r="B256" i="4"/>
  <c r="AD256" i="4" s="1"/>
  <c r="AC255" i="4"/>
  <c r="Q255" i="4"/>
  <c r="N255" i="4"/>
  <c r="J255" i="4"/>
  <c r="I255" i="4"/>
  <c r="B255" i="4"/>
  <c r="T254" i="4"/>
  <c r="Q254" i="4"/>
  <c r="N254" i="4"/>
  <c r="L254" i="4"/>
  <c r="K254" i="4"/>
  <c r="H254" i="4"/>
  <c r="G254" i="4"/>
  <c r="F254" i="4"/>
  <c r="AC254" i="4" s="1"/>
  <c r="AD254" i="4" s="1"/>
  <c r="E254" i="4"/>
  <c r="U254" i="4" s="1"/>
  <c r="D254" i="4"/>
  <c r="Z252" i="4"/>
  <c r="P245" i="4"/>
  <c r="P244" i="4" s="1"/>
  <c r="P243" i="4" s="1"/>
  <c r="P242" i="4" s="1"/>
  <c r="J252" i="4"/>
  <c r="I252" i="4"/>
  <c r="B252" i="4"/>
  <c r="AC251" i="4"/>
  <c r="J251" i="4"/>
  <c r="I251" i="4"/>
  <c r="B251" i="4"/>
  <c r="AD251" i="4" s="1"/>
  <c r="AC250" i="4"/>
  <c r="J250" i="4"/>
  <c r="I250" i="4"/>
  <c r="B250" i="4"/>
  <c r="AD250" i="4" s="1"/>
  <c r="AC249" i="4"/>
  <c r="J249" i="4"/>
  <c r="I249" i="4"/>
  <c r="B249" i="4"/>
  <c r="AD249" i="4" s="1"/>
  <c r="AC248" i="4"/>
  <c r="J248" i="4"/>
  <c r="I248" i="4"/>
  <c r="B248" i="4"/>
  <c r="AD248" i="4" s="1"/>
  <c r="AC247" i="4"/>
  <c r="J247" i="4"/>
  <c r="I247" i="4"/>
  <c r="B247" i="4"/>
  <c r="AD247" i="4" s="1"/>
  <c r="AC246" i="4"/>
  <c r="J246" i="4"/>
  <c r="I246" i="4"/>
  <c r="B246" i="4"/>
  <c r="AD246" i="4" s="1"/>
  <c r="AC245" i="4"/>
  <c r="N245" i="4"/>
  <c r="J245" i="4"/>
  <c r="I245" i="4"/>
  <c r="B245" i="4"/>
  <c r="AD245" i="4" s="1"/>
  <c r="AC244" i="4"/>
  <c r="Q244" i="4"/>
  <c r="N244" i="4"/>
  <c r="J244" i="4"/>
  <c r="I244" i="4"/>
  <c r="AC243" i="4"/>
  <c r="Q243" i="4"/>
  <c r="N243" i="4"/>
  <c r="J243" i="4"/>
  <c r="I243" i="4"/>
  <c r="B243" i="4"/>
  <c r="T242" i="4"/>
  <c r="Q242" i="4"/>
  <c r="N242" i="4"/>
  <c r="L242" i="4"/>
  <c r="K242" i="4"/>
  <c r="H242" i="4"/>
  <c r="G242" i="4"/>
  <c r="F242" i="4"/>
  <c r="AC242" i="4" s="1"/>
  <c r="AD242" i="4" s="1"/>
  <c r="E242" i="4"/>
  <c r="D242" i="4"/>
  <c r="Q240" i="4"/>
  <c r="Z240" i="4" s="1"/>
  <c r="P240" i="4"/>
  <c r="P239" i="4" s="1"/>
  <c r="P238" i="4" s="1"/>
  <c r="P237" i="4" s="1"/>
  <c r="P236" i="4" s="1"/>
  <c r="P235" i="4" s="1"/>
  <c r="P234" i="4" s="1"/>
  <c r="P233" i="4" s="1"/>
  <c r="P232" i="4" s="1"/>
  <c r="P231" i="4" s="1"/>
  <c r="P230" i="4" s="1"/>
  <c r="N240" i="4"/>
  <c r="J240" i="4"/>
  <c r="I240" i="4"/>
  <c r="B240" i="4"/>
  <c r="AC239" i="4"/>
  <c r="Q239" i="4"/>
  <c r="N239" i="4"/>
  <c r="J239" i="4"/>
  <c r="I239" i="4"/>
  <c r="B239" i="4"/>
  <c r="AD239" i="4" s="1"/>
  <c r="AC238" i="4"/>
  <c r="Q238" i="4"/>
  <c r="N238" i="4"/>
  <c r="J238" i="4"/>
  <c r="I238" i="4"/>
  <c r="B238" i="4"/>
  <c r="AD238" i="4" s="1"/>
  <c r="AC237" i="4"/>
  <c r="Q237" i="4"/>
  <c r="N237" i="4"/>
  <c r="J237" i="4"/>
  <c r="I237" i="4"/>
  <c r="B237" i="4"/>
  <c r="AD237" i="4" s="1"/>
  <c r="AC236" i="4"/>
  <c r="Q236" i="4"/>
  <c r="N236" i="4"/>
  <c r="J236" i="4"/>
  <c r="I236" i="4"/>
  <c r="B236" i="4"/>
  <c r="AD236" i="4" s="1"/>
  <c r="AC235" i="4"/>
  <c r="Q235" i="4"/>
  <c r="N235" i="4"/>
  <c r="J235" i="4"/>
  <c r="I235" i="4"/>
  <c r="B235" i="4"/>
  <c r="AD235" i="4" s="1"/>
  <c r="AC234" i="4"/>
  <c r="Q234" i="4"/>
  <c r="N234" i="4"/>
  <c r="J234" i="4"/>
  <c r="I234" i="4"/>
  <c r="B234" i="4"/>
  <c r="AD234" i="4" s="1"/>
  <c r="AC233" i="4"/>
  <c r="Q233" i="4"/>
  <c r="N233" i="4"/>
  <c r="J233" i="4"/>
  <c r="I233" i="4"/>
  <c r="B233" i="4"/>
  <c r="AD233" i="4" s="1"/>
  <c r="AC232" i="4"/>
  <c r="Q232" i="4"/>
  <c r="N232" i="4"/>
  <c r="J232" i="4"/>
  <c r="I232" i="4"/>
  <c r="B232" i="4"/>
  <c r="AD232" i="4" s="1"/>
  <c r="AC231" i="4"/>
  <c r="Q231" i="4"/>
  <c r="N231" i="4"/>
  <c r="J231" i="4"/>
  <c r="I231" i="4"/>
  <c r="B231" i="4"/>
  <c r="T230" i="4"/>
  <c r="Q230" i="4"/>
  <c r="N230" i="4"/>
  <c r="L230" i="4"/>
  <c r="K230" i="4"/>
  <c r="H230" i="4"/>
  <c r="G230" i="4"/>
  <c r="F230" i="4"/>
  <c r="AC230" i="4" s="1"/>
  <c r="AD230" i="4" s="1"/>
  <c r="E230" i="4"/>
  <c r="D230" i="4"/>
  <c r="Q228" i="4"/>
  <c r="Z228" i="4" s="1"/>
  <c r="P228" i="4"/>
  <c r="P227" i="4" s="1"/>
  <c r="P226" i="4" s="1"/>
  <c r="P225" i="4" s="1"/>
  <c r="P224" i="4" s="1"/>
  <c r="P223" i="4" s="1"/>
  <c r="P222" i="4" s="1"/>
  <c r="P221" i="4" s="1"/>
  <c r="P220" i="4" s="1"/>
  <c r="P219" i="4" s="1"/>
  <c r="P218" i="4" s="1"/>
  <c r="N228" i="4"/>
  <c r="J228" i="4"/>
  <c r="I228" i="4"/>
  <c r="B228" i="4"/>
  <c r="AC227" i="4"/>
  <c r="Q227" i="4"/>
  <c r="N227" i="4"/>
  <c r="J227" i="4"/>
  <c r="I227" i="4"/>
  <c r="B227" i="4"/>
  <c r="AD227" i="4" s="1"/>
  <c r="AC226" i="4"/>
  <c r="Q226" i="4"/>
  <c r="N226" i="4"/>
  <c r="J226" i="4"/>
  <c r="I226" i="4"/>
  <c r="B226" i="4"/>
  <c r="AD226" i="4" s="1"/>
  <c r="AC225" i="4"/>
  <c r="Q225" i="4"/>
  <c r="N225" i="4"/>
  <c r="J225" i="4"/>
  <c r="I225" i="4"/>
  <c r="B225" i="4"/>
  <c r="AD225" i="4" s="1"/>
  <c r="AC224" i="4"/>
  <c r="Q224" i="4"/>
  <c r="N224" i="4"/>
  <c r="J224" i="4"/>
  <c r="I224" i="4"/>
  <c r="B224" i="4"/>
  <c r="AD224" i="4" s="1"/>
  <c r="AC223" i="4"/>
  <c r="Q223" i="4"/>
  <c r="N223" i="4"/>
  <c r="J223" i="4"/>
  <c r="I223" i="4"/>
  <c r="B223" i="4"/>
  <c r="AD223" i="4" s="1"/>
  <c r="AC222" i="4"/>
  <c r="Q222" i="4"/>
  <c r="N222" i="4"/>
  <c r="J222" i="4"/>
  <c r="I222" i="4"/>
  <c r="B222" i="4"/>
  <c r="AD222" i="4" s="1"/>
  <c r="AC221" i="4"/>
  <c r="Q221" i="4"/>
  <c r="N221" i="4"/>
  <c r="J221" i="4"/>
  <c r="I221" i="4"/>
  <c r="B221" i="4"/>
  <c r="AD221" i="4" s="1"/>
  <c r="AC220" i="4"/>
  <c r="Q220" i="4"/>
  <c r="N220" i="4"/>
  <c r="J220" i="4"/>
  <c r="I220" i="4"/>
  <c r="AC219" i="4"/>
  <c r="Q219" i="4"/>
  <c r="N219" i="4"/>
  <c r="J219" i="4"/>
  <c r="I219" i="4"/>
  <c r="B219" i="4"/>
  <c r="B220" i="4" s="1"/>
  <c r="T218" i="4"/>
  <c r="Q218" i="4"/>
  <c r="N218" i="4"/>
  <c r="L218" i="4"/>
  <c r="K218" i="4"/>
  <c r="H218" i="4"/>
  <c r="G218" i="4"/>
  <c r="F218" i="4"/>
  <c r="AC218" i="4" s="1"/>
  <c r="AD218" i="4" s="1"/>
  <c r="E218" i="4"/>
  <c r="D218" i="4"/>
  <c r="Z216" i="4"/>
  <c r="P211" i="4"/>
  <c r="P210" i="4" s="1"/>
  <c r="P209" i="4" s="1"/>
  <c r="P208" i="4" s="1"/>
  <c r="P207" i="4" s="1"/>
  <c r="P206" i="4" s="1"/>
  <c r="J216" i="4"/>
  <c r="I216" i="4"/>
  <c r="B216" i="4"/>
  <c r="AC215" i="4"/>
  <c r="J215" i="4"/>
  <c r="I215" i="4"/>
  <c r="B215" i="4"/>
  <c r="AD215" i="4" s="1"/>
  <c r="AC214" i="4"/>
  <c r="J214" i="4"/>
  <c r="I214" i="4"/>
  <c r="B214" i="4"/>
  <c r="AD214" i="4" s="1"/>
  <c r="AC213" i="4"/>
  <c r="J213" i="4"/>
  <c r="I213" i="4"/>
  <c r="B213" i="4"/>
  <c r="AD213" i="4" s="1"/>
  <c r="AC212" i="4"/>
  <c r="J212" i="4"/>
  <c r="I212" i="4"/>
  <c r="B212" i="4"/>
  <c r="AD212" i="4" s="1"/>
  <c r="AC211" i="4"/>
  <c r="Q211" i="4"/>
  <c r="N211" i="4"/>
  <c r="J211" i="4"/>
  <c r="I211" i="4"/>
  <c r="B211" i="4"/>
  <c r="AD211" i="4" s="1"/>
  <c r="AC210" i="4"/>
  <c r="Q210" i="4"/>
  <c r="N210" i="4"/>
  <c r="J210" i="4"/>
  <c r="I210" i="4"/>
  <c r="B210" i="4"/>
  <c r="AD210" i="4" s="1"/>
  <c r="AC209" i="4"/>
  <c r="Q209" i="4"/>
  <c r="N209" i="4"/>
  <c r="J209" i="4"/>
  <c r="I209" i="4"/>
  <c r="AC208" i="4"/>
  <c r="Q208" i="4"/>
  <c r="N208" i="4"/>
  <c r="J208" i="4"/>
  <c r="I208" i="4"/>
  <c r="AC207" i="4"/>
  <c r="Q207" i="4"/>
  <c r="N207" i="4"/>
  <c r="J207" i="4"/>
  <c r="I207" i="4"/>
  <c r="B207" i="4"/>
  <c r="B208" i="4" s="1"/>
  <c r="B209" i="4" s="1"/>
  <c r="T206" i="4"/>
  <c r="Q206" i="4"/>
  <c r="N206" i="4"/>
  <c r="L206" i="4"/>
  <c r="K206" i="4"/>
  <c r="H206" i="4"/>
  <c r="G206" i="4"/>
  <c r="F206" i="4"/>
  <c r="AC206" i="4" s="1"/>
  <c r="AD206" i="4" s="1"/>
  <c r="E206" i="4"/>
  <c r="D206" i="4"/>
  <c r="Q204" i="4"/>
  <c r="Z204" i="4" s="1"/>
  <c r="P204" i="4"/>
  <c r="P203" i="4" s="1"/>
  <c r="P202" i="4" s="1"/>
  <c r="P201" i="4" s="1"/>
  <c r="P200" i="4" s="1"/>
  <c r="P199" i="4" s="1"/>
  <c r="P198" i="4" s="1"/>
  <c r="P197" i="4" s="1"/>
  <c r="P196" i="4" s="1"/>
  <c r="P195" i="4" s="1"/>
  <c r="P194" i="4" s="1"/>
  <c r="N204" i="4"/>
  <c r="J204" i="4"/>
  <c r="I204" i="4"/>
  <c r="B204" i="4"/>
  <c r="AC203" i="4"/>
  <c r="Q203" i="4"/>
  <c r="N203" i="4"/>
  <c r="J203" i="4"/>
  <c r="I203" i="4"/>
  <c r="B203" i="4"/>
  <c r="AD203" i="4" s="1"/>
  <c r="AC202" i="4"/>
  <c r="Q202" i="4"/>
  <c r="N202" i="4"/>
  <c r="J202" i="4"/>
  <c r="I202" i="4"/>
  <c r="B202" i="4"/>
  <c r="AD202" i="4" s="1"/>
  <c r="AC201" i="4"/>
  <c r="Q201" i="4"/>
  <c r="N201" i="4"/>
  <c r="J201" i="4"/>
  <c r="I201" i="4"/>
  <c r="B201" i="4"/>
  <c r="AD201" i="4" s="1"/>
  <c r="AC200" i="4"/>
  <c r="Q200" i="4"/>
  <c r="N200" i="4"/>
  <c r="J200" i="4"/>
  <c r="I200" i="4"/>
  <c r="B200" i="4"/>
  <c r="AD200" i="4" s="1"/>
  <c r="AC199" i="4"/>
  <c r="Q199" i="4"/>
  <c r="N199" i="4"/>
  <c r="J199" i="4"/>
  <c r="I199" i="4"/>
  <c r="B199" i="4"/>
  <c r="AD199" i="4" s="1"/>
  <c r="AC198" i="4"/>
  <c r="Q198" i="4"/>
  <c r="N198" i="4"/>
  <c r="J198" i="4"/>
  <c r="I198" i="4"/>
  <c r="B198" i="4"/>
  <c r="AD198" i="4" s="1"/>
  <c r="AC197" i="4"/>
  <c r="Q197" i="4"/>
  <c r="N197" i="4"/>
  <c r="J197" i="4"/>
  <c r="I197" i="4"/>
  <c r="B197" i="4"/>
  <c r="AD197" i="4" s="1"/>
  <c r="AC196" i="4"/>
  <c r="Q196" i="4"/>
  <c r="N196" i="4"/>
  <c r="J196" i="4"/>
  <c r="I196" i="4"/>
  <c r="B196" i="4"/>
  <c r="AD196" i="4" s="1"/>
  <c r="AC195" i="4"/>
  <c r="Q195" i="4"/>
  <c r="N195" i="4"/>
  <c r="J195" i="4"/>
  <c r="I195" i="4"/>
  <c r="B195" i="4"/>
  <c r="T194" i="4"/>
  <c r="Q194" i="4"/>
  <c r="N194" i="4"/>
  <c r="L194" i="4"/>
  <c r="K194" i="4"/>
  <c r="H194" i="4"/>
  <c r="G194" i="4"/>
  <c r="F194" i="4"/>
  <c r="AC194" i="4" s="1"/>
  <c r="AD194" i="4" s="1"/>
  <c r="E194" i="4"/>
  <c r="D194" i="4"/>
  <c r="Z192" i="4"/>
  <c r="P185" i="4"/>
  <c r="P184" i="4" s="1"/>
  <c r="P183" i="4" s="1"/>
  <c r="P182" i="4" s="1"/>
  <c r="J192" i="4"/>
  <c r="I192" i="4"/>
  <c r="B192" i="4"/>
  <c r="AC191" i="4"/>
  <c r="J191" i="4"/>
  <c r="I191" i="4"/>
  <c r="B191" i="4"/>
  <c r="AD191" i="4" s="1"/>
  <c r="AC190" i="4"/>
  <c r="J190" i="4"/>
  <c r="I190" i="4"/>
  <c r="B190" i="4"/>
  <c r="AD190" i="4" s="1"/>
  <c r="AC189" i="4"/>
  <c r="J189" i="4"/>
  <c r="I189" i="4"/>
  <c r="B189" i="4"/>
  <c r="AD189" i="4" s="1"/>
  <c r="AC188" i="4"/>
  <c r="J188" i="4"/>
  <c r="I188" i="4"/>
  <c r="B188" i="4"/>
  <c r="AD188" i="4" s="1"/>
  <c r="AC187" i="4"/>
  <c r="J187" i="4"/>
  <c r="I187" i="4"/>
  <c r="B187" i="4"/>
  <c r="AD187" i="4" s="1"/>
  <c r="AC186" i="4"/>
  <c r="J186" i="4"/>
  <c r="I186" i="4"/>
  <c r="B186" i="4"/>
  <c r="AD186" i="4" s="1"/>
  <c r="AC185" i="4"/>
  <c r="Q185" i="4"/>
  <c r="N185" i="4"/>
  <c r="J185" i="4"/>
  <c r="I185" i="4"/>
  <c r="B185" i="4"/>
  <c r="AD185" i="4" s="1"/>
  <c r="AC184" i="4"/>
  <c r="Q184" i="4"/>
  <c r="N184" i="4"/>
  <c r="J184" i="4"/>
  <c r="I184" i="4"/>
  <c r="B184" i="4"/>
  <c r="AD184" i="4" s="1"/>
  <c r="AC183" i="4"/>
  <c r="Q183" i="4"/>
  <c r="N183" i="4"/>
  <c r="J183" i="4"/>
  <c r="I183" i="4"/>
  <c r="B183" i="4"/>
  <c r="T182" i="4"/>
  <c r="Q182" i="4"/>
  <c r="N182" i="4"/>
  <c r="L182" i="4"/>
  <c r="K182" i="4"/>
  <c r="H182" i="4"/>
  <c r="G182" i="4"/>
  <c r="F182" i="4"/>
  <c r="AC182" i="4" s="1"/>
  <c r="AD182" i="4" s="1"/>
  <c r="E182" i="4"/>
  <c r="U182" i="4" s="1"/>
  <c r="D182" i="4"/>
  <c r="Z180" i="4"/>
  <c r="P176" i="4"/>
  <c r="P175" i="4" s="1"/>
  <c r="P174" i="4" s="1"/>
  <c r="P173" i="4" s="1"/>
  <c r="P172" i="4" s="1"/>
  <c r="P171" i="4" s="1"/>
  <c r="P170" i="4" s="1"/>
  <c r="J180" i="4"/>
  <c r="I180" i="4"/>
  <c r="B180" i="4"/>
  <c r="AC179" i="4"/>
  <c r="J179" i="4"/>
  <c r="I179" i="4"/>
  <c r="B179" i="4"/>
  <c r="AD179" i="4" s="1"/>
  <c r="AC178" i="4"/>
  <c r="J178" i="4"/>
  <c r="I178" i="4"/>
  <c r="B178" i="4"/>
  <c r="AD178" i="4" s="1"/>
  <c r="AC177" i="4"/>
  <c r="J177" i="4"/>
  <c r="I177" i="4"/>
  <c r="B177" i="4"/>
  <c r="AD177" i="4" s="1"/>
  <c r="AC176" i="4"/>
  <c r="Q176" i="4"/>
  <c r="N176" i="4"/>
  <c r="J176" i="4"/>
  <c r="I176" i="4"/>
  <c r="B176" i="4"/>
  <c r="AD176" i="4" s="1"/>
  <c r="AC175" i="4"/>
  <c r="Q175" i="4"/>
  <c r="N175" i="4"/>
  <c r="J175" i="4"/>
  <c r="I175" i="4"/>
  <c r="B175" i="4"/>
  <c r="AD175" i="4" s="1"/>
  <c r="AC174" i="4"/>
  <c r="Q174" i="4"/>
  <c r="N174" i="4"/>
  <c r="J174" i="4"/>
  <c r="I174" i="4"/>
  <c r="B174" i="4"/>
  <c r="AD174" i="4" s="1"/>
  <c r="AC173" i="4"/>
  <c r="Q173" i="4"/>
  <c r="N173" i="4"/>
  <c r="J173" i="4"/>
  <c r="I173" i="4"/>
  <c r="B173" i="4"/>
  <c r="AD173" i="4" s="1"/>
  <c r="AC172" i="4"/>
  <c r="Q172" i="4"/>
  <c r="N172" i="4"/>
  <c r="J172" i="4"/>
  <c r="I172" i="4"/>
  <c r="AC171" i="4"/>
  <c r="Q171" i="4"/>
  <c r="N171" i="4"/>
  <c r="J171" i="4"/>
  <c r="I171" i="4"/>
  <c r="B171" i="4"/>
  <c r="T170" i="4"/>
  <c r="Q170" i="4"/>
  <c r="N170" i="4"/>
  <c r="L170" i="4"/>
  <c r="K170" i="4"/>
  <c r="H170" i="4"/>
  <c r="G170" i="4"/>
  <c r="F170" i="4"/>
  <c r="AC170" i="4" s="1"/>
  <c r="AD170" i="4" s="1"/>
  <c r="E170" i="4"/>
  <c r="D170" i="4"/>
  <c r="Z168" i="4"/>
  <c r="P161" i="4"/>
  <c r="P160" i="4" s="1"/>
  <c r="P159" i="4" s="1"/>
  <c r="P158" i="4" s="1"/>
  <c r="J168" i="4"/>
  <c r="I168" i="4"/>
  <c r="B168" i="4"/>
  <c r="AC167" i="4"/>
  <c r="J167" i="4"/>
  <c r="I167" i="4"/>
  <c r="B167" i="4"/>
  <c r="AD167" i="4" s="1"/>
  <c r="AC166" i="4"/>
  <c r="J166" i="4"/>
  <c r="I166" i="4"/>
  <c r="B166" i="4"/>
  <c r="AD166" i="4" s="1"/>
  <c r="AC165" i="4"/>
  <c r="J165" i="4"/>
  <c r="I165" i="4"/>
  <c r="B165" i="4"/>
  <c r="AD165" i="4" s="1"/>
  <c r="AC164" i="4"/>
  <c r="J164" i="4"/>
  <c r="I164" i="4"/>
  <c r="B164" i="4"/>
  <c r="AD164" i="4" s="1"/>
  <c r="AC163" i="4"/>
  <c r="J163" i="4"/>
  <c r="I163" i="4"/>
  <c r="B163" i="4"/>
  <c r="AD163" i="4" s="1"/>
  <c r="AC162" i="4"/>
  <c r="J162" i="4"/>
  <c r="I162" i="4"/>
  <c r="B162" i="4"/>
  <c r="AD162" i="4" s="1"/>
  <c r="AC161" i="4"/>
  <c r="Q161" i="4"/>
  <c r="N161" i="4"/>
  <c r="J161" i="4"/>
  <c r="I161" i="4"/>
  <c r="B161" i="4"/>
  <c r="AD161" i="4" s="1"/>
  <c r="AC160" i="4"/>
  <c r="Q160" i="4"/>
  <c r="N160" i="4"/>
  <c r="J160" i="4"/>
  <c r="I160" i="4"/>
  <c r="AC159" i="4"/>
  <c r="Q159" i="4"/>
  <c r="N159" i="4"/>
  <c r="J159" i="4"/>
  <c r="I159" i="4"/>
  <c r="B159" i="4"/>
  <c r="B160" i="4" s="1"/>
  <c r="T158" i="4"/>
  <c r="Q158" i="4"/>
  <c r="N158" i="4"/>
  <c r="L158" i="4"/>
  <c r="K158" i="4"/>
  <c r="H158" i="4"/>
  <c r="G158" i="4"/>
  <c r="F158" i="4"/>
  <c r="AC158" i="4" s="1"/>
  <c r="AD158" i="4" s="1"/>
  <c r="E158" i="4"/>
  <c r="D158" i="4"/>
  <c r="P153" i="4"/>
  <c r="P152" i="4" s="1"/>
  <c r="P151" i="4" s="1"/>
  <c r="P150" i="4" s="1"/>
  <c r="P149" i="4" s="1"/>
  <c r="P148" i="4" s="1"/>
  <c r="P147" i="4" s="1"/>
  <c r="P146" i="4" s="1"/>
  <c r="J156" i="4"/>
  <c r="I156" i="4"/>
  <c r="B156" i="4"/>
  <c r="AC155" i="4"/>
  <c r="J155" i="4"/>
  <c r="I155" i="4"/>
  <c r="B155" i="4"/>
  <c r="AD155" i="4" s="1"/>
  <c r="AC154" i="4"/>
  <c r="J154" i="4"/>
  <c r="I154" i="4"/>
  <c r="B154" i="4"/>
  <c r="AD154" i="4" s="1"/>
  <c r="AC153" i="4"/>
  <c r="Q153" i="4"/>
  <c r="N153" i="4"/>
  <c r="J153" i="4"/>
  <c r="I153" i="4"/>
  <c r="B153" i="4"/>
  <c r="AD153" i="4" s="1"/>
  <c r="AC152" i="4"/>
  <c r="Q152" i="4"/>
  <c r="N152" i="4"/>
  <c r="J152" i="4"/>
  <c r="I152" i="4"/>
  <c r="B152" i="4"/>
  <c r="AD152" i="4" s="1"/>
  <c r="AC151" i="4"/>
  <c r="Q151" i="4"/>
  <c r="N151" i="4"/>
  <c r="J151" i="4"/>
  <c r="I151" i="4"/>
  <c r="B151" i="4"/>
  <c r="AD151" i="4" s="1"/>
  <c r="AC150" i="4"/>
  <c r="Q150" i="4"/>
  <c r="N150" i="4"/>
  <c r="J150" i="4"/>
  <c r="I150" i="4"/>
  <c r="B150" i="4"/>
  <c r="AD150" i="4" s="1"/>
  <c r="AC149" i="4"/>
  <c r="Q149" i="4"/>
  <c r="N149" i="4"/>
  <c r="J149" i="4"/>
  <c r="I149" i="4"/>
  <c r="AC148" i="4"/>
  <c r="Q148" i="4"/>
  <c r="N148" i="4"/>
  <c r="J148" i="4"/>
  <c r="I148" i="4"/>
  <c r="AC147" i="4"/>
  <c r="Q147" i="4"/>
  <c r="N147" i="4"/>
  <c r="J147" i="4"/>
  <c r="I147" i="4"/>
  <c r="B147" i="4"/>
  <c r="B148" i="4" s="1"/>
  <c r="B149" i="4" s="1"/>
  <c r="T146" i="4"/>
  <c r="Q146" i="4"/>
  <c r="N146" i="4"/>
  <c r="L146" i="4"/>
  <c r="K146" i="4"/>
  <c r="H146" i="4"/>
  <c r="G146" i="4"/>
  <c r="F146" i="4"/>
  <c r="AC146" i="4" s="1"/>
  <c r="AD146" i="4" s="1"/>
  <c r="E146" i="4"/>
  <c r="U146" i="4" s="1"/>
  <c r="D146" i="4"/>
  <c r="P136" i="4"/>
  <c r="P135" i="4" s="1"/>
  <c r="P134" i="4" s="1"/>
  <c r="J144" i="4"/>
  <c r="I144" i="4"/>
  <c r="B144" i="4"/>
  <c r="AC143" i="4"/>
  <c r="J143" i="4"/>
  <c r="I143" i="4"/>
  <c r="B143" i="4"/>
  <c r="AD143" i="4" s="1"/>
  <c r="AC142" i="4"/>
  <c r="J142" i="4"/>
  <c r="I142" i="4"/>
  <c r="B142" i="4"/>
  <c r="AD142" i="4" s="1"/>
  <c r="AC141" i="4"/>
  <c r="J141" i="4"/>
  <c r="I141" i="4"/>
  <c r="B141" i="4"/>
  <c r="AD141" i="4" s="1"/>
  <c r="AC140" i="4"/>
  <c r="J140" i="4"/>
  <c r="I140" i="4"/>
  <c r="B140" i="4"/>
  <c r="AD140" i="4" s="1"/>
  <c r="AC139" i="4"/>
  <c r="J139" i="4"/>
  <c r="I139" i="4"/>
  <c r="B139" i="4"/>
  <c r="AD139" i="4" s="1"/>
  <c r="AC138" i="4"/>
  <c r="J138" i="4"/>
  <c r="I138" i="4"/>
  <c r="B138" i="4"/>
  <c r="AD138" i="4" s="1"/>
  <c r="AC137" i="4"/>
  <c r="J137" i="4"/>
  <c r="I137" i="4"/>
  <c r="B137" i="4"/>
  <c r="AD137" i="4" s="1"/>
  <c r="AC136" i="4"/>
  <c r="Q136" i="4"/>
  <c r="N136" i="4"/>
  <c r="J136" i="4"/>
  <c r="I136" i="4"/>
  <c r="B136" i="4"/>
  <c r="AD136" i="4" s="1"/>
  <c r="AC135" i="4"/>
  <c r="Q135" i="4"/>
  <c r="N135" i="4"/>
  <c r="J135" i="4"/>
  <c r="I135" i="4"/>
  <c r="B135" i="4"/>
  <c r="T134" i="4"/>
  <c r="Q134" i="4"/>
  <c r="N134" i="4"/>
  <c r="L134" i="4"/>
  <c r="K134" i="4"/>
  <c r="H134" i="4"/>
  <c r="G134" i="4"/>
  <c r="F134" i="4"/>
  <c r="AC134" i="4" s="1"/>
  <c r="AD134" i="4" s="1"/>
  <c r="E134" i="4"/>
  <c r="D134" i="4"/>
  <c r="Q132" i="4"/>
  <c r="P132" i="4"/>
  <c r="P131" i="4" s="1"/>
  <c r="P130" i="4" s="1"/>
  <c r="P129" i="4" s="1"/>
  <c r="P128" i="4" s="1"/>
  <c r="P127" i="4" s="1"/>
  <c r="P126" i="4" s="1"/>
  <c r="P125" i="4" s="1"/>
  <c r="P124" i="4" s="1"/>
  <c r="P123" i="4" s="1"/>
  <c r="P122" i="4" s="1"/>
  <c r="N132" i="4"/>
  <c r="J132" i="4"/>
  <c r="I132" i="4"/>
  <c r="B132" i="4"/>
  <c r="AC131" i="4"/>
  <c r="Q131" i="4"/>
  <c r="N131" i="4"/>
  <c r="J131" i="4"/>
  <c r="I131" i="4"/>
  <c r="B131" i="4"/>
  <c r="AD131" i="4" s="1"/>
  <c r="AC130" i="4"/>
  <c r="Q130" i="4"/>
  <c r="N130" i="4"/>
  <c r="J130" i="4"/>
  <c r="I130" i="4"/>
  <c r="B130" i="4"/>
  <c r="AD130" i="4" s="1"/>
  <c r="AC129" i="4"/>
  <c r="Q129" i="4"/>
  <c r="N129" i="4"/>
  <c r="J129" i="4"/>
  <c r="I129" i="4"/>
  <c r="B129" i="4"/>
  <c r="AD129" i="4" s="1"/>
  <c r="AC128" i="4"/>
  <c r="Q128" i="4"/>
  <c r="N128" i="4"/>
  <c r="J128" i="4"/>
  <c r="I128" i="4"/>
  <c r="B128" i="4"/>
  <c r="AD128" i="4" s="1"/>
  <c r="AC127" i="4"/>
  <c r="Q127" i="4"/>
  <c r="N127" i="4"/>
  <c r="J127" i="4"/>
  <c r="I127" i="4"/>
  <c r="B127" i="4"/>
  <c r="AD127" i="4" s="1"/>
  <c r="AC126" i="4"/>
  <c r="Q126" i="4"/>
  <c r="N126" i="4"/>
  <c r="J126" i="4"/>
  <c r="I126" i="4"/>
  <c r="B126" i="4"/>
  <c r="AD126" i="4" s="1"/>
  <c r="AC125" i="4"/>
  <c r="Q125" i="4"/>
  <c r="N125" i="4"/>
  <c r="J125" i="4"/>
  <c r="I125" i="4"/>
  <c r="AC124" i="4"/>
  <c r="Q124" i="4"/>
  <c r="N124" i="4"/>
  <c r="J124" i="4"/>
  <c r="I124" i="4"/>
  <c r="AC123" i="4"/>
  <c r="Q123" i="4"/>
  <c r="N123" i="4"/>
  <c r="J123" i="4"/>
  <c r="I123" i="4"/>
  <c r="B123" i="4"/>
  <c r="B124" i="4" s="1"/>
  <c r="B125" i="4" s="1"/>
  <c r="T122" i="4"/>
  <c r="Q122" i="4"/>
  <c r="N122" i="4"/>
  <c r="L122" i="4"/>
  <c r="K122" i="4"/>
  <c r="H122" i="4"/>
  <c r="G122" i="4"/>
  <c r="F122" i="4"/>
  <c r="AC122" i="4" s="1"/>
  <c r="AD122" i="4" s="1"/>
  <c r="E122" i="4"/>
  <c r="D122" i="4"/>
  <c r="P112" i="4"/>
  <c r="P111" i="4" s="1"/>
  <c r="P110" i="4" s="1"/>
  <c r="J120" i="4"/>
  <c r="I120" i="4"/>
  <c r="B120" i="4"/>
  <c r="AC119" i="4"/>
  <c r="J119" i="4"/>
  <c r="I119" i="4"/>
  <c r="B119" i="4"/>
  <c r="AD119" i="4" s="1"/>
  <c r="AC118" i="4"/>
  <c r="J118" i="4"/>
  <c r="I118" i="4"/>
  <c r="B118" i="4"/>
  <c r="AD118" i="4" s="1"/>
  <c r="AC117" i="4"/>
  <c r="J117" i="4"/>
  <c r="I117" i="4"/>
  <c r="B117" i="4"/>
  <c r="AD117" i="4" s="1"/>
  <c r="AC116" i="4"/>
  <c r="J116" i="4"/>
  <c r="I116" i="4"/>
  <c r="B116" i="4"/>
  <c r="AD116" i="4" s="1"/>
  <c r="AC115" i="4"/>
  <c r="J115" i="4"/>
  <c r="I115" i="4"/>
  <c r="B115" i="4"/>
  <c r="AD115" i="4" s="1"/>
  <c r="AC114" i="4"/>
  <c r="J114" i="4"/>
  <c r="I114" i="4"/>
  <c r="B114" i="4"/>
  <c r="AD114" i="4" s="1"/>
  <c r="AC113" i="4"/>
  <c r="J113" i="4"/>
  <c r="I113" i="4"/>
  <c r="B113" i="4"/>
  <c r="AD113" i="4" s="1"/>
  <c r="AC112" i="4"/>
  <c r="Q112" i="4"/>
  <c r="N112" i="4"/>
  <c r="J112" i="4"/>
  <c r="I112" i="4"/>
  <c r="AC111" i="4"/>
  <c r="Q111" i="4"/>
  <c r="N111" i="4"/>
  <c r="J111" i="4"/>
  <c r="I111" i="4"/>
  <c r="B111" i="4"/>
  <c r="B112" i="4" s="1"/>
  <c r="T110" i="4"/>
  <c r="Q110" i="4"/>
  <c r="N110" i="4"/>
  <c r="L110" i="4"/>
  <c r="K110" i="4"/>
  <c r="H110" i="4"/>
  <c r="G110" i="4"/>
  <c r="F110" i="4"/>
  <c r="AC110" i="4" s="1"/>
  <c r="AD110" i="4" s="1"/>
  <c r="E110" i="4"/>
  <c r="D110" i="4"/>
  <c r="Q108" i="4"/>
  <c r="P108" i="4"/>
  <c r="P107" i="4" s="1"/>
  <c r="P106" i="4" s="1"/>
  <c r="P105" i="4" s="1"/>
  <c r="P104" i="4" s="1"/>
  <c r="P103" i="4" s="1"/>
  <c r="P102" i="4" s="1"/>
  <c r="P101" i="4" s="1"/>
  <c r="P100" i="4" s="1"/>
  <c r="P99" i="4" s="1"/>
  <c r="P98" i="4" s="1"/>
  <c r="N108" i="4"/>
  <c r="J108" i="4"/>
  <c r="I108" i="4"/>
  <c r="B108" i="4"/>
  <c r="AC107" i="4"/>
  <c r="Q107" i="4"/>
  <c r="N107" i="4"/>
  <c r="J107" i="4"/>
  <c r="I107" i="4"/>
  <c r="B107" i="4"/>
  <c r="AD107" i="4" s="1"/>
  <c r="AC106" i="4"/>
  <c r="Q106" i="4"/>
  <c r="N106" i="4"/>
  <c r="J106" i="4"/>
  <c r="I106" i="4"/>
  <c r="B106" i="4"/>
  <c r="AD106" i="4" s="1"/>
  <c r="AC105" i="4"/>
  <c r="Q105" i="4"/>
  <c r="N105" i="4"/>
  <c r="J105" i="4"/>
  <c r="I105" i="4"/>
  <c r="B105" i="4"/>
  <c r="AD105" i="4" s="1"/>
  <c r="AC104" i="4"/>
  <c r="Q104" i="4"/>
  <c r="N104" i="4"/>
  <c r="J104" i="4"/>
  <c r="I104" i="4"/>
  <c r="B104" i="4"/>
  <c r="AD104" i="4" s="1"/>
  <c r="AC103" i="4"/>
  <c r="Q103" i="4"/>
  <c r="N103" i="4"/>
  <c r="J103" i="4"/>
  <c r="I103" i="4"/>
  <c r="B103" i="4"/>
  <c r="AD103" i="4" s="1"/>
  <c r="AC102" i="4"/>
  <c r="Q102" i="4"/>
  <c r="N102" i="4"/>
  <c r="J102" i="4"/>
  <c r="I102" i="4"/>
  <c r="B102" i="4"/>
  <c r="AD102" i="4" s="1"/>
  <c r="AC101" i="4"/>
  <c r="Q101" i="4"/>
  <c r="N101" i="4"/>
  <c r="J101" i="4"/>
  <c r="I101" i="4"/>
  <c r="B101" i="4"/>
  <c r="AD101" i="4" s="1"/>
  <c r="AC100" i="4"/>
  <c r="Q100" i="4"/>
  <c r="N100" i="4"/>
  <c r="J100" i="4"/>
  <c r="I100" i="4"/>
  <c r="B100" i="4"/>
  <c r="AD100" i="4" s="1"/>
  <c r="AC99" i="4"/>
  <c r="Q99" i="4"/>
  <c r="N99" i="4"/>
  <c r="J99" i="4"/>
  <c r="I99" i="4"/>
  <c r="B99" i="4"/>
  <c r="T98" i="4"/>
  <c r="Q98" i="4"/>
  <c r="N98" i="4"/>
  <c r="L98" i="4"/>
  <c r="K98" i="4"/>
  <c r="H98" i="4"/>
  <c r="G98" i="4"/>
  <c r="F98" i="4"/>
  <c r="AC98" i="4" s="1"/>
  <c r="AD98" i="4" s="1"/>
  <c r="E98" i="4"/>
  <c r="D98" i="4"/>
  <c r="Q96" i="4"/>
  <c r="P96" i="4"/>
  <c r="P95" i="4" s="1"/>
  <c r="P94" i="4" s="1"/>
  <c r="P93" i="4" s="1"/>
  <c r="P92" i="4" s="1"/>
  <c r="P91" i="4" s="1"/>
  <c r="P90" i="4" s="1"/>
  <c r="P89" i="4" s="1"/>
  <c r="P88" i="4" s="1"/>
  <c r="P87" i="4" s="1"/>
  <c r="P86" i="4" s="1"/>
  <c r="N96" i="4"/>
  <c r="J96" i="4"/>
  <c r="I96" i="4"/>
  <c r="B96" i="4"/>
  <c r="AC95" i="4"/>
  <c r="Q95" i="4"/>
  <c r="N95" i="4"/>
  <c r="J95" i="4"/>
  <c r="I95" i="4"/>
  <c r="B95" i="4"/>
  <c r="AD95" i="4" s="1"/>
  <c r="AC94" i="4"/>
  <c r="Q94" i="4"/>
  <c r="N94" i="4"/>
  <c r="J94" i="4"/>
  <c r="I94" i="4"/>
  <c r="B94" i="4"/>
  <c r="AD94" i="4" s="1"/>
  <c r="AC93" i="4"/>
  <c r="Q93" i="4"/>
  <c r="N93" i="4"/>
  <c r="J93" i="4"/>
  <c r="I93" i="4"/>
  <c r="B93" i="4"/>
  <c r="AD93" i="4" s="1"/>
  <c r="AC92" i="4"/>
  <c r="Q92" i="4"/>
  <c r="N92" i="4"/>
  <c r="J92" i="4"/>
  <c r="I92" i="4"/>
  <c r="B92" i="4"/>
  <c r="AD92" i="4" s="1"/>
  <c r="AC91" i="4"/>
  <c r="Q91" i="4"/>
  <c r="N91" i="4"/>
  <c r="J91" i="4"/>
  <c r="I91" i="4"/>
  <c r="B91" i="4"/>
  <c r="AD91" i="4" s="1"/>
  <c r="AC90" i="4"/>
  <c r="Q90" i="4"/>
  <c r="N90" i="4"/>
  <c r="J90" i="4"/>
  <c r="I90" i="4"/>
  <c r="B90" i="4"/>
  <c r="AD90" i="4" s="1"/>
  <c r="AC89" i="4"/>
  <c r="Q89" i="4"/>
  <c r="N89" i="4"/>
  <c r="J89" i="4"/>
  <c r="I89" i="4"/>
  <c r="B89" i="4"/>
  <c r="AD89" i="4" s="1"/>
  <c r="AC88" i="4"/>
  <c r="Q88" i="4"/>
  <c r="N88" i="4"/>
  <c r="J88" i="4"/>
  <c r="I88" i="4"/>
  <c r="AC87" i="4"/>
  <c r="Q87" i="4"/>
  <c r="N87" i="4"/>
  <c r="J87" i="4"/>
  <c r="I87" i="4"/>
  <c r="B87" i="4"/>
  <c r="B88" i="4" s="1"/>
  <c r="T86" i="4"/>
  <c r="Q86" i="4"/>
  <c r="N86" i="4"/>
  <c r="L86" i="4"/>
  <c r="K86" i="4"/>
  <c r="H86" i="4"/>
  <c r="G86" i="4"/>
  <c r="F86" i="4"/>
  <c r="AC86" i="4" s="1"/>
  <c r="AD86" i="4" s="1"/>
  <c r="E86" i="4"/>
  <c r="D86" i="4"/>
  <c r="Q84" i="4"/>
  <c r="P84" i="4"/>
  <c r="P83" i="4" s="1"/>
  <c r="P82" i="4" s="1"/>
  <c r="P81" i="4" s="1"/>
  <c r="P80" i="4" s="1"/>
  <c r="P79" i="4" s="1"/>
  <c r="P78" i="4" s="1"/>
  <c r="P77" i="4" s="1"/>
  <c r="P76" i="4" s="1"/>
  <c r="P75" i="4" s="1"/>
  <c r="P74" i="4" s="1"/>
  <c r="N84" i="4"/>
  <c r="J84" i="4"/>
  <c r="I84" i="4"/>
  <c r="B84" i="4"/>
  <c r="AC83" i="4"/>
  <c r="Q83" i="4"/>
  <c r="N83" i="4"/>
  <c r="J83" i="4"/>
  <c r="I83" i="4"/>
  <c r="B83" i="4"/>
  <c r="AD83" i="4" s="1"/>
  <c r="AC82" i="4"/>
  <c r="Q82" i="4"/>
  <c r="N82" i="4"/>
  <c r="J82" i="4"/>
  <c r="I82" i="4"/>
  <c r="B82" i="4"/>
  <c r="AD82" i="4" s="1"/>
  <c r="AC81" i="4"/>
  <c r="Q81" i="4"/>
  <c r="N81" i="4"/>
  <c r="J81" i="4"/>
  <c r="I81" i="4"/>
  <c r="B81" i="4"/>
  <c r="AD81" i="4" s="1"/>
  <c r="AC80" i="4"/>
  <c r="Q80" i="4"/>
  <c r="N80" i="4"/>
  <c r="J80" i="4"/>
  <c r="I80" i="4"/>
  <c r="B80" i="4"/>
  <c r="AD80" i="4" s="1"/>
  <c r="AC79" i="4"/>
  <c r="Q79" i="4"/>
  <c r="N79" i="4"/>
  <c r="J79" i="4"/>
  <c r="I79" i="4"/>
  <c r="B79" i="4"/>
  <c r="AD79" i="4" s="1"/>
  <c r="AC78" i="4"/>
  <c r="Q78" i="4"/>
  <c r="N78" i="4"/>
  <c r="J78" i="4"/>
  <c r="I78" i="4"/>
  <c r="B78" i="4"/>
  <c r="AD78" i="4" s="1"/>
  <c r="AC77" i="4"/>
  <c r="Q77" i="4"/>
  <c r="N77" i="4"/>
  <c r="J77" i="4"/>
  <c r="I77" i="4"/>
  <c r="AC76" i="4"/>
  <c r="Q76" i="4"/>
  <c r="N76" i="4"/>
  <c r="J76" i="4"/>
  <c r="I76" i="4"/>
  <c r="AC75" i="4"/>
  <c r="Q75" i="4"/>
  <c r="N75" i="4"/>
  <c r="J75" i="4"/>
  <c r="I75" i="4"/>
  <c r="B75" i="4"/>
  <c r="B76" i="4" s="1"/>
  <c r="B77" i="4" s="1"/>
  <c r="T74" i="4"/>
  <c r="Q74" i="4"/>
  <c r="N74" i="4"/>
  <c r="L74" i="4"/>
  <c r="K74" i="4"/>
  <c r="H74" i="4"/>
  <c r="G74" i="4"/>
  <c r="F74" i="4"/>
  <c r="AC74" i="4" s="1"/>
  <c r="AD74" i="4" s="1"/>
  <c r="E74" i="4"/>
  <c r="D74" i="4"/>
  <c r="Q72" i="4"/>
  <c r="P72" i="4"/>
  <c r="P71" i="4" s="1"/>
  <c r="P70" i="4" s="1"/>
  <c r="P69" i="4" s="1"/>
  <c r="P68" i="4" s="1"/>
  <c r="P67" i="4" s="1"/>
  <c r="P66" i="4" s="1"/>
  <c r="P65" i="4" s="1"/>
  <c r="P64" i="4" s="1"/>
  <c r="P63" i="4" s="1"/>
  <c r="P62" i="4" s="1"/>
  <c r="N72" i="4"/>
  <c r="J72" i="4"/>
  <c r="I72" i="4"/>
  <c r="B72" i="4"/>
  <c r="AC71" i="4"/>
  <c r="Q71" i="4"/>
  <c r="N71" i="4"/>
  <c r="J71" i="4"/>
  <c r="I71" i="4"/>
  <c r="B71" i="4"/>
  <c r="AD71" i="4" s="1"/>
  <c r="AC70" i="4"/>
  <c r="Q70" i="4"/>
  <c r="N70" i="4"/>
  <c r="J70" i="4"/>
  <c r="I70" i="4"/>
  <c r="B70" i="4"/>
  <c r="AD70" i="4" s="1"/>
  <c r="AC69" i="4"/>
  <c r="Q69" i="4"/>
  <c r="N69" i="4"/>
  <c r="J69" i="4"/>
  <c r="I69" i="4"/>
  <c r="B69" i="4"/>
  <c r="AD69" i="4" s="1"/>
  <c r="AC68" i="4"/>
  <c r="Q68" i="4"/>
  <c r="N68" i="4"/>
  <c r="J68" i="4"/>
  <c r="I68" i="4"/>
  <c r="B68" i="4"/>
  <c r="AD68" i="4" s="1"/>
  <c r="AC67" i="4"/>
  <c r="Q67" i="4"/>
  <c r="N67" i="4"/>
  <c r="J67" i="4"/>
  <c r="I67" i="4"/>
  <c r="B67" i="4"/>
  <c r="AD67" i="4" s="1"/>
  <c r="AC66" i="4"/>
  <c r="Q66" i="4"/>
  <c r="N66" i="4"/>
  <c r="J66" i="4"/>
  <c r="I66" i="4"/>
  <c r="B66" i="4"/>
  <c r="AD66" i="4" s="1"/>
  <c r="AC65" i="4"/>
  <c r="Q65" i="4"/>
  <c r="N65" i="4"/>
  <c r="J65" i="4"/>
  <c r="I65" i="4"/>
  <c r="B65" i="4"/>
  <c r="AD65" i="4" s="1"/>
  <c r="AC64" i="4"/>
  <c r="Q64" i="4"/>
  <c r="N64" i="4"/>
  <c r="J64" i="4"/>
  <c r="I64" i="4"/>
  <c r="B64" i="4"/>
  <c r="AD64" i="4" s="1"/>
  <c r="AC63" i="4"/>
  <c r="Q63" i="4"/>
  <c r="N63" i="4"/>
  <c r="J63" i="4"/>
  <c r="I63" i="4"/>
  <c r="B63" i="4"/>
  <c r="T62" i="4"/>
  <c r="Q62" i="4"/>
  <c r="N62" i="4"/>
  <c r="L62" i="4"/>
  <c r="K62" i="4"/>
  <c r="H62" i="4"/>
  <c r="G62" i="4"/>
  <c r="F62" i="4"/>
  <c r="AC62" i="4" s="1"/>
  <c r="AD62" i="4" s="1"/>
  <c r="E62" i="4"/>
  <c r="D62" i="4"/>
  <c r="P53" i="4"/>
  <c r="P52" i="4" s="1"/>
  <c r="P51" i="4" s="1"/>
  <c r="P50" i="4" s="1"/>
  <c r="J60" i="4"/>
  <c r="I60" i="4"/>
  <c r="B60" i="4"/>
  <c r="AC59" i="4"/>
  <c r="J59" i="4"/>
  <c r="I59" i="4"/>
  <c r="B59" i="4"/>
  <c r="AD59" i="4" s="1"/>
  <c r="AC58" i="4"/>
  <c r="J58" i="4"/>
  <c r="I58" i="4"/>
  <c r="B58" i="4"/>
  <c r="AD58" i="4" s="1"/>
  <c r="AC57" i="4"/>
  <c r="J57" i="4"/>
  <c r="I57" i="4"/>
  <c r="B57" i="4"/>
  <c r="AD57" i="4" s="1"/>
  <c r="AC56" i="4"/>
  <c r="J56" i="4"/>
  <c r="I56" i="4"/>
  <c r="B56" i="4"/>
  <c r="AD56" i="4" s="1"/>
  <c r="AC55" i="4"/>
  <c r="J55" i="4"/>
  <c r="I55" i="4"/>
  <c r="B55" i="4"/>
  <c r="AD55" i="4" s="1"/>
  <c r="AC54" i="4"/>
  <c r="J54" i="4"/>
  <c r="I54" i="4"/>
  <c r="B54" i="4"/>
  <c r="AD54" i="4" s="1"/>
  <c r="AC53" i="4"/>
  <c r="Q53" i="4"/>
  <c r="N53" i="4"/>
  <c r="J53" i="4"/>
  <c r="I53" i="4"/>
  <c r="B53" i="4"/>
  <c r="AD53" i="4" s="1"/>
  <c r="AC52" i="4"/>
  <c r="Q52" i="4"/>
  <c r="N52" i="4"/>
  <c r="J52" i="4"/>
  <c r="I52" i="4"/>
  <c r="B52" i="4"/>
  <c r="AD52" i="4" s="1"/>
  <c r="AC51" i="4"/>
  <c r="Q51" i="4"/>
  <c r="N51" i="4"/>
  <c r="J51" i="4"/>
  <c r="I51" i="4"/>
  <c r="B51" i="4"/>
  <c r="T50" i="4"/>
  <c r="Q50" i="4"/>
  <c r="N50" i="4"/>
  <c r="L50" i="4"/>
  <c r="K50" i="4"/>
  <c r="H50" i="4"/>
  <c r="G50" i="4"/>
  <c r="F50" i="4"/>
  <c r="AC50" i="4" s="1"/>
  <c r="AD50" i="4" s="1"/>
  <c r="E50" i="4"/>
  <c r="D50" i="4"/>
  <c r="Q48" i="4"/>
  <c r="P48" i="4"/>
  <c r="P47" i="4" s="1"/>
  <c r="P46" i="4" s="1"/>
  <c r="P45" i="4" s="1"/>
  <c r="P44" i="4" s="1"/>
  <c r="P43" i="4" s="1"/>
  <c r="P42" i="4" s="1"/>
  <c r="P41" i="4" s="1"/>
  <c r="P40" i="4" s="1"/>
  <c r="P39" i="4" s="1"/>
  <c r="P38" i="4" s="1"/>
  <c r="N48" i="4"/>
  <c r="J48" i="4"/>
  <c r="I48" i="4"/>
  <c r="B48" i="4"/>
  <c r="AC47" i="4"/>
  <c r="Q47" i="4"/>
  <c r="N47" i="4"/>
  <c r="J47" i="4"/>
  <c r="I47" i="4"/>
  <c r="B47" i="4"/>
  <c r="AD47" i="4" s="1"/>
  <c r="AC46" i="4"/>
  <c r="Q46" i="4"/>
  <c r="N46" i="4"/>
  <c r="J46" i="4"/>
  <c r="I46" i="4"/>
  <c r="B46" i="4"/>
  <c r="AD46" i="4" s="1"/>
  <c r="AC45" i="4"/>
  <c r="Q45" i="4"/>
  <c r="N45" i="4"/>
  <c r="J45" i="4"/>
  <c r="I45" i="4"/>
  <c r="B45" i="4"/>
  <c r="AD45" i="4" s="1"/>
  <c r="AC44" i="4"/>
  <c r="Q44" i="4"/>
  <c r="N44" i="4"/>
  <c r="J44" i="4"/>
  <c r="I44" i="4"/>
  <c r="B44" i="4"/>
  <c r="AD44" i="4" s="1"/>
  <c r="AC43" i="4"/>
  <c r="Q43" i="4"/>
  <c r="N43" i="4"/>
  <c r="J43" i="4"/>
  <c r="I43" i="4"/>
  <c r="B43" i="4"/>
  <c r="AD43" i="4" s="1"/>
  <c r="AC42" i="4"/>
  <c r="Q42" i="4"/>
  <c r="N42" i="4"/>
  <c r="J42" i="4"/>
  <c r="I42" i="4"/>
  <c r="B42" i="4"/>
  <c r="AD42" i="4" s="1"/>
  <c r="AC41" i="4"/>
  <c r="Q41" i="4"/>
  <c r="N41" i="4"/>
  <c r="J41" i="4"/>
  <c r="I41" i="4"/>
  <c r="B41" i="4"/>
  <c r="AD41" i="4" s="1"/>
  <c r="AC40" i="4"/>
  <c r="Q40" i="4"/>
  <c r="N40" i="4"/>
  <c r="J40" i="4"/>
  <c r="I40" i="4"/>
  <c r="B40" i="4"/>
  <c r="AD40" i="4" s="1"/>
  <c r="AC39" i="4"/>
  <c r="Q39" i="4"/>
  <c r="N39" i="4"/>
  <c r="J39" i="4"/>
  <c r="I39" i="4"/>
  <c r="B39" i="4"/>
  <c r="T38" i="4"/>
  <c r="Q38" i="4"/>
  <c r="N38" i="4"/>
  <c r="L38" i="4"/>
  <c r="K38" i="4"/>
  <c r="H38" i="4"/>
  <c r="G38" i="4"/>
  <c r="F38" i="4"/>
  <c r="AC38" i="4" s="1"/>
  <c r="AD38" i="4" s="1"/>
  <c r="E38" i="4"/>
  <c r="D38" i="4"/>
  <c r="F11" i="6"/>
  <c r="G11" i="6" s="1"/>
  <c r="E11" i="6"/>
  <c r="F10" i="6"/>
  <c r="G10" i="6" s="1"/>
  <c r="E10" i="6"/>
  <c r="F9" i="6"/>
  <c r="G9" i="6" s="1"/>
  <c r="E9" i="6"/>
  <c r="F8" i="6"/>
  <c r="G8" i="6" s="1"/>
  <c r="E8" i="6"/>
  <c r="F7" i="6"/>
  <c r="G7" i="6" s="1"/>
  <c r="E7" i="6"/>
  <c r="F6" i="6"/>
  <c r="G6" i="6" s="1"/>
  <c r="E6" i="6"/>
  <c r="F5" i="6"/>
  <c r="G5" i="6" s="1"/>
  <c r="E5" i="6"/>
  <c r="F4" i="6"/>
  <c r="G4" i="6" s="1"/>
  <c r="E4" i="6"/>
  <c r="N30" i="4"/>
  <c r="Q29" i="4"/>
  <c r="B28" i="4"/>
  <c r="B29" i="4"/>
  <c r="B30" i="4"/>
  <c r="B31" i="4"/>
  <c r="B32" i="4"/>
  <c r="B33" i="4"/>
  <c r="B34" i="4"/>
  <c r="B35" i="4"/>
  <c r="B36" i="4"/>
  <c r="E3" i="6"/>
  <c r="Y482" i="4" l="1"/>
  <c r="AD748" i="4"/>
  <c r="AD951" i="4"/>
  <c r="Y602" i="4"/>
  <c r="U194" i="4"/>
  <c r="V203" i="4" s="1"/>
  <c r="U242" i="4"/>
  <c r="U278" i="4"/>
  <c r="R712" i="4"/>
  <c r="R713" i="4"/>
  <c r="R714" i="4"/>
  <c r="R715" i="4"/>
  <c r="R716" i="4"/>
  <c r="R717" i="4"/>
  <c r="R718" i="4"/>
  <c r="R711" i="4"/>
  <c r="R771" i="4"/>
  <c r="R772" i="4"/>
  <c r="R773" i="4"/>
  <c r="R774" i="4"/>
  <c r="R775" i="4"/>
  <c r="R776" i="4"/>
  <c r="R777" i="4"/>
  <c r="R778" i="4"/>
  <c r="R770" i="4"/>
  <c r="R950" i="4"/>
  <c r="I830" i="4"/>
  <c r="AD1011" i="4"/>
  <c r="I686" i="4"/>
  <c r="R693" i="4" s="1"/>
  <c r="I662" i="4"/>
  <c r="R666" i="4" s="1"/>
  <c r="I674" i="4"/>
  <c r="R678" i="4" s="1"/>
  <c r="I974" i="4"/>
  <c r="I1082" i="4"/>
  <c r="R1082" i="4" s="1"/>
  <c r="U506" i="4"/>
  <c r="V511" i="4" s="1"/>
  <c r="U530" i="4"/>
  <c r="V539" i="4" s="1"/>
  <c r="I734" i="4"/>
  <c r="R561" i="4"/>
  <c r="R557" i="4"/>
  <c r="R560" i="4"/>
  <c r="R556" i="4"/>
  <c r="R559" i="4"/>
  <c r="R555" i="4"/>
  <c r="R558" i="4"/>
  <c r="R562" i="4"/>
  <c r="R554" i="4"/>
  <c r="R641" i="4"/>
  <c r="R640" i="4"/>
  <c r="R643" i="4"/>
  <c r="R639" i="4"/>
  <c r="R642" i="4"/>
  <c r="R638" i="4"/>
  <c r="R689" i="4"/>
  <c r="I698" i="4"/>
  <c r="U974" i="4"/>
  <c r="I998" i="4"/>
  <c r="I1070" i="4"/>
  <c r="I1238" i="4"/>
  <c r="U1346" i="4"/>
  <c r="V1355" i="4" s="1"/>
  <c r="AD351" i="4"/>
  <c r="I530" i="4"/>
  <c r="I1406" i="4"/>
  <c r="R664" i="4"/>
  <c r="R667" i="4"/>
  <c r="R674" i="4"/>
  <c r="AD231" i="4"/>
  <c r="I266" i="4"/>
  <c r="R387" i="4"/>
  <c r="R386" i="4"/>
  <c r="R389" i="4"/>
  <c r="R388" i="4"/>
  <c r="R422" i="4"/>
  <c r="R424" i="4"/>
  <c r="R423" i="4"/>
  <c r="I458" i="4"/>
  <c r="AD471" i="4"/>
  <c r="I518" i="4"/>
  <c r="AD880" i="4"/>
  <c r="AD892" i="4"/>
  <c r="U1142" i="4"/>
  <c r="I1214" i="4"/>
  <c r="I1322" i="4"/>
  <c r="AD1396" i="4"/>
  <c r="AD51" i="4"/>
  <c r="AD63" i="4"/>
  <c r="I338" i="4"/>
  <c r="U362" i="4"/>
  <c r="V367" i="4" s="1"/>
  <c r="U410" i="4"/>
  <c r="U434" i="4"/>
  <c r="V440" i="4" s="1"/>
  <c r="U446" i="4"/>
  <c r="I470" i="4"/>
  <c r="U482" i="4"/>
  <c r="U542" i="4"/>
  <c r="V549" i="4" s="1"/>
  <c r="I602" i="4"/>
  <c r="U614" i="4"/>
  <c r="I626" i="4"/>
  <c r="AD987" i="4"/>
  <c r="I1010" i="4"/>
  <c r="AD1024" i="4"/>
  <c r="AD1060" i="4"/>
  <c r="U1118" i="4"/>
  <c r="V1127" i="4" s="1"/>
  <c r="I1190" i="4"/>
  <c r="I1334" i="4"/>
  <c r="U1382" i="4"/>
  <c r="U842" i="4"/>
  <c r="V851" i="4" s="1"/>
  <c r="U890" i="4"/>
  <c r="AD1323" i="4"/>
  <c r="I902" i="4"/>
  <c r="AD772" i="4"/>
  <c r="I866" i="4"/>
  <c r="AD1168" i="4"/>
  <c r="AD1264" i="4"/>
  <c r="AD1035" i="4"/>
  <c r="B1036" i="4"/>
  <c r="AD1036" i="4" s="1"/>
  <c r="AD1119" i="4"/>
  <c r="B1120" i="4"/>
  <c r="AD1120" i="4" s="1"/>
  <c r="AD1251" i="4"/>
  <c r="B1252" i="4"/>
  <c r="AD1275" i="4"/>
  <c r="B1276" i="4"/>
  <c r="AD1287" i="4"/>
  <c r="B1288" i="4"/>
  <c r="AD1288" i="4" s="1"/>
  <c r="P1288" i="4"/>
  <c r="P1287" i="4" s="1"/>
  <c r="P1286" i="4" s="1"/>
  <c r="AD1311" i="4"/>
  <c r="B1312" i="4"/>
  <c r="AD1312" i="4" s="1"/>
  <c r="AD1335" i="4"/>
  <c r="B1336" i="4"/>
  <c r="AD1336" i="4" s="1"/>
  <c r="AD1347" i="4"/>
  <c r="B1348" i="4"/>
  <c r="AD1348" i="4" s="1"/>
  <c r="AD1371" i="4"/>
  <c r="B1372" i="4"/>
  <c r="AD1372" i="4" s="1"/>
  <c r="J1406" i="4"/>
  <c r="AD1408" i="4"/>
  <c r="U1406" i="4"/>
  <c r="AD1407" i="4"/>
  <c r="AD1395" i="4"/>
  <c r="U1394" i="4"/>
  <c r="V1402" i="4" s="1"/>
  <c r="AD1383" i="4"/>
  <c r="I1382" i="4"/>
  <c r="B1384" i="4"/>
  <c r="AD1384" i="4" s="1"/>
  <c r="I1370" i="4"/>
  <c r="AD1359" i="4"/>
  <c r="U1334" i="4"/>
  <c r="U1298" i="4"/>
  <c r="AD1299" i="4"/>
  <c r="I1286" i="4"/>
  <c r="U1286" i="4"/>
  <c r="AD1276" i="4"/>
  <c r="I1274" i="4"/>
  <c r="AD1263" i="4"/>
  <c r="U1250" i="4"/>
  <c r="V1258" i="4" s="1"/>
  <c r="U1238" i="4"/>
  <c r="V1246" i="4" s="1"/>
  <c r="AD1239" i="4"/>
  <c r="U1226" i="4"/>
  <c r="I1202" i="4"/>
  <c r="I1250" i="4"/>
  <c r="U1262" i="4"/>
  <c r="V1268" i="4" s="1"/>
  <c r="I1298" i="4"/>
  <c r="U1310" i="4"/>
  <c r="I1346" i="4"/>
  <c r="U1358" i="4"/>
  <c r="I1394" i="4"/>
  <c r="AD399" i="4"/>
  <c r="I494" i="4"/>
  <c r="AD507" i="4"/>
  <c r="I578" i="4"/>
  <c r="I590" i="4"/>
  <c r="I650" i="4"/>
  <c r="AD759" i="4"/>
  <c r="AD796" i="4"/>
  <c r="I806" i="4"/>
  <c r="AD843" i="4"/>
  <c r="AD856" i="4"/>
  <c r="AD940" i="4"/>
  <c r="AD964" i="4"/>
  <c r="AD976" i="4"/>
  <c r="AD1083" i="4"/>
  <c r="B1084" i="4"/>
  <c r="AD1084" i="4" s="1"/>
  <c r="AD1107" i="4"/>
  <c r="AD1156" i="4"/>
  <c r="AD1191" i="4"/>
  <c r="AD1204" i="4"/>
  <c r="I1226" i="4"/>
  <c r="U86" i="4"/>
  <c r="AD112" i="4"/>
  <c r="U122" i="4"/>
  <c r="V131" i="4" s="1"/>
  <c r="U134" i="4"/>
  <c r="U158" i="4"/>
  <c r="U218" i="4"/>
  <c r="I254" i="4"/>
  <c r="I314" i="4"/>
  <c r="I398" i="4"/>
  <c r="U422" i="4"/>
  <c r="U458" i="4"/>
  <c r="V467" i="4" s="1"/>
  <c r="I506" i="4"/>
  <c r="U518" i="4"/>
  <c r="V525" i="4" s="1"/>
  <c r="I542" i="4"/>
  <c r="U554" i="4"/>
  <c r="V563" i="4" s="1"/>
  <c r="U566" i="4"/>
  <c r="U638" i="4"/>
  <c r="V645" i="4" s="1"/>
  <c r="U686" i="4"/>
  <c r="U698" i="4"/>
  <c r="V706" i="4" s="1"/>
  <c r="U722" i="4"/>
  <c r="I746" i="4"/>
  <c r="U794" i="4"/>
  <c r="I878" i="4"/>
  <c r="B988" i="4"/>
  <c r="AD988" i="4" s="1"/>
  <c r="I1022" i="4"/>
  <c r="I1046" i="4"/>
  <c r="U1070" i="4"/>
  <c r="AD88" i="4"/>
  <c r="U98" i="4"/>
  <c r="AD135" i="4"/>
  <c r="U206" i="4"/>
  <c r="V215" i="4" s="1"/>
  <c r="I290" i="4"/>
  <c r="U302" i="4"/>
  <c r="I350" i="4"/>
  <c r="I410" i="4"/>
  <c r="AD423" i="4"/>
  <c r="I434" i="4"/>
  <c r="I446" i="4"/>
  <c r="U470" i="4"/>
  <c r="V479" i="4" s="1"/>
  <c r="I482" i="4"/>
  <c r="U494" i="4"/>
  <c r="V501" i="4" s="1"/>
  <c r="I566" i="4"/>
  <c r="U578" i="4"/>
  <c r="V587" i="4" s="1"/>
  <c r="U590" i="4"/>
  <c r="U602" i="4"/>
  <c r="V610" i="4" s="1"/>
  <c r="I614" i="4"/>
  <c r="U626" i="4"/>
  <c r="U650" i="4"/>
  <c r="AD699" i="4"/>
  <c r="AD723" i="4"/>
  <c r="B760" i="4"/>
  <c r="AD760" i="4" s="1"/>
  <c r="U782" i="4"/>
  <c r="I818" i="4"/>
  <c r="B844" i="4"/>
  <c r="AD844" i="4" s="1"/>
  <c r="B857" i="4"/>
  <c r="AD857" i="4" s="1"/>
  <c r="U926" i="4"/>
  <c r="AD939" i="4"/>
  <c r="AD975" i="4"/>
  <c r="U986" i="4"/>
  <c r="V993" i="4" s="1"/>
  <c r="U1058" i="4"/>
  <c r="U1094" i="4"/>
  <c r="V1100" i="4" s="1"/>
  <c r="B1108" i="4"/>
  <c r="AD1108" i="4" s="1"/>
  <c r="U1130" i="4"/>
  <c r="B1192" i="4"/>
  <c r="AD1192" i="4" s="1"/>
  <c r="P1233" i="4"/>
  <c r="P1231" i="4" s="1"/>
  <c r="P1230" i="4" s="1"/>
  <c r="P1229" i="4" s="1"/>
  <c r="P1228" i="4" s="1"/>
  <c r="P1227" i="4" s="1"/>
  <c r="P1226" i="4" s="1"/>
  <c r="I1262" i="4"/>
  <c r="U1274" i="4"/>
  <c r="V1283" i="4" s="1"/>
  <c r="I1310" i="4"/>
  <c r="U1322" i="4"/>
  <c r="V1328" i="4" s="1"/>
  <c r="I1358" i="4"/>
  <c r="U1370" i="4"/>
  <c r="V1377" i="4" s="1"/>
  <c r="U1214" i="4"/>
  <c r="AD1215" i="4"/>
  <c r="U1202" i="4"/>
  <c r="AD1203" i="4"/>
  <c r="U1190" i="4"/>
  <c r="U1178" i="4"/>
  <c r="V1187" i="4" s="1"/>
  <c r="I1178" i="4"/>
  <c r="AD1179" i="4"/>
  <c r="B1180" i="4"/>
  <c r="AD1180" i="4" s="1"/>
  <c r="U1166" i="4"/>
  <c r="V1175" i="4" s="1"/>
  <c r="AD1167" i="4"/>
  <c r="I1166" i="4"/>
  <c r="I1154" i="4"/>
  <c r="U1154" i="4"/>
  <c r="V1161" i="4" s="1"/>
  <c r="AD1155" i="4"/>
  <c r="AD1144" i="4"/>
  <c r="I1142" i="4"/>
  <c r="AD1143" i="4"/>
  <c r="AD1132" i="4"/>
  <c r="I1130" i="4"/>
  <c r="AD1131" i="4"/>
  <c r="I1118" i="4"/>
  <c r="I1106" i="4"/>
  <c r="U1106" i="4"/>
  <c r="AD1096" i="4"/>
  <c r="I1094" i="4"/>
  <c r="AD1095" i="4"/>
  <c r="U1082" i="4"/>
  <c r="V1089" i="4" s="1"/>
  <c r="AD1071" i="4"/>
  <c r="I1058" i="4"/>
  <c r="AD1059" i="4"/>
  <c r="AD1048" i="4"/>
  <c r="U1046" i="4"/>
  <c r="AD1047" i="4"/>
  <c r="I1034" i="4"/>
  <c r="U1034" i="4"/>
  <c r="U1022" i="4"/>
  <c r="AD1023" i="4"/>
  <c r="U1010" i="4"/>
  <c r="U998" i="4"/>
  <c r="AD999" i="4"/>
  <c r="I986" i="4"/>
  <c r="U962" i="4"/>
  <c r="I962" i="4"/>
  <c r="AD963" i="4"/>
  <c r="U950" i="4"/>
  <c r="V958" i="4" s="1"/>
  <c r="I938" i="4"/>
  <c r="U938" i="4"/>
  <c r="AD927" i="4"/>
  <c r="AD928" i="4"/>
  <c r="I926" i="4"/>
  <c r="AD916" i="4"/>
  <c r="AD917" i="4"/>
  <c r="I914" i="4"/>
  <c r="U914" i="4"/>
  <c r="V921" i="4" s="1"/>
  <c r="AD915" i="4"/>
  <c r="U902" i="4"/>
  <c r="AD903" i="4"/>
  <c r="I890" i="4"/>
  <c r="AD891" i="4"/>
  <c r="AD879" i="4"/>
  <c r="U878" i="4"/>
  <c r="V885" i="4" s="1"/>
  <c r="AD868" i="4"/>
  <c r="U866" i="4"/>
  <c r="V872" i="4" s="1"/>
  <c r="AD867" i="4"/>
  <c r="U854" i="4"/>
  <c r="V861" i="4" s="1"/>
  <c r="I854" i="4"/>
  <c r="AD855" i="4"/>
  <c r="I842" i="4"/>
  <c r="AD832" i="4"/>
  <c r="U830" i="4"/>
  <c r="AD831" i="4"/>
  <c r="U818" i="4"/>
  <c r="V821" i="4" s="1"/>
  <c r="AD819" i="4"/>
  <c r="AD808" i="4"/>
  <c r="U806" i="4"/>
  <c r="V814" i="4" s="1"/>
  <c r="AD807" i="4"/>
  <c r="AD795" i="4"/>
  <c r="I794" i="4"/>
  <c r="AD785" i="4"/>
  <c r="AD784" i="4"/>
  <c r="I782" i="4"/>
  <c r="AD783" i="4"/>
  <c r="AD771" i="4"/>
  <c r="U770" i="4"/>
  <c r="J757" i="4"/>
  <c r="AE757" i="4" s="1"/>
  <c r="AF762" i="4" s="1"/>
  <c r="U757" i="4"/>
  <c r="V764" i="4" s="1"/>
  <c r="AD758" i="4"/>
  <c r="U746" i="4"/>
  <c r="V752" i="4" s="1"/>
  <c r="AD747" i="4"/>
  <c r="B749" i="4"/>
  <c r="U734" i="4"/>
  <c r="AD735" i="4"/>
  <c r="I722" i="4"/>
  <c r="B724" i="4"/>
  <c r="AD724" i="4" s="1"/>
  <c r="AD712" i="4"/>
  <c r="I710" i="4"/>
  <c r="R710" i="4" s="1"/>
  <c r="U710" i="4"/>
  <c r="V719" i="4" s="1"/>
  <c r="AD711" i="4"/>
  <c r="AD411" i="4"/>
  <c r="B412" i="4"/>
  <c r="AD412" i="4" s="1"/>
  <c r="AD435" i="4"/>
  <c r="B436" i="4"/>
  <c r="AD436" i="4" s="1"/>
  <c r="AD447" i="4"/>
  <c r="B448" i="4"/>
  <c r="AD448" i="4" s="1"/>
  <c r="AD459" i="4"/>
  <c r="B460" i="4"/>
  <c r="AD460" i="4" s="1"/>
  <c r="AD495" i="4"/>
  <c r="B496" i="4"/>
  <c r="AD496" i="4" s="1"/>
  <c r="AD519" i="4"/>
  <c r="B520" i="4"/>
  <c r="AD520" i="4" s="1"/>
  <c r="AD531" i="4"/>
  <c r="B532" i="4"/>
  <c r="AD532" i="4" s="1"/>
  <c r="AD579" i="4"/>
  <c r="B580" i="4"/>
  <c r="AD580" i="4" s="1"/>
  <c r="AD675" i="4"/>
  <c r="B676" i="4"/>
  <c r="AD676" i="4" s="1"/>
  <c r="AD687" i="4"/>
  <c r="B688" i="4"/>
  <c r="AD664" i="4"/>
  <c r="AD663" i="4"/>
  <c r="AD652" i="4"/>
  <c r="AD651" i="4"/>
  <c r="AD639" i="4"/>
  <c r="AD615" i="4"/>
  <c r="AD616" i="4"/>
  <c r="AD603" i="4"/>
  <c r="AD592" i="4"/>
  <c r="AD591" i="4"/>
  <c r="AD568" i="4"/>
  <c r="AD567" i="4"/>
  <c r="AD557" i="4"/>
  <c r="AD556" i="4"/>
  <c r="AD555" i="4"/>
  <c r="I230" i="4"/>
  <c r="AD243" i="4"/>
  <c r="B244" i="4"/>
  <c r="AD244" i="4" s="1"/>
  <c r="AD303" i="4"/>
  <c r="B304" i="4"/>
  <c r="AD304" i="4" s="1"/>
  <c r="AD327" i="4"/>
  <c r="B328" i="4"/>
  <c r="AD328" i="4" s="1"/>
  <c r="AD375" i="4"/>
  <c r="B376" i="4"/>
  <c r="AD376" i="4" s="1"/>
  <c r="U386" i="4"/>
  <c r="AD387" i="4"/>
  <c r="I374" i="4"/>
  <c r="U374" i="4"/>
  <c r="AD364" i="4"/>
  <c r="I362" i="4"/>
  <c r="AD363" i="4"/>
  <c r="U350" i="4"/>
  <c r="B352" i="4"/>
  <c r="AD352" i="4" s="1"/>
  <c r="U338" i="4"/>
  <c r="V347" i="4" s="1"/>
  <c r="AD339" i="4"/>
  <c r="I326" i="4"/>
  <c r="U314" i="4"/>
  <c r="AD315" i="4"/>
  <c r="I302" i="4"/>
  <c r="U290" i="4"/>
  <c r="AD291" i="4"/>
  <c r="AD280" i="4"/>
  <c r="AD279" i="4"/>
  <c r="I278" i="4"/>
  <c r="U266" i="4"/>
  <c r="AD267" i="4"/>
  <c r="B268" i="4"/>
  <c r="AD268" i="4" s="1"/>
  <c r="AD255" i="4"/>
  <c r="I242" i="4"/>
  <c r="U230" i="4"/>
  <c r="V231" i="4" s="1"/>
  <c r="AD220" i="4"/>
  <c r="I218" i="4"/>
  <c r="AD219" i="4"/>
  <c r="AD171" i="4"/>
  <c r="B172" i="4"/>
  <c r="AD172" i="4" s="1"/>
  <c r="I170" i="4"/>
  <c r="I194" i="4"/>
  <c r="AD208" i="4"/>
  <c r="AD207" i="4"/>
  <c r="I206" i="4"/>
  <c r="AD209" i="4"/>
  <c r="AD195" i="4"/>
  <c r="AD183" i="4"/>
  <c r="AD160" i="4"/>
  <c r="AD159" i="4"/>
  <c r="AD147" i="4"/>
  <c r="AD148" i="4"/>
  <c r="AD149" i="4"/>
  <c r="AD125" i="4"/>
  <c r="AD124" i="4"/>
  <c r="AD123" i="4"/>
  <c r="AD111" i="4"/>
  <c r="W1394" i="4"/>
  <c r="X1394" i="4" s="1"/>
  <c r="Z1404" i="4"/>
  <c r="X1404" i="4"/>
  <c r="W1406" i="4"/>
  <c r="X1409" i="4" s="1"/>
  <c r="AG1406" i="4"/>
  <c r="AH1409" i="4" s="1"/>
  <c r="AD99" i="4"/>
  <c r="AD87" i="4"/>
  <c r="AD77" i="4"/>
  <c r="AD76" i="4"/>
  <c r="U74" i="4"/>
  <c r="V82" i="4" s="1"/>
  <c r="AD75" i="4"/>
  <c r="U50" i="4"/>
  <c r="U62" i="4"/>
  <c r="V68" i="4" s="1"/>
  <c r="U38" i="4"/>
  <c r="V47" i="4" s="1"/>
  <c r="AD39" i="4"/>
  <c r="X1416" i="4"/>
  <c r="V1414" i="4"/>
  <c r="V1411" i="4"/>
  <c r="V1410" i="4"/>
  <c r="V1406" i="4"/>
  <c r="AH1416" i="4"/>
  <c r="AH1415" i="4"/>
  <c r="AH1414" i="4"/>
  <c r="AH1413" i="4"/>
  <c r="AH1412" i="4"/>
  <c r="AH1411" i="4"/>
  <c r="W1382" i="4"/>
  <c r="X1382" i="4" s="1"/>
  <c r="AG1394" i="4"/>
  <c r="AH1402" i="4" s="1"/>
  <c r="Y1406" i="4"/>
  <c r="X1392" i="4"/>
  <c r="J1394" i="4"/>
  <c r="AE1394" i="4" s="1"/>
  <c r="AE1406" i="4"/>
  <c r="AF1416" i="4" s="1"/>
  <c r="AF1410" i="4"/>
  <c r="AF1411" i="4"/>
  <c r="AF1412" i="4"/>
  <c r="AF1413" i="4"/>
  <c r="AF1414" i="4"/>
  <c r="AF1415" i="4"/>
  <c r="V1416" i="4"/>
  <c r="V1403" i="4"/>
  <c r="V1400" i="4"/>
  <c r="V1399" i="4"/>
  <c r="V1395" i="4"/>
  <c r="W1370" i="4"/>
  <c r="X1370" i="4" s="1"/>
  <c r="AG1382" i="4"/>
  <c r="AH1392" i="4" s="1"/>
  <c r="Y1394" i="4"/>
  <c r="X1380" i="4"/>
  <c r="J1382" i="4"/>
  <c r="AE1382" i="4" s="1"/>
  <c r="V1404" i="4"/>
  <c r="V1391" i="4"/>
  <c r="V1390" i="4"/>
  <c r="V1389" i="4"/>
  <c r="V1388" i="4"/>
  <c r="V1387" i="4"/>
  <c r="V1386" i="4"/>
  <c r="V1385" i="4"/>
  <c r="V1384" i="4"/>
  <c r="V1383" i="4"/>
  <c r="V1382" i="4"/>
  <c r="W1358" i="4"/>
  <c r="X1358" i="4" s="1"/>
  <c r="AG1370" i="4"/>
  <c r="AH1380" i="4" s="1"/>
  <c r="Y1382" i="4"/>
  <c r="X1368" i="4"/>
  <c r="J1370" i="4"/>
  <c r="AE1370" i="4" s="1"/>
  <c r="V1392" i="4"/>
  <c r="W1346" i="4"/>
  <c r="X1346" i="4" s="1"/>
  <c r="AG1358" i="4"/>
  <c r="AH1366" i="4" s="1"/>
  <c r="Y1370" i="4"/>
  <c r="X1372" i="4"/>
  <c r="X1356" i="4"/>
  <c r="J1358" i="4"/>
  <c r="AE1358" i="4" s="1"/>
  <c r="AF1368" i="4" s="1"/>
  <c r="V1380" i="4"/>
  <c r="V1367" i="4"/>
  <c r="V1365" i="4"/>
  <c r="V1364" i="4"/>
  <c r="V1363" i="4"/>
  <c r="V1361" i="4"/>
  <c r="V1360" i="4"/>
  <c r="V1359" i="4"/>
  <c r="W1334" i="4"/>
  <c r="X1334" i="4" s="1"/>
  <c r="AG1346" i="4"/>
  <c r="AH1348" i="4" s="1"/>
  <c r="Y1358" i="4"/>
  <c r="X1360" i="4"/>
  <c r="X1344" i="4"/>
  <c r="J1346" i="4"/>
  <c r="AE1346" i="4" s="1"/>
  <c r="V1368" i="4"/>
  <c r="V1352" i="4"/>
  <c r="V1348" i="4"/>
  <c r="AH1356" i="4"/>
  <c r="AH1355" i="4"/>
  <c r="AH1354" i="4"/>
  <c r="AH1353" i="4"/>
  <c r="AH1352" i="4"/>
  <c r="AH1351" i="4"/>
  <c r="AH1350" i="4"/>
  <c r="AH1349" i="4"/>
  <c r="W1322" i="4"/>
  <c r="X1322" i="4" s="1"/>
  <c r="AG1334" i="4"/>
  <c r="AH1341" i="4" s="1"/>
  <c r="Y1346" i="4"/>
  <c r="X1349" i="4"/>
  <c r="X1354" i="4"/>
  <c r="X1332" i="4"/>
  <c r="J1334" i="4"/>
  <c r="AE1334" i="4" s="1"/>
  <c r="AF1344" i="4" s="1"/>
  <c r="V1356" i="4"/>
  <c r="V1336" i="4"/>
  <c r="W1310" i="4"/>
  <c r="X1310" i="4" s="1"/>
  <c r="AG1322" i="4"/>
  <c r="AH1330" i="4" s="1"/>
  <c r="Y1334" i="4"/>
  <c r="X1320" i="4"/>
  <c r="J1322" i="4"/>
  <c r="AE1322" i="4" s="1"/>
  <c r="V1344" i="4"/>
  <c r="W1298" i="4"/>
  <c r="X1298" i="4" s="1"/>
  <c r="AG1310" i="4"/>
  <c r="AH1319" i="4" s="1"/>
  <c r="Y1322" i="4"/>
  <c r="X1331" i="4"/>
  <c r="X1308" i="4"/>
  <c r="J1310" i="4"/>
  <c r="AE1310" i="4" s="1"/>
  <c r="V1332" i="4"/>
  <c r="V1319" i="4"/>
  <c r="V1318" i="4"/>
  <c r="V1317" i="4"/>
  <c r="V1316" i="4"/>
  <c r="V1315" i="4"/>
  <c r="V1314" i="4"/>
  <c r="V1313" i="4"/>
  <c r="V1312" i="4"/>
  <c r="V1311" i="4"/>
  <c r="V1310" i="4"/>
  <c r="W1286" i="4"/>
  <c r="X1286" i="4" s="1"/>
  <c r="AG1298" i="4"/>
  <c r="AH1307" i="4" s="1"/>
  <c r="Y1310" i="4"/>
  <c r="X1296" i="4"/>
  <c r="J1298" i="4"/>
  <c r="AE1298" i="4" s="1"/>
  <c r="V1320" i="4"/>
  <c r="V1307" i="4"/>
  <c r="V1306" i="4"/>
  <c r="V1305" i="4"/>
  <c r="V1304" i="4"/>
  <c r="V1303" i="4"/>
  <c r="V1302" i="4"/>
  <c r="V1301" i="4"/>
  <c r="V1300" i="4"/>
  <c r="V1299" i="4"/>
  <c r="V1298" i="4"/>
  <c r="AH1308" i="4"/>
  <c r="AH1306" i="4"/>
  <c r="AH1305" i="4"/>
  <c r="AH1304" i="4"/>
  <c r="W1274" i="4"/>
  <c r="X1274" i="4" s="1"/>
  <c r="AG1286" i="4"/>
  <c r="Y1298" i="4"/>
  <c r="X1284" i="4"/>
  <c r="J1286" i="4"/>
  <c r="AE1286" i="4" s="1"/>
  <c r="V1308" i="4"/>
  <c r="V1295" i="4"/>
  <c r="W1262" i="4"/>
  <c r="X1262" i="4" s="1"/>
  <c r="AG1274" i="4"/>
  <c r="AH1283" i="4" s="1"/>
  <c r="Y1286" i="4"/>
  <c r="X1272" i="4"/>
  <c r="J1274" i="4"/>
  <c r="AE1274" i="4" s="1"/>
  <c r="V1296" i="4"/>
  <c r="V1280" i="4"/>
  <c r="AH1284" i="4"/>
  <c r="AH1282" i="4"/>
  <c r="AH1281" i="4"/>
  <c r="AH1280" i="4"/>
  <c r="AH1278" i="4"/>
  <c r="AH1277" i="4"/>
  <c r="W1250" i="4"/>
  <c r="X1250" i="4" s="1"/>
  <c r="AG1262" i="4"/>
  <c r="AH1269" i="4" s="1"/>
  <c r="Y1274" i="4"/>
  <c r="X1260" i="4"/>
  <c r="J1262" i="4"/>
  <c r="AE1262" i="4" s="1"/>
  <c r="V1284" i="4"/>
  <c r="W1238" i="4"/>
  <c r="X1238" i="4" s="1"/>
  <c r="AG1250" i="4"/>
  <c r="AH1257" i="4" s="1"/>
  <c r="Y1262" i="4"/>
  <c r="AH1263" i="4"/>
  <c r="X1248" i="4"/>
  <c r="J1250" i="4"/>
  <c r="AE1250" i="4" s="1"/>
  <c r="V1272" i="4"/>
  <c r="V1252" i="4"/>
  <c r="W1226" i="4"/>
  <c r="X1226" i="4" s="1"/>
  <c r="AG1238" i="4"/>
  <c r="AH1247" i="4" s="1"/>
  <c r="Y1250" i="4"/>
  <c r="X1236" i="4"/>
  <c r="J1238" i="4"/>
  <c r="AE1238" i="4" s="1"/>
  <c r="V1260" i="4"/>
  <c r="V1247" i="4"/>
  <c r="V1243" i="4"/>
  <c r="W1214" i="4"/>
  <c r="X1214" i="4" s="1"/>
  <c r="AG1226" i="4"/>
  <c r="Y1238" i="4"/>
  <c r="X1224" i="4"/>
  <c r="J1226" i="4"/>
  <c r="AE1226" i="4" s="1"/>
  <c r="V1248" i="4"/>
  <c r="V1235" i="4"/>
  <c r="V1227" i="4"/>
  <c r="W1202" i="4"/>
  <c r="X1202" i="4" s="1"/>
  <c r="AG1214" i="4"/>
  <c r="AH1223" i="4" s="1"/>
  <c r="Y1226" i="4"/>
  <c r="X1212" i="4"/>
  <c r="J1214" i="4"/>
  <c r="AE1214" i="4" s="1"/>
  <c r="V1236" i="4"/>
  <c r="V1223" i="4"/>
  <c r="V1222" i="4"/>
  <c r="V1221" i="4"/>
  <c r="V1220" i="4"/>
  <c r="V1219" i="4"/>
  <c r="V1218" i="4"/>
  <c r="V1217" i="4"/>
  <c r="V1216" i="4"/>
  <c r="V1215" i="4"/>
  <c r="V1214" i="4"/>
  <c r="AH1224" i="4"/>
  <c r="AH1218" i="4"/>
  <c r="W1190" i="4"/>
  <c r="X1190" i="4" s="1"/>
  <c r="AG1202" i="4"/>
  <c r="Y1214" i="4"/>
  <c r="X1200" i="4"/>
  <c r="J1202" i="4"/>
  <c r="AE1202" i="4" s="1"/>
  <c r="V1224" i="4"/>
  <c r="V1211" i="4"/>
  <c r="V1210" i="4"/>
  <c r="V1208" i="4"/>
  <c r="V1207" i="4"/>
  <c r="V1206" i="4"/>
  <c r="V1204" i="4"/>
  <c r="V1203" i="4"/>
  <c r="V1202" i="4"/>
  <c r="W1178" i="4"/>
  <c r="X1178" i="4" s="1"/>
  <c r="AG1190" i="4"/>
  <c r="AH1199" i="4" s="1"/>
  <c r="Y1202" i="4"/>
  <c r="X1188" i="4"/>
  <c r="J1190" i="4"/>
  <c r="AE1190" i="4" s="1"/>
  <c r="V1212" i="4"/>
  <c r="V1199" i="4"/>
  <c r="V1198" i="4"/>
  <c r="V1197" i="4"/>
  <c r="V1196" i="4"/>
  <c r="V1195" i="4"/>
  <c r="V1194" i="4"/>
  <c r="V1193" i="4"/>
  <c r="V1192" i="4"/>
  <c r="V1191" i="4"/>
  <c r="V1190" i="4"/>
  <c r="W1166" i="4"/>
  <c r="X1166" i="4" s="1"/>
  <c r="AG1178" i="4"/>
  <c r="AH1187" i="4" s="1"/>
  <c r="Y1190" i="4"/>
  <c r="X1176" i="4"/>
  <c r="J1178" i="4"/>
  <c r="AE1178" i="4" s="1"/>
  <c r="V1200" i="4"/>
  <c r="V1184" i="4"/>
  <c r="W1154" i="4"/>
  <c r="X1154" i="4" s="1"/>
  <c r="AG1166" i="4"/>
  <c r="AH1175" i="4" s="1"/>
  <c r="Y1178" i="4"/>
  <c r="X1164" i="4"/>
  <c r="J1166" i="4"/>
  <c r="AE1166" i="4" s="1"/>
  <c r="V1188" i="4"/>
  <c r="AH1176" i="4"/>
  <c r="AH1172" i="4"/>
  <c r="W1142" i="4"/>
  <c r="X1142" i="4" s="1"/>
  <c r="AG1154" i="4"/>
  <c r="AH1163" i="4" s="1"/>
  <c r="Y1166" i="4"/>
  <c r="X1152" i="4"/>
  <c r="J1154" i="4"/>
  <c r="AE1154" i="4" s="1"/>
  <c r="AF1164" i="4" s="1"/>
  <c r="V1176" i="4"/>
  <c r="V1162" i="4"/>
  <c r="U110" i="4"/>
  <c r="V118" i="4" s="1"/>
  <c r="W1130" i="4"/>
  <c r="X1130" i="4" s="1"/>
  <c r="AG1142" i="4"/>
  <c r="AH1152" i="4" s="1"/>
  <c r="Y1154" i="4"/>
  <c r="X1140" i="4"/>
  <c r="J1142" i="4"/>
  <c r="AE1142" i="4" s="1"/>
  <c r="AF1152" i="4" s="1"/>
  <c r="V1164" i="4"/>
  <c r="V1151" i="4"/>
  <c r="V1150" i="4"/>
  <c r="V1149" i="4"/>
  <c r="V1148" i="4"/>
  <c r="V1147" i="4"/>
  <c r="V1146" i="4"/>
  <c r="V1145" i="4"/>
  <c r="V1144" i="4"/>
  <c r="V1143" i="4"/>
  <c r="V1142" i="4"/>
  <c r="W1118" i="4"/>
  <c r="X1118" i="4" s="1"/>
  <c r="AG1130" i="4"/>
  <c r="AH1140" i="4" s="1"/>
  <c r="Y1142" i="4"/>
  <c r="X1128" i="4"/>
  <c r="J1130" i="4"/>
  <c r="AE1130" i="4" s="1"/>
  <c r="V1152" i="4"/>
  <c r="V1138" i="4"/>
  <c r="V1130" i="4"/>
  <c r="W1106" i="4"/>
  <c r="X1106" i="4" s="1"/>
  <c r="AG1118" i="4"/>
  <c r="AH1128" i="4" s="1"/>
  <c r="Y1130" i="4"/>
  <c r="X1116" i="4"/>
  <c r="J1118" i="4"/>
  <c r="AE1118" i="4" s="1"/>
  <c r="AF1128" i="4" s="1"/>
  <c r="V1140" i="4"/>
  <c r="V1126" i="4"/>
  <c r="V1125" i="4"/>
  <c r="V1124" i="4"/>
  <c r="V1122" i="4"/>
  <c r="V1121" i="4"/>
  <c r="V1120" i="4"/>
  <c r="V1118" i="4"/>
  <c r="W1094" i="4"/>
  <c r="X1094" i="4" s="1"/>
  <c r="AG1106" i="4"/>
  <c r="AH1116" i="4" s="1"/>
  <c r="Y1118" i="4"/>
  <c r="X1104" i="4"/>
  <c r="J1106" i="4"/>
  <c r="AE1106" i="4" s="1"/>
  <c r="V1128" i="4"/>
  <c r="V1110" i="4"/>
  <c r="V1106" i="4"/>
  <c r="W1082" i="4"/>
  <c r="X1082" i="4" s="1"/>
  <c r="AG1094" i="4"/>
  <c r="AH1104" i="4" s="1"/>
  <c r="Y1106" i="4"/>
  <c r="X1092" i="4"/>
  <c r="J1094" i="4"/>
  <c r="AE1094" i="4" s="1"/>
  <c r="AF1104" i="4" s="1"/>
  <c r="V1116" i="4"/>
  <c r="V1097" i="4"/>
  <c r="W1070" i="4"/>
  <c r="X1070" i="4" s="1"/>
  <c r="AG1082" i="4"/>
  <c r="AH1092" i="4" s="1"/>
  <c r="Y1094" i="4"/>
  <c r="X1080" i="4"/>
  <c r="J1082" i="4"/>
  <c r="AE1082" i="4" s="1"/>
  <c r="AF1084" i="4" s="1"/>
  <c r="V1104" i="4"/>
  <c r="V1090" i="4"/>
  <c r="V1086" i="4"/>
  <c r="V1082" i="4"/>
  <c r="W1058" i="4"/>
  <c r="X1058" i="4" s="1"/>
  <c r="AG1070" i="4"/>
  <c r="AH1079" i="4" s="1"/>
  <c r="Y1082" i="4"/>
  <c r="X1068" i="4"/>
  <c r="J1070" i="4"/>
  <c r="AE1070" i="4" s="1"/>
  <c r="AF1072" i="4" s="1"/>
  <c r="V1092" i="4"/>
  <c r="V1078" i="4"/>
  <c r="V1074" i="4"/>
  <c r="W1046" i="4"/>
  <c r="X1046" i="4" s="1"/>
  <c r="AG1058" i="4"/>
  <c r="AH1067" i="4" s="1"/>
  <c r="Y1070" i="4"/>
  <c r="X1056" i="4"/>
  <c r="J1058" i="4"/>
  <c r="AE1058" i="4" s="1"/>
  <c r="AF1060" i="4" s="1"/>
  <c r="V1080" i="4"/>
  <c r="V1067" i="4"/>
  <c r="V1066" i="4"/>
  <c r="V1065" i="4"/>
  <c r="V1064" i="4"/>
  <c r="V1063" i="4"/>
  <c r="V1062" i="4"/>
  <c r="V1061" i="4"/>
  <c r="V1060" i="4"/>
  <c r="V1059" i="4"/>
  <c r="V1058" i="4"/>
  <c r="W1034" i="4"/>
  <c r="X1034" i="4" s="1"/>
  <c r="AG1046" i="4"/>
  <c r="AH1056" i="4" s="1"/>
  <c r="Y1058" i="4"/>
  <c r="X1044" i="4"/>
  <c r="J1046" i="4"/>
  <c r="AE1046" i="4" s="1"/>
  <c r="V1068" i="4"/>
  <c r="V1055" i="4"/>
  <c r="V1054" i="4"/>
  <c r="V1053" i="4"/>
  <c r="V1052" i="4"/>
  <c r="V1051" i="4"/>
  <c r="V1050" i="4"/>
  <c r="V1049" i="4"/>
  <c r="V1048" i="4"/>
  <c r="V1047" i="4"/>
  <c r="V1046" i="4"/>
  <c r="W1022" i="4"/>
  <c r="X1022" i="4" s="1"/>
  <c r="AG1034" i="4"/>
  <c r="AH1044" i="4" s="1"/>
  <c r="Y1046" i="4"/>
  <c r="X1032" i="4"/>
  <c r="J1034" i="4"/>
  <c r="AE1034" i="4" s="1"/>
  <c r="V1056" i="4"/>
  <c r="V1042" i="4"/>
  <c r="V1034" i="4"/>
  <c r="W1010" i="4"/>
  <c r="X1010" i="4" s="1"/>
  <c r="AG1022" i="4"/>
  <c r="AH1032" i="4" s="1"/>
  <c r="Y1034" i="4"/>
  <c r="X1020" i="4"/>
  <c r="J1022" i="4"/>
  <c r="AE1022" i="4" s="1"/>
  <c r="V1044" i="4"/>
  <c r="V1031" i="4"/>
  <c r="V1030" i="4"/>
  <c r="V1029" i="4"/>
  <c r="V1028" i="4"/>
  <c r="V1027" i="4"/>
  <c r="V1026" i="4"/>
  <c r="V1025" i="4"/>
  <c r="V1024" i="4"/>
  <c r="V1023" i="4"/>
  <c r="V1022" i="4"/>
  <c r="W998" i="4"/>
  <c r="X998" i="4" s="1"/>
  <c r="AG1010" i="4"/>
  <c r="AH1020" i="4" s="1"/>
  <c r="Y1022" i="4"/>
  <c r="X1008" i="4"/>
  <c r="J1010" i="4"/>
  <c r="AE1010" i="4" s="1"/>
  <c r="V1032" i="4"/>
  <c r="V1018" i="4"/>
  <c r="V1017" i="4"/>
  <c r="V1016" i="4"/>
  <c r="V1014" i="4"/>
  <c r="V1013" i="4"/>
  <c r="V1012" i="4"/>
  <c r="V1010" i="4"/>
  <c r="W986" i="4"/>
  <c r="X986" i="4" s="1"/>
  <c r="AG998" i="4"/>
  <c r="AH1008" i="4" s="1"/>
  <c r="Y1010" i="4"/>
  <c r="X996" i="4"/>
  <c r="J998" i="4"/>
  <c r="AE998" i="4" s="1"/>
  <c r="V1020" i="4"/>
  <c r="V1002" i="4"/>
  <c r="V998" i="4"/>
  <c r="W974" i="4"/>
  <c r="X974" i="4" s="1"/>
  <c r="AG986" i="4"/>
  <c r="AH995" i="4" s="1"/>
  <c r="Y998" i="4"/>
  <c r="X984" i="4"/>
  <c r="J986" i="4"/>
  <c r="AE986" i="4" s="1"/>
  <c r="V1008" i="4"/>
  <c r="V994" i="4"/>
  <c r="V990" i="4"/>
  <c r="V986" i="4"/>
  <c r="W962" i="4"/>
  <c r="X962" i="4" s="1"/>
  <c r="AG974" i="4"/>
  <c r="AH983" i="4" s="1"/>
  <c r="Y986" i="4"/>
  <c r="X972" i="4"/>
  <c r="J974" i="4"/>
  <c r="AE974" i="4" s="1"/>
  <c r="V996" i="4"/>
  <c r="V982" i="4"/>
  <c r="V978" i="4"/>
  <c r="W950" i="4"/>
  <c r="X950" i="4" s="1"/>
  <c r="AG962" i="4"/>
  <c r="AH972" i="4" s="1"/>
  <c r="Y974" i="4"/>
  <c r="X960" i="4"/>
  <c r="J962" i="4"/>
  <c r="AE962" i="4" s="1"/>
  <c r="V984" i="4"/>
  <c r="V971" i="4"/>
  <c r="V969" i="4"/>
  <c r="V968" i="4"/>
  <c r="V967" i="4"/>
  <c r="V965" i="4"/>
  <c r="V964" i="4"/>
  <c r="V963" i="4"/>
  <c r="W938" i="4"/>
  <c r="X938" i="4" s="1"/>
  <c r="AG950" i="4"/>
  <c r="AH959" i="4" s="1"/>
  <c r="Y962" i="4"/>
  <c r="X948" i="4"/>
  <c r="J950" i="4"/>
  <c r="AE950" i="4" s="1"/>
  <c r="V972" i="4"/>
  <c r="V955" i="4"/>
  <c r="V951" i="4"/>
  <c r="W926" i="4"/>
  <c r="X926" i="4" s="1"/>
  <c r="AG938" i="4"/>
  <c r="AH947" i="4" s="1"/>
  <c r="Y950" i="4"/>
  <c r="X936" i="4"/>
  <c r="J938" i="4"/>
  <c r="AE938" i="4" s="1"/>
  <c r="V960" i="4"/>
  <c r="V946" i="4"/>
  <c r="V942" i="4"/>
  <c r="W914" i="4"/>
  <c r="X914" i="4" s="1"/>
  <c r="AG926" i="4"/>
  <c r="AH936" i="4" s="1"/>
  <c r="Y938" i="4"/>
  <c r="X924" i="4"/>
  <c r="J926" i="4"/>
  <c r="AE926" i="4" s="1"/>
  <c r="V948" i="4"/>
  <c r="V935" i="4"/>
  <c r="V934" i="4"/>
  <c r="V933" i="4"/>
  <c r="V932" i="4"/>
  <c r="V931" i="4"/>
  <c r="V930" i="4"/>
  <c r="V929" i="4"/>
  <c r="V928" i="4"/>
  <c r="V927" i="4"/>
  <c r="V926" i="4"/>
  <c r="W902" i="4"/>
  <c r="X902" i="4" s="1"/>
  <c r="AG914" i="4"/>
  <c r="AH923" i="4" s="1"/>
  <c r="Y926" i="4"/>
  <c r="X912" i="4"/>
  <c r="J914" i="4"/>
  <c r="AE914" i="4" s="1"/>
  <c r="V936" i="4"/>
  <c r="W890" i="4"/>
  <c r="X890" i="4" s="1"/>
  <c r="AG902" i="4"/>
  <c r="AH911" i="4" s="1"/>
  <c r="Y914" i="4"/>
  <c r="X900" i="4"/>
  <c r="J902" i="4"/>
  <c r="AE902" i="4" s="1"/>
  <c r="V924" i="4"/>
  <c r="V911" i="4"/>
  <c r="V910" i="4"/>
  <c r="V909" i="4"/>
  <c r="V908" i="4"/>
  <c r="V907" i="4"/>
  <c r="V906" i="4"/>
  <c r="V905" i="4"/>
  <c r="V904" i="4"/>
  <c r="V903" i="4"/>
  <c r="V902" i="4"/>
  <c r="W878" i="4"/>
  <c r="X878" i="4" s="1"/>
  <c r="AG890" i="4"/>
  <c r="AH899" i="4" s="1"/>
  <c r="Y902" i="4"/>
  <c r="X888" i="4"/>
  <c r="J890" i="4"/>
  <c r="AE890" i="4" s="1"/>
  <c r="V912" i="4"/>
  <c r="V899" i="4"/>
  <c r="V898" i="4"/>
  <c r="V897" i="4"/>
  <c r="V895" i="4"/>
  <c r="V894" i="4"/>
  <c r="V893" i="4"/>
  <c r="V891" i="4"/>
  <c r="V890" i="4"/>
  <c r="W866" i="4"/>
  <c r="X866" i="4" s="1"/>
  <c r="AG878" i="4"/>
  <c r="AH885" i="4" s="1"/>
  <c r="Y890" i="4"/>
  <c r="X876" i="4"/>
  <c r="J878" i="4"/>
  <c r="AE878" i="4" s="1"/>
  <c r="AF882" i="4" s="1"/>
  <c r="V900" i="4"/>
  <c r="W854" i="4"/>
  <c r="X854" i="4" s="1"/>
  <c r="AG866" i="4"/>
  <c r="AH873" i="4" s="1"/>
  <c r="Y878" i="4"/>
  <c r="X864" i="4"/>
  <c r="J866" i="4"/>
  <c r="AE866" i="4" s="1"/>
  <c r="AF868" i="4" s="1"/>
  <c r="V888" i="4"/>
  <c r="V873" i="4"/>
  <c r="V869" i="4"/>
  <c r="W842" i="4"/>
  <c r="X842" i="4" s="1"/>
  <c r="AG854" i="4"/>
  <c r="AH861" i="4" s="1"/>
  <c r="Y866" i="4"/>
  <c r="X852" i="4"/>
  <c r="J854" i="4"/>
  <c r="AE854" i="4" s="1"/>
  <c r="V876" i="4"/>
  <c r="V862" i="4"/>
  <c r="W830" i="4"/>
  <c r="X830" i="4" s="1"/>
  <c r="AG842" i="4"/>
  <c r="AH849" i="4" s="1"/>
  <c r="Y854" i="4"/>
  <c r="X840" i="4"/>
  <c r="J842" i="4"/>
  <c r="AE842" i="4" s="1"/>
  <c r="V864" i="4"/>
  <c r="V850" i="4"/>
  <c r="V849" i="4"/>
  <c r="V848" i="4"/>
  <c r="V846" i="4"/>
  <c r="V845" i="4"/>
  <c r="V844" i="4"/>
  <c r="V842" i="4"/>
  <c r="W818" i="4"/>
  <c r="X818" i="4" s="1"/>
  <c r="AG830" i="4"/>
  <c r="AH837" i="4" s="1"/>
  <c r="Y842" i="4"/>
  <c r="X828" i="4"/>
  <c r="J830" i="4"/>
  <c r="AE830" i="4" s="1"/>
  <c r="V852" i="4"/>
  <c r="V838" i="4"/>
  <c r="V837" i="4"/>
  <c r="V836" i="4"/>
  <c r="V834" i="4"/>
  <c r="V833" i="4"/>
  <c r="V832" i="4"/>
  <c r="V830" i="4"/>
  <c r="W806" i="4"/>
  <c r="X806" i="4" s="1"/>
  <c r="AG818" i="4"/>
  <c r="AH825" i="4" s="1"/>
  <c r="Y830" i="4"/>
  <c r="X816" i="4"/>
  <c r="J818" i="4"/>
  <c r="AE818" i="4" s="1"/>
  <c r="AF828" i="4" s="1"/>
  <c r="V840" i="4"/>
  <c r="V820" i="4"/>
  <c r="W794" i="4"/>
  <c r="X794" i="4" s="1"/>
  <c r="AG806" i="4"/>
  <c r="AH813" i="4" s="1"/>
  <c r="Y818" i="4"/>
  <c r="AG757" i="4"/>
  <c r="AH763" i="4" s="1"/>
  <c r="X804" i="4"/>
  <c r="J806" i="4"/>
  <c r="AE806" i="4" s="1"/>
  <c r="AF816" i="4" s="1"/>
  <c r="V828" i="4"/>
  <c r="V815" i="4"/>
  <c r="V811" i="4"/>
  <c r="V807" i="4"/>
  <c r="I182" i="4"/>
  <c r="W782" i="4"/>
  <c r="X783" i="4" s="1"/>
  <c r="AG794" i="4"/>
  <c r="AH803" i="4" s="1"/>
  <c r="Y806" i="4"/>
  <c r="W746" i="4"/>
  <c r="X746" i="4" s="1"/>
  <c r="X792" i="4"/>
  <c r="J794" i="4"/>
  <c r="AE794" i="4" s="1"/>
  <c r="AF804" i="4" s="1"/>
  <c r="V816" i="4"/>
  <c r="V803" i="4"/>
  <c r="V801" i="4"/>
  <c r="V800" i="4"/>
  <c r="V799" i="4"/>
  <c r="V797" i="4"/>
  <c r="V796" i="4"/>
  <c r="V795" i="4"/>
  <c r="W770" i="4"/>
  <c r="X773" i="4" s="1"/>
  <c r="AG782" i="4"/>
  <c r="AH792" i="4" s="1"/>
  <c r="Y794" i="4"/>
  <c r="X744" i="4"/>
  <c r="J746" i="4"/>
  <c r="AE746" i="4" s="1"/>
  <c r="AF755" i="4" s="1"/>
  <c r="X780" i="4"/>
  <c r="J782" i="4"/>
  <c r="AE782" i="4" s="1"/>
  <c r="V804" i="4"/>
  <c r="V791" i="4"/>
  <c r="V790" i="4"/>
  <c r="V789" i="4"/>
  <c r="V788" i="4"/>
  <c r="V787" i="4"/>
  <c r="V786" i="4"/>
  <c r="V785" i="4"/>
  <c r="V784" i="4"/>
  <c r="V783" i="4"/>
  <c r="V782" i="4"/>
  <c r="AG770" i="4"/>
  <c r="AH779" i="4" s="1"/>
  <c r="Y782" i="4"/>
  <c r="J770" i="4"/>
  <c r="AE770" i="4" s="1"/>
  <c r="V792" i="4"/>
  <c r="Y770" i="4"/>
  <c r="W757" i="4"/>
  <c r="X757" i="4" s="1"/>
  <c r="Y757" i="4"/>
  <c r="Z767" i="4" s="1"/>
  <c r="I757" i="4"/>
  <c r="V780" i="4"/>
  <c r="V765" i="4"/>
  <c r="V761" i="4"/>
  <c r="W734" i="4"/>
  <c r="X734" i="4" s="1"/>
  <c r="AG746" i="4"/>
  <c r="AH755" i="4" s="1"/>
  <c r="X755" i="4"/>
  <c r="X768" i="4"/>
  <c r="AC757" i="4"/>
  <c r="AD757" i="4" s="1"/>
  <c r="V768" i="4"/>
  <c r="W722" i="4"/>
  <c r="X722" i="4" s="1"/>
  <c r="AG734" i="4"/>
  <c r="AH744" i="4" s="1"/>
  <c r="Y746" i="4"/>
  <c r="X732" i="4"/>
  <c r="J734" i="4"/>
  <c r="AE734" i="4" s="1"/>
  <c r="V755" i="4"/>
  <c r="V743" i="4"/>
  <c r="V742" i="4"/>
  <c r="V741" i="4"/>
  <c r="V740" i="4"/>
  <c r="V739" i="4"/>
  <c r="V738" i="4"/>
  <c r="V737" i="4"/>
  <c r="V736" i="4"/>
  <c r="V735" i="4"/>
  <c r="V734" i="4"/>
  <c r="W710" i="4"/>
  <c r="X710" i="4" s="1"/>
  <c r="AG722" i="4"/>
  <c r="AH732" i="4" s="1"/>
  <c r="Y734" i="4"/>
  <c r="X720" i="4"/>
  <c r="J722" i="4"/>
  <c r="AE722" i="4" s="1"/>
  <c r="AF732" i="4" s="1"/>
  <c r="V744" i="4"/>
  <c r="V731" i="4"/>
  <c r="V730" i="4"/>
  <c r="V729" i="4"/>
  <c r="V728" i="4"/>
  <c r="V727" i="4"/>
  <c r="V726" i="4"/>
  <c r="V725" i="4"/>
  <c r="V724" i="4"/>
  <c r="V723" i="4"/>
  <c r="V722" i="4"/>
  <c r="W698" i="4"/>
  <c r="X698" i="4" s="1"/>
  <c r="AG710" i="4"/>
  <c r="AH720" i="4" s="1"/>
  <c r="Y722" i="4"/>
  <c r="X708" i="4"/>
  <c r="J710" i="4"/>
  <c r="AE710" i="4" s="1"/>
  <c r="V732" i="4"/>
  <c r="V711" i="4"/>
  <c r="W686" i="4"/>
  <c r="X686" i="4" s="1"/>
  <c r="AG698" i="4"/>
  <c r="AH708" i="4" s="1"/>
  <c r="Y710" i="4"/>
  <c r="X696" i="4"/>
  <c r="J698" i="4"/>
  <c r="AE698" i="4" s="1"/>
  <c r="V720" i="4"/>
  <c r="V707" i="4"/>
  <c r="V703" i="4"/>
  <c r="V699" i="4"/>
  <c r="W674" i="4"/>
  <c r="X674" i="4" s="1"/>
  <c r="AG686" i="4"/>
  <c r="AH696" i="4" s="1"/>
  <c r="Y698" i="4"/>
  <c r="X684" i="4"/>
  <c r="J686" i="4"/>
  <c r="AE686" i="4" s="1"/>
  <c r="V708" i="4"/>
  <c r="V695" i="4"/>
  <c r="V694" i="4"/>
  <c r="V692" i="4"/>
  <c r="V691" i="4"/>
  <c r="V690" i="4"/>
  <c r="V688" i="4"/>
  <c r="V687" i="4"/>
  <c r="V686" i="4"/>
  <c r="W662" i="4"/>
  <c r="X662" i="4" s="1"/>
  <c r="AG674" i="4"/>
  <c r="AH684" i="4" s="1"/>
  <c r="Y686" i="4"/>
  <c r="X672" i="4"/>
  <c r="J674" i="4"/>
  <c r="AE674" i="4" s="1"/>
  <c r="V696" i="4"/>
  <c r="V683" i="4"/>
  <c r="V682" i="4"/>
  <c r="V681" i="4"/>
  <c r="V680" i="4"/>
  <c r="V679" i="4"/>
  <c r="V678" i="4"/>
  <c r="V677" i="4"/>
  <c r="V676" i="4"/>
  <c r="V675" i="4"/>
  <c r="V674" i="4"/>
  <c r="W650" i="4"/>
  <c r="X650" i="4" s="1"/>
  <c r="AG662" i="4"/>
  <c r="AH672" i="4" s="1"/>
  <c r="Y674" i="4"/>
  <c r="X660" i="4"/>
  <c r="J662" i="4"/>
  <c r="AE662" i="4" s="1"/>
  <c r="V684" i="4"/>
  <c r="V671" i="4"/>
  <c r="V670" i="4"/>
  <c r="V669" i="4"/>
  <c r="V668" i="4"/>
  <c r="V667" i="4"/>
  <c r="V666" i="4"/>
  <c r="V665" i="4"/>
  <c r="V664" i="4"/>
  <c r="V663" i="4"/>
  <c r="V662" i="4"/>
  <c r="W638" i="4"/>
  <c r="X638" i="4" s="1"/>
  <c r="AG650" i="4"/>
  <c r="AH660" i="4" s="1"/>
  <c r="Y662" i="4"/>
  <c r="X648" i="4"/>
  <c r="J650" i="4"/>
  <c r="AE650" i="4" s="1"/>
  <c r="V672" i="4"/>
  <c r="V659" i="4"/>
  <c r="V658" i="4"/>
  <c r="V657" i="4"/>
  <c r="V656" i="4"/>
  <c r="V655" i="4"/>
  <c r="V654" i="4"/>
  <c r="V653" i="4"/>
  <c r="V652" i="4"/>
  <c r="V651" i="4"/>
  <c r="V650" i="4"/>
  <c r="W626" i="4"/>
  <c r="X626" i="4" s="1"/>
  <c r="AG638" i="4"/>
  <c r="AH647" i="4" s="1"/>
  <c r="Y650" i="4"/>
  <c r="X636" i="4"/>
  <c r="J638" i="4"/>
  <c r="AE638" i="4" s="1"/>
  <c r="AF648" i="4" s="1"/>
  <c r="V660" i="4"/>
  <c r="V647" i="4"/>
  <c r="V646" i="4"/>
  <c r="V644" i="4"/>
  <c r="V643" i="4"/>
  <c r="V642" i="4"/>
  <c r="V640" i="4"/>
  <c r="V639" i="4"/>
  <c r="V638" i="4"/>
  <c r="U170" i="4"/>
  <c r="V178" i="4" s="1"/>
  <c r="W614" i="4"/>
  <c r="X614" i="4" s="1"/>
  <c r="AG626" i="4"/>
  <c r="AH635" i="4" s="1"/>
  <c r="Y638" i="4"/>
  <c r="X624" i="4"/>
  <c r="J626" i="4"/>
  <c r="AE626" i="4" s="1"/>
  <c r="AF636" i="4" s="1"/>
  <c r="V648" i="4"/>
  <c r="V632" i="4"/>
  <c r="W602" i="4"/>
  <c r="X602" i="4" s="1"/>
  <c r="AG614" i="4"/>
  <c r="AH624" i="4" s="1"/>
  <c r="Y626" i="4"/>
  <c r="X612" i="4"/>
  <c r="J614" i="4"/>
  <c r="AE614" i="4" s="1"/>
  <c r="V636" i="4"/>
  <c r="V620" i="4"/>
  <c r="W590" i="4"/>
  <c r="X590" i="4" s="1"/>
  <c r="AG602" i="4"/>
  <c r="AH612" i="4" s="1"/>
  <c r="Y614" i="4"/>
  <c r="X600" i="4"/>
  <c r="J602" i="4"/>
  <c r="AE602" i="4" s="1"/>
  <c r="V624" i="4"/>
  <c r="V611" i="4"/>
  <c r="V609" i="4"/>
  <c r="V608" i="4"/>
  <c r="V607" i="4"/>
  <c r="V605" i="4"/>
  <c r="V604" i="4"/>
  <c r="V603" i="4"/>
  <c r="W578" i="4"/>
  <c r="X578" i="4" s="1"/>
  <c r="AG590" i="4"/>
  <c r="AH600" i="4" s="1"/>
  <c r="X588" i="4"/>
  <c r="J590" i="4"/>
  <c r="AE590" i="4" s="1"/>
  <c r="AF600" i="4" s="1"/>
  <c r="V612" i="4"/>
  <c r="V599" i="4"/>
  <c r="V598" i="4"/>
  <c r="V597" i="4"/>
  <c r="V596" i="4"/>
  <c r="V595" i="4"/>
  <c r="V594" i="4"/>
  <c r="V593" i="4"/>
  <c r="V592" i="4"/>
  <c r="V591" i="4"/>
  <c r="V590" i="4"/>
  <c r="W566" i="4"/>
  <c r="X566" i="4" s="1"/>
  <c r="AG578" i="4"/>
  <c r="AH588" i="4" s="1"/>
  <c r="Y590" i="4"/>
  <c r="X576" i="4"/>
  <c r="J578" i="4"/>
  <c r="AE578" i="4" s="1"/>
  <c r="AF580" i="4" s="1"/>
  <c r="V600" i="4"/>
  <c r="V584" i="4"/>
  <c r="V580" i="4"/>
  <c r="W554" i="4"/>
  <c r="X554" i="4" s="1"/>
  <c r="AG566" i="4"/>
  <c r="AH575" i="4" s="1"/>
  <c r="Y578" i="4"/>
  <c r="X564" i="4"/>
  <c r="J566" i="4"/>
  <c r="AE566" i="4" s="1"/>
  <c r="AF570" i="4" s="1"/>
  <c r="V588" i="4"/>
  <c r="V575" i="4"/>
  <c r="V574" i="4"/>
  <c r="V573" i="4"/>
  <c r="V572" i="4"/>
  <c r="V571" i="4"/>
  <c r="V570" i="4"/>
  <c r="V569" i="4"/>
  <c r="V568" i="4"/>
  <c r="V567" i="4"/>
  <c r="V566" i="4"/>
  <c r="W542" i="4"/>
  <c r="X542" i="4" s="1"/>
  <c r="AG554" i="4"/>
  <c r="AH563" i="4" s="1"/>
  <c r="Y566" i="4"/>
  <c r="X552" i="4"/>
  <c r="J554" i="4"/>
  <c r="AE554" i="4" s="1"/>
  <c r="AF556" i="4" s="1"/>
  <c r="V576" i="4"/>
  <c r="V560" i="4"/>
  <c r="V556" i="4"/>
  <c r="W530" i="4"/>
  <c r="X530" i="4" s="1"/>
  <c r="AG542" i="4"/>
  <c r="AH549" i="4" s="1"/>
  <c r="Y554" i="4"/>
  <c r="X540" i="4"/>
  <c r="J542" i="4"/>
  <c r="AE542" i="4" s="1"/>
  <c r="AF546" i="4" s="1"/>
  <c r="V564" i="4"/>
  <c r="V551" i="4"/>
  <c r="V550" i="4"/>
  <c r="V548" i="4"/>
  <c r="V547" i="4"/>
  <c r="V546" i="4"/>
  <c r="V544" i="4"/>
  <c r="V543" i="4"/>
  <c r="V542" i="4"/>
  <c r="W518" i="4"/>
  <c r="X518" i="4" s="1"/>
  <c r="AG530" i="4"/>
  <c r="AH539" i="4" s="1"/>
  <c r="Y542" i="4"/>
  <c r="X528" i="4"/>
  <c r="J530" i="4"/>
  <c r="AE530" i="4" s="1"/>
  <c r="AF532" i="4" s="1"/>
  <c r="V552" i="4"/>
  <c r="V536" i="4"/>
  <c r="V532" i="4"/>
  <c r="W506" i="4"/>
  <c r="X506" i="4" s="1"/>
  <c r="AG518" i="4"/>
  <c r="AH527" i="4" s="1"/>
  <c r="Y530" i="4"/>
  <c r="X516" i="4"/>
  <c r="J518" i="4"/>
  <c r="AE518" i="4" s="1"/>
  <c r="AF522" i="4" s="1"/>
  <c r="V540" i="4"/>
  <c r="V527" i="4"/>
  <c r="V526" i="4"/>
  <c r="V524" i="4"/>
  <c r="V523" i="4"/>
  <c r="V522" i="4"/>
  <c r="V520" i="4"/>
  <c r="V519" i="4"/>
  <c r="V518" i="4"/>
  <c r="W494" i="4"/>
  <c r="X494" i="4" s="1"/>
  <c r="AG506" i="4"/>
  <c r="AH513" i="4" s="1"/>
  <c r="Y518" i="4"/>
  <c r="X504" i="4"/>
  <c r="J506" i="4"/>
  <c r="AE506" i="4" s="1"/>
  <c r="V528" i="4"/>
  <c r="V515" i="4"/>
  <c r="V514" i="4"/>
  <c r="V510" i="4"/>
  <c r="V508" i="4"/>
  <c r="W482" i="4"/>
  <c r="X487" i="4" s="1"/>
  <c r="AG494" i="4"/>
  <c r="AH501" i="4" s="1"/>
  <c r="Y506" i="4"/>
  <c r="X492" i="4"/>
  <c r="J494" i="4"/>
  <c r="AE494" i="4" s="1"/>
  <c r="AF498" i="4" s="1"/>
  <c r="V516" i="4"/>
  <c r="V503" i="4"/>
  <c r="V502" i="4"/>
  <c r="V500" i="4"/>
  <c r="V499" i="4"/>
  <c r="V498" i="4"/>
  <c r="V496" i="4"/>
  <c r="V495" i="4"/>
  <c r="V494" i="4"/>
  <c r="W470" i="4"/>
  <c r="X470" i="4" s="1"/>
  <c r="AG482" i="4"/>
  <c r="AH492" i="4" s="1"/>
  <c r="Y494" i="4"/>
  <c r="X480" i="4"/>
  <c r="J482" i="4"/>
  <c r="AE482" i="4" s="1"/>
  <c r="AF492" i="4" s="1"/>
  <c r="V504" i="4"/>
  <c r="V491" i="4"/>
  <c r="V490" i="4"/>
  <c r="V489" i="4"/>
  <c r="V488" i="4"/>
  <c r="V487" i="4"/>
  <c r="V486" i="4"/>
  <c r="V485" i="4"/>
  <c r="V484" i="4"/>
  <c r="V483" i="4"/>
  <c r="V482" i="4"/>
  <c r="W458" i="4"/>
  <c r="X458" i="4" s="1"/>
  <c r="AG470" i="4"/>
  <c r="AH479" i="4" s="1"/>
  <c r="X468" i="4"/>
  <c r="J470" i="4"/>
  <c r="AE470" i="4" s="1"/>
  <c r="AF478" i="4" s="1"/>
  <c r="V492" i="4"/>
  <c r="V476" i="4"/>
  <c r="V472" i="4"/>
  <c r="W446" i="4"/>
  <c r="X446" i="4" s="1"/>
  <c r="AG458" i="4"/>
  <c r="AH468" i="4" s="1"/>
  <c r="Y470" i="4"/>
  <c r="X456" i="4"/>
  <c r="J458" i="4"/>
  <c r="AE458" i="4" s="1"/>
  <c r="V480" i="4"/>
  <c r="V464" i="4"/>
  <c r="V460" i="4"/>
  <c r="W434" i="4"/>
  <c r="X434" i="4" s="1"/>
  <c r="AG446" i="4"/>
  <c r="AH456" i="4" s="1"/>
  <c r="Y458" i="4"/>
  <c r="X444" i="4"/>
  <c r="J446" i="4"/>
  <c r="AE446" i="4" s="1"/>
  <c r="V468" i="4"/>
  <c r="V455" i="4"/>
  <c r="V454" i="4"/>
  <c r="V453" i="4"/>
  <c r="V451" i="4"/>
  <c r="V450" i="4"/>
  <c r="V449" i="4"/>
  <c r="V447" i="4"/>
  <c r="V446" i="4"/>
  <c r="W422" i="4"/>
  <c r="X422" i="4" s="1"/>
  <c r="AG434" i="4"/>
  <c r="AH444" i="4" s="1"/>
  <c r="Y446" i="4"/>
  <c r="X432" i="4"/>
  <c r="J434" i="4"/>
  <c r="AE434" i="4" s="1"/>
  <c r="V456" i="4"/>
  <c r="V443" i="4"/>
  <c r="V442" i="4"/>
  <c r="V441" i="4"/>
  <c r="V439" i="4"/>
  <c r="V438" i="4"/>
  <c r="V437" i="4"/>
  <c r="V435" i="4"/>
  <c r="V434" i="4"/>
  <c r="W410" i="4"/>
  <c r="X410" i="4" s="1"/>
  <c r="AG422" i="4"/>
  <c r="AH431" i="4" s="1"/>
  <c r="Y434" i="4"/>
  <c r="X420" i="4"/>
  <c r="J422" i="4"/>
  <c r="AE422" i="4" s="1"/>
  <c r="V444" i="4"/>
  <c r="V431" i="4"/>
  <c r="V430" i="4"/>
  <c r="V429" i="4"/>
  <c r="V427" i="4"/>
  <c r="V426" i="4"/>
  <c r="V425" i="4"/>
  <c r="V423" i="4"/>
  <c r="V422" i="4"/>
  <c r="W398" i="4"/>
  <c r="X398" i="4" s="1"/>
  <c r="AG410" i="4"/>
  <c r="AH419" i="4" s="1"/>
  <c r="Y422" i="4"/>
  <c r="X408" i="4"/>
  <c r="J410" i="4"/>
  <c r="AE410" i="4" s="1"/>
  <c r="V432" i="4"/>
  <c r="V419" i="4"/>
  <c r="V418" i="4"/>
  <c r="V417" i="4"/>
  <c r="V416" i="4"/>
  <c r="V415" i="4"/>
  <c r="V414" i="4"/>
  <c r="V413" i="4"/>
  <c r="V412" i="4"/>
  <c r="V411" i="4"/>
  <c r="V410" i="4"/>
  <c r="W386" i="4"/>
  <c r="X386" i="4" s="1"/>
  <c r="AG398" i="4"/>
  <c r="AH407" i="4" s="1"/>
  <c r="Y410" i="4"/>
  <c r="X396" i="4"/>
  <c r="J398" i="4"/>
  <c r="AE398" i="4" s="1"/>
  <c r="V420" i="4"/>
  <c r="V407" i="4"/>
  <c r="V406" i="4"/>
  <c r="V405" i="4"/>
  <c r="V404" i="4"/>
  <c r="V403" i="4"/>
  <c r="V402" i="4"/>
  <c r="V401" i="4"/>
  <c r="V400" i="4"/>
  <c r="V399" i="4"/>
  <c r="V398" i="4"/>
  <c r="W374" i="4"/>
  <c r="X374" i="4" s="1"/>
  <c r="AG386" i="4"/>
  <c r="AH395" i="4" s="1"/>
  <c r="Y398" i="4"/>
  <c r="X384" i="4"/>
  <c r="J386" i="4"/>
  <c r="AE386" i="4" s="1"/>
  <c r="V408" i="4"/>
  <c r="V395" i="4"/>
  <c r="V394" i="4"/>
  <c r="V393" i="4"/>
  <c r="V392" i="4"/>
  <c r="V391" i="4"/>
  <c r="V390" i="4"/>
  <c r="V389" i="4"/>
  <c r="V388" i="4"/>
  <c r="V387" i="4"/>
  <c r="V386" i="4"/>
  <c r="W362" i="4"/>
  <c r="X362" i="4" s="1"/>
  <c r="AG374" i="4"/>
  <c r="AH384" i="4" s="1"/>
  <c r="Y386" i="4"/>
  <c r="X372" i="4"/>
  <c r="J374" i="4"/>
  <c r="AE374" i="4" s="1"/>
  <c r="AF384" i="4" s="1"/>
  <c r="V396" i="4"/>
  <c r="V383" i="4"/>
  <c r="V380" i="4"/>
  <c r="V379" i="4"/>
  <c r="V375" i="4"/>
  <c r="W350" i="4"/>
  <c r="X350" i="4" s="1"/>
  <c r="AG362" i="4"/>
  <c r="AH372" i="4" s="1"/>
  <c r="Y374" i="4"/>
  <c r="X360" i="4"/>
  <c r="J362" i="4"/>
  <c r="AE362" i="4" s="1"/>
  <c r="AF366" i="4" s="1"/>
  <c r="V384" i="4"/>
  <c r="V363" i="4"/>
  <c r="W338" i="4"/>
  <c r="X338" i="4" s="1"/>
  <c r="AG350" i="4"/>
  <c r="AH357" i="4" s="1"/>
  <c r="Y362" i="4"/>
  <c r="X348" i="4"/>
  <c r="J350" i="4"/>
  <c r="AE350" i="4" s="1"/>
  <c r="V372" i="4"/>
  <c r="V359" i="4"/>
  <c r="V357" i="4"/>
  <c r="V356" i="4"/>
  <c r="V353" i="4"/>
  <c r="V352" i="4"/>
  <c r="V351" i="4"/>
  <c r="W326" i="4"/>
  <c r="X326" i="4" s="1"/>
  <c r="AG338" i="4"/>
  <c r="AH341" i="4" s="1"/>
  <c r="Y350" i="4"/>
  <c r="X336" i="4"/>
  <c r="J338" i="4"/>
  <c r="AE338" i="4" s="1"/>
  <c r="AF342" i="4" s="1"/>
  <c r="V360" i="4"/>
  <c r="W314" i="4"/>
  <c r="X314" i="4" s="1"/>
  <c r="AG326" i="4"/>
  <c r="AH335" i="4" s="1"/>
  <c r="Y338" i="4"/>
  <c r="X324" i="4"/>
  <c r="J326" i="4"/>
  <c r="AE326" i="4" s="1"/>
  <c r="AF330" i="4" s="1"/>
  <c r="V348" i="4"/>
  <c r="V335" i="4"/>
  <c r="V334" i="4"/>
  <c r="V333" i="4"/>
  <c r="V332" i="4"/>
  <c r="V331" i="4"/>
  <c r="V330" i="4"/>
  <c r="V329" i="4"/>
  <c r="V328" i="4"/>
  <c r="V327" i="4"/>
  <c r="V326" i="4"/>
  <c r="W302" i="4"/>
  <c r="X302" i="4" s="1"/>
  <c r="AG314" i="4"/>
  <c r="AH319" i="4" s="1"/>
  <c r="Y326" i="4"/>
  <c r="X312" i="4"/>
  <c r="J314" i="4"/>
  <c r="AE314" i="4" s="1"/>
  <c r="AF324" i="4" s="1"/>
  <c r="V336" i="4"/>
  <c r="V323" i="4"/>
  <c r="V322" i="4"/>
  <c r="V321" i="4"/>
  <c r="V320" i="4"/>
  <c r="V319" i="4"/>
  <c r="V318" i="4"/>
  <c r="V317" i="4"/>
  <c r="V316" i="4"/>
  <c r="V315" i="4"/>
  <c r="V314" i="4"/>
  <c r="W290" i="4"/>
  <c r="X290" i="4" s="1"/>
  <c r="AG302" i="4"/>
  <c r="AH309" i="4" s="1"/>
  <c r="Y314" i="4"/>
  <c r="X300" i="4"/>
  <c r="J302" i="4"/>
  <c r="AE302" i="4" s="1"/>
  <c r="V324" i="4"/>
  <c r="V311" i="4"/>
  <c r="V310" i="4"/>
  <c r="V309" i="4"/>
  <c r="V308" i="4"/>
  <c r="V307" i="4"/>
  <c r="V306" i="4"/>
  <c r="V305" i="4"/>
  <c r="V304" i="4"/>
  <c r="V303" i="4"/>
  <c r="V302" i="4"/>
  <c r="W278" i="4"/>
  <c r="X280" i="4" s="1"/>
  <c r="AG290" i="4"/>
  <c r="AH300" i="4" s="1"/>
  <c r="Y302" i="4"/>
  <c r="X288" i="4"/>
  <c r="J290" i="4"/>
  <c r="AE290" i="4" s="1"/>
  <c r="AF300" i="4" s="1"/>
  <c r="V312" i="4"/>
  <c r="V299" i="4"/>
  <c r="V298" i="4"/>
  <c r="V297" i="4"/>
  <c r="V295" i="4"/>
  <c r="V294" i="4"/>
  <c r="V293" i="4"/>
  <c r="V291" i="4"/>
  <c r="V290" i="4"/>
  <c r="W266" i="4"/>
  <c r="X266" i="4" s="1"/>
  <c r="AG278" i="4"/>
  <c r="AH283" i="4" s="1"/>
  <c r="Y290" i="4"/>
  <c r="X276" i="4"/>
  <c r="J278" i="4"/>
  <c r="AE278" i="4" s="1"/>
  <c r="AF288" i="4" s="1"/>
  <c r="V300" i="4"/>
  <c r="V287" i="4"/>
  <c r="V286" i="4"/>
  <c r="V285" i="4"/>
  <c r="V284" i="4"/>
  <c r="V283" i="4"/>
  <c r="V282" i="4"/>
  <c r="V281" i="4"/>
  <c r="V280" i="4"/>
  <c r="V279" i="4"/>
  <c r="V278" i="4"/>
  <c r="W254" i="4"/>
  <c r="X257" i="4" s="1"/>
  <c r="AG266" i="4"/>
  <c r="AH273" i="4" s="1"/>
  <c r="Y278" i="4"/>
  <c r="W242" i="4"/>
  <c r="X247" i="4" s="1"/>
  <c r="X264" i="4"/>
  <c r="J266" i="4"/>
  <c r="AE266" i="4" s="1"/>
  <c r="AF276" i="4" s="1"/>
  <c r="V288" i="4"/>
  <c r="V275" i="4"/>
  <c r="V274" i="4"/>
  <c r="V273" i="4"/>
  <c r="V272" i="4"/>
  <c r="V271" i="4"/>
  <c r="V270" i="4"/>
  <c r="V269" i="4"/>
  <c r="V268" i="4"/>
  <c r="V267" i="4"/>
  <c r="V266" i="4"/>
  <c r="AG254" i="4"/>
  <c r="AH263" i="4" s="1"/>
  <c r="Y266" i="4"/>
  <c r="X252" i="4"/>
  <c r="J254" i="4"/>
  <c r="AE254" i="4" s="1"/>
  <c r="AF258" i="4" s="1"/>
  <c r="V276" i="4"/>
  <c r="V263" i="4"/>
  <c r="V262" i="4"/>
  <c r="V261" i="4"/>
  <c r="V260" i="4"/>
  <c r="V259" i="4"/>
  <c r="V258" i="4"/>
  <c r="V257" i="4"/>
  <c r="V256" i="4"/>
  <c r="V255" i="4"/>
  <c r="V254" i="4"/>
  <c r="W230" i="4"/>
  <c r="X230" i="4" s="1"/>
  <c r="AG242" i="4"/>
  <c r="AH243" i="4" s="1"/>
  <c r="Y254" i="4"/>
  <c r="X240" i="4"/>
  <c r="J242" i="4"/>
  <c r="AE242" i="4" s="1"/>
  <c r="V264" i="4"/>
  <c r="V251" i="4"/>
  <c r="V250" i="4"/>
  <c r="V249" i="4"/>
  <c r="V248" i="4"/>
  <c r="V247" i="4"/>
  <c r="V246" i="4"/>
  <c r="V245" i="4"/>
  <c r="V244" i="4"/>
  <c r="V243" i="4"/>
  <c r="V242" i="4"/>
  <c r="W218" i="4"/>
  <c r="X223" i="4" s="1"/>
  <c r="AG230" i="4"/>
  <c r="AH240" i="4" s="1"/>
  <c r="Y242" i="4"/>
  <c r="X228" i="4"/>
  <c r="J230" i="4"/>
  <c r="AE230" i="4" s="1"/>
  <c r="AF240" i="4" s="1"/>
  <c r="V252" i="4"/>
  <c r="V239" i="4"/>
  <c r="V236" i="4"/>
  <c r="W206" i="4"/>
  <c r="X207" i="4" s="1"/>
  <c r="AG218" i="4"/>
  <c r="AH228" i="4" s="1"/>
  <c r="Y230" i="4"/>
  <c r="X216" i="4"/>
  <c r="J218" i="4"/>
  <c r="AE218" i="4" s="1"/>
  <c r="AF228" i="4" s="1"/>
  <c r="V240" i="4"/>
  <c r="V226" i="4"/>
  <c r="V225" i="4"/>
  <c r="V224" i="4"/>
  <c r="V222" i="4"/>
  <c r="V221" i="4"/>
  <c r="V220" i="4"/>
  <c r="V219" i="4"/>
  <c r="V218" i="4"/>
  <c r="W194" i="4"/>
  <c r="X194" i="4" s="1"/>
  <c r="AG206" i="4"/>
  <c r="AH216" i="4" s="1"/>
  <c r="Y218" i="4"/>
  <c r="X204" i="4"/>
  <c r="J206" i="4"/>
  <c r="AE206" i="4" s="1"/>
  <c r="V228" i="4"/>
  <c r="V213" i="4"/>
  <c r="V212" i="4"/>
  <c r="V209" i="4"/>
  <c r="V208" i="4"/>
  <c r="Y206" i="4"/>
  <c r="W182" i="4"/>
  <c r="X182" i="4" s="1"/>
  <c r="AG194" i="4"/>
  <c r="AH201" i="4" s="1"/>
  <c r="X192" i="4"/>
  <c r="J194" i="4"/>
  <c r="AE194" i="4" s="1"/>
  <c r="V216" i="4"/>
  <c r="V201" i="4"/>
  <c r="V200" i="4"/>
  <c r="V197" i="4"/>
  <c r="V196" i="4"/>
  <c r="AG182" i="4"/>
  <c r="AH190" i="4" s="1"/>
  <c r="Y194" i="4"/>
  <c r="W170" i="4"/>
  <c r="X174" i="4" s="1"/>
  <c r="X180" i="4"/>
  <c r="J182" i="4"/>
  <c r="AE182" i="4" s="1"/>
  <c r="AF192" i="4" s="1"/>
  <c r="V204" i="4"/>
  <c r="V191" i="4"/>
  <c r="V190" i="4"/>
  <c r="V189" i="4"/>
  <c r="V188" i="4"/>
  <c r="V187" i="4"/>
  <c r="V186" i="4"/>
  <c r="V185" i="4"/>
  <c r="V184" i="4"/>
  <c r="V183" i="4"/>
  <c r="V182" i="4"/>
  <c r="Y182" i="4"/>
  <c r="X168" i="4"/>
  <c r="J170" i="4"/>
  <c r="AE170" i="4" s="1"/>
  <c r="AF170" i="4" s="1"/>
  <c r="V192" i="4"/>
  <c r="Z156" i="4"/>
  <c r="X156" i="4"/>
  <c r="W158" i="4"/>
  <c r="X158" i="4" s="1"/>
  <c r="I158" i="4"/>
  <c r="AG170" i="4"/>
  <c r="AH180" i="4" s="1"/>
  <c r="Y170" i="4"/>
  <c r="J158" i="4"/>
  <c r="AE158" i="4" s="1"/>
  <c r="V180" i="4"/>
  <c r="V167" i="4"/>
  <c r="V166" i="4"/>
  <c r="V165" i="4"/>
  <c r="V164" i="4"/>
  <c r="V163" i="4"/>
  <c r="V162" i="4"/>
  <c r="V161" i="4"/>
  <c r="V160" i="4"/>
  <c r="V159" i="4"/>
  <c r="V158" i="4"/>
  <c r="Z144" i="4"/>
  <c r="X144" i="4"/>
  <c r="W146" i="4"/>
  <c r="X155" i="4" s="1"/>
  <c r="I146" i="4"/>
  <c r="AG158" i="4"/>
  <c r="AH168" i="4" s="1"/>
  <c r="Y158" i="4"/>
  <c r="J146" i="4"/>
  <c r="AE146" i="4" s="1"/>
  <c r="AF146" i="4" s="1"/>
  <c r="V168" i="4"/>
  <c r="V155" i="4"/>
  <c r="V154" i="4"/>
  <c r="V153" i="4"/>
  <c r="V152" i="4"/>
  <c r="V151" i="4"/>
  <c r="V150" i="4"/>
  <c r="V149" i="4"/>
  <c r="V148" i="4"/>
  <c r="V147" i="4"/>
  <c r="V146" i="4"/>
  <c r="Z132" i="4"/>
  <c r="X132" i="4"/>
  <c r="W134" i="4"/>
  <c r="I134" i="4"/>
  <c r="AG146" i="4"/>
  <c r="AH156" i="4" s="1"/>
  <c r="Y146" i="4"/>
  <c r="J134" i="4"/>
  <c r="AE134" i="4" s="1"/>
  <c r="V156" i="4"/>
  <c r="V143" i="4"/>
  <c r="V142" i="4"/>
  <c r="V141" i="4"/>
  <c r="V140" i="4"/>
  <c r="V139" i="4"/>
  <c r="V138" i="4"/>
  <c r="V137" i="4"/>
  <c r="V136" i="4"/>
  <c r="V135" i="4"/>
  <c r="V134" i="4"/>
  <c r="X142" i="4"/>
  <c r="Z120" i="4"/>
  <c r="X120" i="4"/>
  <c r="W122" i="4"/>
  <c r="X122" i="4" s="1"/>
  <c r="I122" i="4"/>
  <c r="AG134" i="4"/>
  <c r="AH144" i="4" s="1"/>
  <c r="Y134" i="4"/>
  <c r="J122" i="4"/>
  <c r="AE122" i="4" s="1"/>
  <c r="V144" i="4"/>
  <c r="V130" i="4"/>
  <c r="V129" i="4"/>
  <c r="V128" i="4"/>
  <c r="V126" i="4"/>
  <c r="V125" i="4"/>
  <c r="V124" i="4"/>
  <c r="V122" i="4"/>
  <c r="Z108" i="4"/>
  <c r="X108" i="4"/>
  <c r="W110" i="4"/>
  <c r="X119" i="4" s="1"/>
  <c r="I110" i="4"/>
  <c r="AG122" i="4"/>
  <c r="AH132" i="4" s="1"/>
  <c r="Y122" i="4"/>
  <c r="J110" i="4"/>
  <c r="AE110" i="4" s="1"/>
  <c r="V132" i="4"/>
  <c r="V119" i="4"/>
  <c r="Z96" i="4"/>
  <c r="X96" i="4"/>
  <c r="W98" i="4"/>
  <c r="X107" i="4" s="1"/>
  <c r="I98" i="4"/>
  <c r="AG110" i="4"/>
  <c r="AH120" i="4" s="1"/>
  <c r="Y110" i="4"/>
  <c r="AH113" i="4"/>
  <c r="J98" i="4"/>
  <c r="AE98" i="4" s="1"/>
  <c r="V120" i="4"/>
  <c r="V107" i="4"/>
  <c r="V106" i="4"/>
  <c r="V105" i="4"/>
  <c r="V104" i="4"/>
  <c r="V103" i="4"/>
  <c r="V102" i="4"/>
  <c r="V101" i="4"/>
  <c r="V100" i="4"/>
  <c r="V99" i="4"/>
  <c r="V98" i="4"/>
  <c r="Z84" i="4"/>
  <c r="X84" i="4"/>
  <c r="W86" i="4"/>
  <c r="X86" i="4" s="1"/>
  <c r="I86" i="4"/>
  <c r="AG98" i="4"/>
  <c r="AH107" i="4" s="1"/>
  <c r="Y98" i="4"/>
  <c r="J86" i="4"/>
  <c r="AE86" i="4" s="1"/>
  <c r="AF86" i="4" s="1"/>
  <c r="V108" i="4"/>
  <c r="V95" i="4"/>
  <c r="V94" i="4"/>
  <c r="V93" i="4"/>
  <c r="V92" i="4"/>
  <c r="V91" i="4"/>
  <c r="V90" i="4"/>
  <c r="V89" i="4"/>
  <c r="V88" i="4"/>
  <c r="V87" i="4"/>
  <c r="V86" i="4"/>
  <c r="Z72" i="4"/>
  <c r="X72" i="4"/>
  <c r="W74" i="4"/>
  <c r="X82" i="4" s="1"/>
  <c r="I74" i="4"/>
  <c r="AG86" i="4"/>
  <c r="Y86" i="4"/>
  <c r="J74" i="4"/>
  <c r="AE74" i="4" s="1"/>
  <c r="V96" i="4"/>
  <c r="V83" i="4"/>
  <c r="V80" i="4"/>
  <c r="V75" i="4"/>
  <c r="Z60" i="4"/>
  <c r="X60" i="4"/>
  <c r="W62" i="4"/>
  <c r="X62" i="4" s="1"/>
  <c r="I62" i="4"/>
  <c r="AG74" i="4"/>
  <c r="AH84" i="4" s="1"/>
  <c r="Y74" i="4"/>
  <c r="J62" i="4"/>
  <c r="AE62" i="4" s="1"/>
  <c r="AF62" i="4" s="1"/>
  <c r="V84" i="4"/>
  <c r="V69" i="4"/>
  <c r="V65" i="4"/>
  <c r="W38" i="4"/>
  <c r="Z48" i="4"/>
  <c r="X48" i="4"/>
  <c r="W50" i="4"/>
  <c r="X59" i="4" s="1"/>
  <c r="I50" i="4"/>
  <c r="AG62" i="4"/>
  <c r="AH71" i="4" s="1"/>
  <c r="Y62" i="4"/>
  <c r="J50" i="4"/>
  <c r="AE50" i="4" s="1"/>
  <c r="V72" i="4"/>
  <c r="V59" i="4"/>
  <c r="V58" i="4"/>
  <c r="V57" i="4"/>
  <c r="V56" i="4"/>
  <c r="V55" i="4"/>
  <c r="V54" i="4"/>
  <c r="V53" i="4"/>
  <c r="V52" i="4"/>
  <c r="V51" i="4"/>
  <c r="V50" i="4"/>
  <c r="J38" i="4"/>
  <c r="AE38" i="4" s="1"/>
  <c r="I38" i="4"/>
  <c r="AG50" i="4"/>
  <c r="AH60" i="4" s="1"/>
  <c r="Y50" i="4"/>
  <c r="V60" i="4"/>
  <c r="AG38" i="4"/>
  <c r="AH48" i="4" s="1"/>
  <c r="V45" i="4"/>
  <c r="V44" i="4"/>
  <c r="Y38" i="4"/>
  <c r="V48" i="4"/>
  <c r="F3" i="6"/>
  <c r="G3" i="6" s="1"/>
  <c r="Q35" i="4"/>
  <c r="Q36" i="4"/>
  <c r="R12" i="4"/>
  <c r="R11" i="4"/>
  <c r="R10" i="4"/>
  <c r="R9" i="4"/>
  <c r="R8" i="4"/>
  <c r="R7" i="4"/>
  <c r="R6" i="4"/>
  <c r="R5" i="4"/>
  <c r="R4" i="4"/>
  <c r="N36" i="4"/>
  <c r="N35" i="4"/>
  <c r="N34" i="4"/>
  <c r="N33" i="4"/>
  <c r="N32" i="4"/>
  <c r="N31" i="4"/>
  <c r="N29" i="4"/>
  <c r="N28" i="4"/>
  <c r="N27" i="4"/>
  <c r="N26" i="4"/>
  <c r="Q12" i="4"/>
  <c r="V715" i="4" l="1"/>
  <c r="V959" i="4"/>
  <c r="V1101" i="4"/>
  <c r="V1172" i="4"/>
  <c r="R694" i="4"/>
  <c r="V717" i="4"/>
  <c r="X758" i="4"/>
  <c r="V1154" i="4"/>
  <c r="AH1326" i="4"/>
  <c r="V710" i="4"/>
  <c r="V886" i="4"/>
  <c r="V952" i="4"/>
  <c r="V1158" i="4"/>
  <c r="V1325" i="4"/>
  <c r="V776" i="4"/>
  <c r="V777" i="4"/>
  <c r="V76" i="4"/>
  <c r="V194" i="4"/>
  <c r="V198" i="4"/>
  <c r="V202" i="4"/>
  <c r="V344" i="4"/>
  <c r="V506" i="4"/>
  <c r="V713" i="4"/>
  <c r="V718" i="4"/>
  <c r="V773" i="4"/>
  <c r="AH1347" i="4"/>
  <c r="V945" i="4"/>
  <c r="V938" i="4"/>
  <c r="V1005" i="4"/>
  <c r="V1006" i="4"/>
  <c r="V1041" i="4"/>
  <c r="V1038" i="4"/>
  <c r="V1113" i="4"/>
  <c r="V1114" i="4"/>
  <c r="V1137" i="4"/>
  <c r="V1134" i="4"/>
  <c r="V635" i="4"/>
  <c r="V628" i="4"/>
  <c r="V1077" i="4"/>
  <c r="V1070" i="4"/>
  <c r="V1234" i="4"/>
  <c r="V1231" i="4"/>
  <c r="V1413" i="4"/>
  <c r="V1415" i="4"/>
  <c r="V1407" i="4"/>
  <c r="AD1252" i="4"/>
  <c r="B1253" i="4"/>
  <c r="AD1253" i="4" s="1"/>
  <c r="V896" i="4"/>
  <c r="V892" i="4"/>
  <c r="V452" i="4"/>
  <c r="V448" i="4"/>
  <c r="V981" i="4"/>
  <c r="V974" i="4"/>
  <c r="R690" i="4"/>
  <c r="R688" i="4"/>
  <c r="R691" i="4"/>
  <c r="R686" i="4"/>
  <c r="R692" i="4"/>
  <c r="V770" i="4"/>
  <c r="V238" i="4"/>
  <c r="V232" i="4"/>
  <c r="V827" i="4"/>
  <c r="V825" i="4"/>
  <c r="V1294" i="4"/>
  <c r="V1287" i="4"/>
  <c r="V1343" i="4"/>
  <c r="V1340" i="4"/>
  <c r="V623" i="4"/>
  <c r="V616" i="4"/>
  <c r="V370" i="4"/>
  <c r="V371" i="4"/>
  <c r="V513" i="4"/>
  <c r="V509" i="4"/>
  <c r="R662" i="4"/>
  <c r="R663" i="4"/>
  <c r="R665" i="4"/>
  <c r="V40" i="4"/>
  <c r="V41" i="4"/>
  <c r="V79" i="4"/>
  <c r="V195" i="4"/>
  <c r="V199" i="4"/>
  <c r="V235" i="4"/>
  <c r="V507" i="4"/>
  <c r="V512" i="4"/>
  <c r="V714" i="4"/>
  <c r="V746" i="4"/>
  <c r="V774" i="4"/>
  <c r="V824" i="4"/>
  <c r="V882" i="4"/>
  <c r="V1291" i="4"/>
  <c r="AH1368" i="4"/>
  <c r="V296" i="4"/>
  <c r="V292" i="4"/>
  <c r="V358" i="4"/>
  <c r="V355" i="4"/>
  <c r="V382" i="4"/>
  <c r="V376" i="4"/>
  <c r="V839" i="4"/>
  <c r="V835" i="4"/>
  <c r="V831" i="4"/>
  <c r="V970" i="4"/>
  <c r="V966" i="4"/>
  <c r="V962" i="4"/>
  <c r="V1019" i="4"/>
  <c r="V1015" i="4"/>
  <c r="V1011" i="4"/>
  <c r="V1209" i="4"/>
  <c r="V1205" i="4"/>
  <c r="V802" i="4"/>
  <c r="V798" i="4"/>
  <c r="V794" i="4"/>
  <c r="V693" i="4"/>
  <c r="V689" i="4"/>
  <c r="V428" i="4"/>
  <c r="V424" i="4"/>
  <c r="V227" i="4"/>
  <c r="V223" i="4"/>
  <c r="V1366" i="4"/>
  <c r="V1362" i="4"/>
  <c r="V1358" i="4"/>
  <c r="R687" i="4"/>
  <c r="V778" i="4"/>
  <c r="AH1211" i="4"/>
  <c r="AH1204" i="4"/>
  <c r="V716" i="4"/>
  <c r="V712" i="4"/>
  <c r="V436" i="4"/>
  <c r="V497" i="4"/>
  <c r="V521" i="4"/>
  <c r="V545" i="4"/>
  <c r="V602" i="4"/>
  <c r="V606" i="4"/>
  <c r="V641" i="4"/>
  <c r="V843" i="4"/>
  <c r="V847" i="4"/>
  <c r="V956" i="4"/>
  <c r="V1119" i="4"/>
  <c r="V1123" i="4"/>
  <c r="V1168" i="4"/>
  <c r="V1180" i="4"/>
  <c r="V1239" i="4"/>
  <c r="V1329" i="4"/>
  <c r="V1396" i="4"/>
  <c r="V1094" i="4"/>
  <c r="V1098" i="4"/>
  <c r="V1102" i="4"/>
  <c r="V1155" i="4"/>
  <c r="V1159" i="4"/>
  <c r="V1163" i="4"/>
  <c r="V1169" i="4"/>
  <c r="V1173" i="4"/>
  <c r="V1181" i="4"/>
  <c r="V1185" i="4"/>
  <c r="V1240" i="4"/>
  <c r="V1244" i="4"/>
  <c r="V1322" i="4"/>
  <c r="V1326" i="4"/>
  <c r="V1330" i="4"/>
  <c r="V38" i="4"/>
  <c r="V42" i="4"/>
  <c r="V46" i="4"/>
  <c r="V77" i="4"/>
  <c r="V81" i="4"/>
  <c r="V233" i="4"/>
  <c r="V237" i="4"/>
  <c r="V749" i="4"/>
  <c r="V771" i="4"/>
  <c r="V775" i="4"/>
  <c r="V779" i="4"/>
  <c r="V818" i="4"/>
  <c r="V822" i="4"/>
  <c r="V826" i="4"/>
  <c r="V854" i="4"/>
  <c r="V953" i="4"/>
  <c r="V957" i="4"/>
  <c r="V1095" i="4"/>
  <c r="V1099" i="4"/>
  <c r="V1103" i="4"/>
  <c r="V1156" i="4"/>
  <c r="V1160" i="4"/>
  <c r="V1166" i="4"/>
  <c r="V1170" i="4"/>
  <c r="V1174" i="4"/>
  <c r="V1178" i="4"/>
  <c r="V1182" i="4"/>
  <c r="V1186" i="4"/>
  <c r="AH1198" i="4"/>
  <c r="V1241" i="4"/>
  <c r="V1245" i="4"/>
  <c r="V1323" i="4"/>
  <c r="V1327" i="4"/>
  <c r="V1331" i="4"/>
  <c r="AH1389" i="4"/>
  <c r="V1397" i="4"/>
  <c r="V1401" i="4"/>
  <c r="V39" i="4"/>
  <c r="V43" i="4"/>
  <c r="V74" i="4"/>
  <c r="V78" i="4"/>
  <c r="V230" i="4"/>
  <c r="V234" i="4"/>
  <c r="V340" i="4"/>
  <c r="V753" i="4"/>
  <c r="V772" i="4"/>
  <c r="V819" i="4"/>
  <c r="V823" i="4"/>
  <c r="V858" i="4"/>
  <c r="V878" i="4"/>
  <c r="V950" i="4"/>
  <c r="V954" i="4"/>
  <c r="V1096" i="4"/>
  <c r="V1157" i="4"/>
  <c r="V1167" i="4"/>
  <c r="V1171" i="4"/>
  <c r="V1179" i="4"/>
  <c r="V1183" i="4"/>
  <c r="V1238" i="4"/>
  <c r="V1242" i="4"/>
  <c r="V1324" i="4"/>
  <c r="AH1377" i="4"/>
  <c r="V1394" i="4"/>
  <c r="V1398" i="4"/>
  <c r="R759" i="4"/>
  <c r="R760" i="4"/>
  <c r="R761" i="4"/>
  <c r="R762" i="4"/>
  <c r="R763" i="4"/>
  <c r="R764" i="4"/>
  <c r="R765" i="4"/>
  <c r="R766" i="4"/>
  <c r="R757" i="4"/>
  <c r="R727" i="4"/>
  <c r="R726" i="4"/>
  <c r="R725" i="4"/>
  <c r="R724" i="4"/>
  <c r="R723" i="4"/>
  <c r="R722" i="4"/>
  <c r="R783" i="4"/>
  <c r="R784" i="4"/>
  <c r="R785" i="4"/>
  <c r="R786" i="4"/>
  <c r="R782" i="4"/>
  <c r="R795" i="4"/>
  <c r="R796" i="4"/>
  <c r="R797" i="4"/>
  <c r="R794" i="4"/>
  <c r="R843" i="4"/>
  <c r="R844" i="4"/>
  <c r="R845" i="4"/>
  <c r="R846" i="4"/>
  <c r="R847" i="4"/>
  <c r="R848" i="4"/>
  <c r="R849" i="4"/>
  <c r="R850" i="4"/>
  <c r="R842" i="4"/>
  <c r="R855" i="4"/>
  <c r="R856" i="4"/>
  <c r="R857" i="4"/>
  <c r="R854" i="4"/>
  <c r="R891" i="4"/>
  <c r="R892" i="4"/>
  <c r="R893" i="4"/>
  <c r="R890" i="4"/>
  <c r="R915" i="4"/>
  <c r="R916" i="4"/>
  <c r="R917" i="4"/>
  <c r="R918" i="4"/>
  <c r="R919" i="4"/>
  <c r="R920" i="4"/>
  <c r="R921" i="4"/>
  <c r="R922" i="4"/>
  <c r="R914" i="4"/>
  <c r="R927" i="4"/>
  <c r="R928" i="4"/>
  <c r="R926" i="4"/>
  <c r="R939" i="4"/>
  <c r="R940" i="4"/>
  <c r="R941" i="4"/>
  <c r="R938" i="4"/>
  <c r="R963" i="4"/>
  <c r="R964" i="4"/>
  <c r="R965" i="4"/>
  <c r="R966" i="4"/>
  <c r="R967" i="4"/>
  <c r="R968" i="4"/>
  <c r="R962" i="4"/>
  <c r="R987" i="4"/>
  <c r="R988" i="4"/>
  <c r="R989" i="4"/>
  <c r="R990" i="4"/>
  <c r="R986" i="4"/>
  <c r="R1035" i="4"/>
  <c r="R1036" i="4"/>
  <c r="R1037" i="4"/>
  <c r="R1038" i="4"/>
  <c r="R1034" i="4"/>
  <c r="R1059" i="4"/>
  <c r="R1060" i="4"/>
  <c r="R1061" i="4"/>
  <c r="R1062" i="4"/>
  <c r="R1058" i="4"/>
  <c r="R1095" i="4"/>
  <c r="R1096" i="4"/>
  <c r="R1097" i="4"/>
  <c r="R1094" i="4"/>
  <c r="R1107" i="4"/>
  <c r="R1108" i="4"/>
  <c r="R1109" i="4"/>
  <c r="R1110" i="4"/>
  <c r="R1111" i="4"/>
  <c r="R1106" i="4"/>
  <c r="R1119" i="4"/>
  <c r="R1120" i="4"/>
  <c r="R1121" i="4"/>
  <c r="R1122" i="4"/>
  <c r="R1123" i="4"/>
  <c r="R1124" i="4"/>
  <c r="R1125" i="4"/>
  <c r="R1126" i="4"/>
  <c r="R1118" i="4"/>
  <c r="R1131" i="4"/>
  <c r="R1132" i="4"/>
  <c r="R1133" i="4"/>
  <c r="R1134" i="4"/>
  <c r="R1135" i="4"/>
  <c r="R1136" i="4"/>
  <c r="R1137" i="4"/>
  <c r="R1138" i="4"/>
  <c r="R1130" i="4"/>
  <c r="R1143" i="4"/>
  <c r="R1144" i="4"/>
  <c r="R1145" i="4"/>
  <c r="R1146" i="4"/>
  <c r="R1147" i="4"/>
  <c r="R1148" i="4"/>
  <c r="R1149" i="4"/>
  <c r="R1142" i="4"/>
  <c r="R1155" i="4"/>
  <c r="R1156" i="4"/>
  <c r="R1157" i="4"/>
  <c r="R1154" i="4"/>
  <c r="R1167" i="4"/>
  <c r="R1168" i="4"/>
  <c r="R1169" i="4"/>
  <c r="R1166" i="4"/>
  <c r="R1179" i="4"/>
  <c r="R1180" i="4"/>
  <c r="R1181" i="4"/>
  <c r="R1182" i="4"/>
  <c r="R1183" i="4"/>
  <c r="R1184" i="4"/>
  <c r="R1185" i="4"/>
  <c r="R1186" i="4"/>
  <c r="R1178" i="4"/>
  <c r="R1359" i="4"/>
  <c r="R1360" i="4"/>
  <c r="R1361" i="4"/>
  <c r="R1358" i="4"/>
  <c r="R1311" i="4"/>
  <c r="R1312" i="4"/>
  <c r="R1310" i="4"/>
  <c r="R1263" i="4"/>
  <c r="R1264" i="4"/>
  <c r="R1265" i="4"/>
  <c r="R1266" i="4"/>
  <c r="R1267" i="4"/>
  <c r="R1268" i="4"/>
  <c r="R1269" i="4"/>
  <c r="R1270" i="4"/>
  <c r="R1262" i="4"/>
  <c r="R819" i="4"/>
  <c r="R820" i="4"/>
  <c r="R821" i="4"/>
  <c r="R822" i="4"/>
  <c r="R823" i="4"/>
  <c r="R824" i="4"/>
  <c r="R825" i="4"/>
  <c r="R826" i="4"/>
  <c r="R818" i="4"/>
  <c r="R1047" i="4"/>
  <c r="R1048" i="4"/>
  <c r="R1046" i="4"/>
  <c r="R1023" i="4"/>
  <c r="R1024" i="4"/>
  <c r="R1025" i="4"/>
  <c r="R1022" i="4"/>
  <c r="R879" i="4"/>
  <c r="R880" i="4"/>
  <c r="R881" i="4"/>
  <c r="R882" i="4"/>
  <c r="R883" i="4"/>
  <c r="R884" i="4"/>
  <c r="R885" i="4"/>
  <c r="R878" i="4"/>
  <c r="R747" i="4"/>
  <c r="R758" i="4"/>
  <c r="R748" i="4"/>
  <c r="R749" i="4"/>
  <c r="R750" i="4"/>
  <c r="R751" i="4"/>
  <c r="R752" i="4"/>
  <c r="R753" i="4"/>
  <c r="R746" i="4"/>
  <c r="R1227" i="4"/>
  <c r="R1228" i="4"/>
  <c r="R1229" i="4"/>
  <c r="R1230" i="4"/>
  <c r="R1231" i="4"/>
  <c r="R1226" i="4"/>
  <c r="R807" i="4"/>
  <c r="R808" i="4"/>
  <c r="R806" i="4"/>
  <c r="R1395" i="4"/>
  <c r="R1396" i="4"/>
  <c r="R1397" i="4"/>
  <c r="R1398" i="4"/>
  <c r="R1399" i="4"/>
  <c r="R1400" i="4"/>
  <c r="R1401" i="4"/>
  <c r="R1402" i="4"/>
  <c r="R1394" i="4"/>
  <c r="R1347" i="4"/>
  <c r="R1348" i="4"/>
  <c r="R1346" i="4"/>
  <c r="R1299" i="4"/>
  <c r="R1300" i="4"/>
  <c r="R1301" i="4"/>
  <c r="R1302" i="4"/>
  <c r="R1298" i="4"/>
  <c r="R1251" i="4"/>
  <c r="R1252" i="4"/>
  <c r="R1253" i="4"/>
  <c r="R1254" i="4"/>
  <c r="R1250" i="4"/>
  <c r="R1203" i="4"/>
  <c r="R1204" i="4"/>
  <c r="R1205" i="4"/>
  <c r="R1206" i="4"/>
  <c r="R1207" i="4"/>
  <c r="R1208" i="4"/>
  <c r="R1209" i="4"/>
  <c r="R1210" i="4"/>
  <c r="R1202" i="4"/>
  <c r="R1275" i="4"/>
  <c r="R1276" i="4"/>
  <c r="R1274" i="4"/>
  <c r="R1287" i="4"/>
  <c r="R1288" i="4"/>
  <c r="R1289" i="4"/>
  <c r="R1290" i="4"/>
  <c r="R1291" i="4"/>
  <c r="R1292" i="4"/>
  <c r="R1293" i="4"/>
  <c r="R1294" i="4"/>
  <c r="R1286" i="4"/>
  <c r="R1371" i="4"/>
  <c r="R1372" i="4"/>
  <c r="R1373" i="4"/>
  <c r="R1374" i="4"/>
  <c r="R1370" i="4"/>
  <c r="R1383" i="4"/>
  <c r="R1384" i="4"/>
  <c r="R1385" i="4"/>
  <c r="R1386" i="4"/>
  <c r="R1387" i="4"/>
  <c r="R1388" i="4"/>
  <c r="R1389" i="4"/>
  <c r="R1390" i="4"/>
  <c r="R1382" i="4"/>
  <c r="R867" i="4"/>
  <c r="R868" i="4"/>
  <c r="R869" i="4"/>
  <c r="R870" i="4"/>
  <c r="R871" i="4"/>
  <c r="R872" i="4"/>
  <c r="R873" i="4"/>
  <c r="R874" i="4"/>
  <c r="R866" i="4"/>
  <c r="R903" i="4"/>
  <c r="R904" i="4"/>
  <c r="R902" i="4"/>
  <c r="R1335" i="4"/>
  <c r="R1336" i="4"/>
  <c r="R1337" i="4"/>
  <c r="R1334" i="4"/>
  <c r="R1191" i="4"/>
  <c r="R1192" i="4"/>
  <c r="R1193" i="4"/>
  <c r="R1194" i="4"/>
  <c r="R1195" i="4"/>
  <c r="R1196" i="4"/>
  <c r="R1197" i="4"/>
  <c r="R1198" i="4"/>
  <c r="R1190" i="4"/>
  <c r="R1011" i="4"/>
  <c r="R1010" i="4"/>
  <c r="R1323" i="4"/>
  <c r="R1324" i="4"/>
  <c r="R1325" i="4"/>
  <c r="R1326" i="4"/>
  <c r="R1327" i="4"/>
  <c r="R1322" i="4"/>
  <c r="R1215" i="4"/>
  <c r="R1216" i="4"/>
  <c r="R1217" i="4"/>
  <c r="R1218" i="4"/>
  <c r="R1219" i="4"/>
  <c r="R1220" i="4"/>
  <c r="R1221" i="4"/>
  <c r="R1214" i="4"/>
  <c r="R1407" i="4"/>
  <c r="R1408" i="4"/>
  <c r="R1409" i="4"/>
  <c r="R1406" i="4"/>
  <c r="R1239" i="4"/>
  <c r="R1240" i="4"/>
  <c r="R1241" i="4"/>
  <c r="R1242" i="4"/>
  <c r="R1243" i="4"/>
  <c r="R1244" i="4"/>
  <c r="R1245" i="4"/>
  <c r="R1246" i="4"/>
  <c r="R1238" i="4"/>
  <c r="R1071" i="4"/>
  <c r="R1072" i="4"/>
  <c r="R1073" i="4"/>
  <c r="R1074" i="4"/>
  <c r="R1075" i="4"/>
  <c r="R1076" i="4"/>
  <c r="R1077" i="4"/>
  <c r="R1078" i="4"/>
  <c r="R1070" i="4"/>
  <c r="R999" i="4"/>
  <c r="R1000" i="4"/>
  <c r="R1001" i="4"/>
  <c r="R1002" i="4"/>
  <c r="R1003" i="4"/>
  <c r="R1004" i="4"/>
  <c r="R1005" i="4"/>
  <c r="R998" i="4"/>
  <c r="R706" i="4"/>
  <c r="R705" i="4"/>
  <c r="R704" i="4"/>
  <c r="R703" i="4"/>
  <c r="R702" i="4"/>
  <c r="R701" i="4"/>
  <c r="R700" i="4"/>
  <c r="R699" i="4"/>
  <c r="R698" i="4"/>
  <c r="R735" i="4"/>
  <c r="R736" i="4"/>
  <c r="R737" i="4"/>
  <c r="R738" i="4"/>
  <c r="R739" i="4"/>
  <c r="R740" i="4"/>
  <c r="R741" i="4"/>
  <c r="R742" i="4"/>
  <c r="R734" i="4"/>
  <c r="R975" i="4"/>
  <c r="R976" i="4"/>
  <c r="R977" i="4"/>
  <c r="R978" i="4"/>
  <c r="R979" i="4"/>
  <c r="R980" i="4"/>
  <c r="R981" i="4"/>
  <c r="R974" i="4"/>
  <c r="R831" i="4"/>
  <c r="R832" i="4"/>
  <c r="R833" i="4"/>
  <c r="R830" i="4"/>
  <c r="V62" i="4"/>
  <c r="V341" i="4"/>
  <c r="V345" i="4"/>
  <c r="V364" i="4"/>
  <c r="V368" i="4"/>
  <c r="V461" i="4"/>
  <c r="V465" i="4"/>
  <c r="V473" i="4"/>
  <c r="V477" i="4"/>
  <c r="V533" i="4"/>
  <c r="V537" i="4"/>
  <c r="V557" i="4"/>
  <c r="V561" i="4"/>
  <c r="V581" i="4"/>
  <c r="V585" i="4"/>
  <c r="V617" i="4"/>
  <c r="V621" i="4"/>
  <c r="V629" i="4"/>
  <c r="V633" i="4"/>
  <c r="V700" i="4"/>
  <c r="V704" i="4"/>
  <c r="V747" i="4"/>
  <c r="V750" i="4"/>
  <c r="V754" i="4"/>
  <c r="V866" i="4"/>
  <c r="V870" i="4"/>
  <c r="V874" i="4"/>
  <c r="V939" i="4"/>
  <c r="V943" i="4"/>
  <c r="V947" i="4"/>
  <c r="V975" i="4"/>
  <c r="V979" i="4"/>
  <c r="V983" i="4"/>
  <c r="V987" i="4"/>
  <c r="V991" i="4"/>
  <c r="V995" i="4"/>
  <c r="V999" i="4"/>
  <c r="V1003" i="4"/>
  <c r="V1007" i="4"/>
  <c r="V1035" i="4"/>
  <c r="V1039" i="4"/>
  <c r="V1043" i="4"/>
  <c r="V1071" i="4"/>
  <c r="V1075" i="4"/>
  <c r="V1079" i="4"/>
  <c r="V1083" i="4"/>
  <c r="V1087" i="4"/>
  <c r="V1091" i="4"/>
  <c r="V1107" i="4"/>
  <c r="V1111" i="4"/>
  <c r="V1115" i="4"/>
  <c r="V1131" i="4"/>
  <c r="V1135" i="4"/>
  <c r="V1139" i="4"/>
  <c r="V1228" i="4"/>
  <c r="V1232" i="4"/>
  <c r="V1255" i="4"/>
  <c r="V1288" i="4"/>
  <c r="V1292" i="4"/>
  <c r="AH1295" i="4"/>
  <c r="AH1332" i="4"/>
  <c r="V1337" i="4"/>
  <c r="V1341" i="4"/>
  <c r="X1353" i="4"/>
  <c r="V1349" i="4"/>
  <c r="V1353" i="4"/>
  <c r="AH1370" i="4"/>
  <c r="AH1379" i="4"/>
  <c r="AH1390" i="4"/>
  <c r="R675" i="4"/>
  <c r="V70" i="4"/>
  <c r="V63" i="4"/>
  <c r="V67" i="4"/>
  <c r="V71" i="4"/>
  <c r="V111" i="4"/>
  <c r="V123" i="4"/>
  <c r="V127" i="4"/>
  <c r="V206" i="4"/>
  <c r="V210" i="4"/>
  <c r="V214" i="4"/>
  <c r="V338" i="4"/>
  <c r="V342" i="4"/>
  <c r="V346" i="4"/>
  <c r="V365" i="4"/>
  <c r="V369" i="4"/>
  <c r="V458" i="4"/>
  <c r="V462" i="4"/>
  <c r="V466" i="4"/>
  <c r="V470" i="4"/>
  <c r="V474" i="4"/>
  <c r="V478" i="4"/>
  <c r="V530" i="4"/>
  <c r="V534" i="4"/>
  <c r="V538" i="4"/>
  <c r="V554" i="4"/>
  <c r="V558" i="4"/>
  <c r="V562" i="4"/>
  <c r="V578" i="4"/>
  <c r="V582" i="4"/>
  <c r="V586" i="4"/>
  <c r="V614" i="4"/>
  <c r="V618" i="4"/>
  <c r="V622" i="4"/>
  <c r="V626" i="4"/>
  <c r="V630" i="4"/>
  <c r="V634" i="4"/>
  <c r="V701" i="4"/>
  <c r="V705" i="4"/>
  <c r="V758" i="4"/>
  <c r="V751" i="4"/>
  <c r="V867" i="4"/>
  <c r="V871" i="4"/>
  <c r="V875" i="4"/>
  <c r="V940" i="4"/>
  <c r="V944" i="4"/>
  <c r="V976" i="4"/>
  <c r="V980" i="4"/>
  <c r="V988" i="4"/>
  <c r="V992" i="4"/>
  <c r="V1000" i="4"/>
  <c r="V1004" i="4"/>
  <c r="V1036" i="4"/>
  <c r="V1040" i="4"/>
  <c r="V1072" i="4"/>
  <c r="V1076" i="4"/>
  <c r="V1084" i="4"/>
  <c r="V1088" i="4"/>
  <c r="V1108" i="4"/>
  <c r="V1112" i="4"/>
  <c r="V1132" i="4"/>
  <c r="V1136" i="4"/>
  <c r="V1229" i="4"/>
  <c r="V1233" i="4"/>
  <c r="V1256" i="4"/>
  <c r="V1289" i="4"/>
  <c r="V1293" i="4"/>
  <c r="V1334" i="4"/>
  <c r="V1338" i="4"/>
  <c r="V1342" i="4"/>
  <c r="X1351" i="4"/>
  <c r="X1347" i="4"/>
  <c r="V1346" i="4"/>
  <c r="V1350" i="4"/>
  <c r="V1354" i="4"/>
  <c r="AH1373" i="4"/>
  <c r="V1374" i="4"/>
  <c r="AH1383" i="4"/>
  <c r="AH1382" i="4"/>
  <c r="R677" i="4"/>
  <c r="R676" i="4"/>
  <c r="V66" i="4"/>
  <c r="V64" i="4"/>
  <c r="V115" i="4"/>
  <c r="V207" i="4"/>
  <c r="V211" i="4"/>
  <c r="V339" i="4"/>
  <c r="V343" i="4"/>
  <c r="V362" i="4"/>
  <c r="V366" i="4"/>
  <c r="V459" i="4"/>
  <c r="V463" i="4"/>
  <c r="V471" i="4"/>
  <c r="V475" i="4"/>
  <c r="V531" i="4"/>
  <c r="V535" i="4"/>
  <c r="V555" i="4"/>
  <c r="V559" i="4"/>
  <c r="V579" i="4"/>
  <c r="V583" i="4"/>
  <c r="V615" i="4"/>
  <c r="V619" i="4"/>
  <c r="V627" i="4"/>
  <c r="V631" i="4"/>
  <c r="V698" i="4"/>
  <c r="V702" i="4"/>
  <c r="V748" i="4"/>
  <c r="V868" i="4"/>
  <c r="V941" i="4"/>
  <c r="V977" i="4"/>
  <c r="V989" i="4"/>
  <c r="V1001" i="4"/>
  <c r="V1037" i="4"/>
  <c r="V1073" i="4"/>
  <c r="V1085" i="4"/>
  <c r="V1109" i="4"/>
  <c r="V1133" i="4"/>
  <c r="V1226" i="4"/>
  <c r="V1230" i="4"/>
  <c r="V1251" i="4"/>
  <c r="V1259" i="4"/>
  <c r="V1276" i="4"/>
  <c r="V1286" i="4"/>
  <c r="V1290" i="4"/>
  <c r="V1335" i="4"/>
  <c r="V1339" i="4"/>
  <c r="X1355" i="4"/>
  <c r="X1350" i="4"/>
  <c r="V1347" i="4"/>
  <c r="V1351" i="4"/>
  <c r="AH1375" i="4"/>
  <c r="AH1387" i="4"/>
  <c r="R307" i="4"/>
  <c r="R303" i="4"/>
  <c r="R310" i="4"/>
  <c r="R306" i="4"/>
  <c r="R302" i="4"/>
  <c r="R309" i="4"/>
  <c r="R308" i="4"/>
  <c r="R305" i="4"/>
  <c r="R304" i="4"/>
  <c r="R375" i="4"/>
  <c r="R374" i="4"/>
  <c r="R487" i="4"/>
  <c r="R483" i="4"/>
  <c r="R490" i="4"/>
  <c r="R486" i="4"/>
  <c r="R482" i="4"/>
  <c r="R485" i="4"/>
  <c r="R489" i="4"/>
  <c r="R484" i="4"/>
  <c r="R488" i="4"/>
  <c r="R296" i="4"/>
  <c r="R292" i="4"/>
  <c r="R295" i="4"/>
  <c r="R291" i="4"/>
  <c r="R298" i="4"/>
  <c r="R290" i="4"/>
  <c r="R297" i="4"/>
  <c r="R294" i="4"/>
  <c r="R293" i="4"/>
  <c r="R513" i="4"/>
  <c r="R509" i="4"/>
  <c r="R512" i="4"/>
  <c r="R508" i="4"/>
  <c r="R507" i="4"/>
  <c r="R511" i="4"/>
  <c r="R506" i="4"/>
  <c r="R510" i="4"/>
  <c r="R318" i="4"/>
  <c r="R314" i="4"/>
  <c r="R317" i="4"/>
  <c r="R319" i="4"/>
  <c r="R316" i="4"/>
  <c r="R315" i="4"/>
  <c r="R592" i="4"/>
  <c r="R591" i="4"/>
  <c r="R590" i="4"/>
  <c r="R630" i="4"/>
  <c r="R626" i="4"/>
  <c r="R629" i="4"/>
  <c r="R628" i="4"/>
  <c r="R627" i="4"/>
  <c r="X1318" i="4"/>
  <c r="R46" i="4"/>
  <c r="R42" i="4"/>
  <c r="R38" i="4"/>
  <c r="R45" i="4"/>
  <c r="R41" i="4"/>
  <c r="R44" i="4"/>
  <c r="R40" i="4"/>
  <c r="R43" i="4"/>
  <c r="R39" i="4"/>
  <c r="R53" i="4"/>
  <c r="R52" i="4"/>
  <c r="R50" i="4"/>
  <c r="R51" i="4"/>
  <c r="R150" i="4"/>
  <c r="R146" i="4"/>
  <c r="R153" i="4"/>
  <c r="R149" i="4"/>
  <c r="R148" i="4"/>
  <c r="R147" i="4"/>
  <c r="R152" i="4"/>
  <c r="R151" i="4"/>
  <c r="AH1196" i="4"/>
  <c r="X1313" i="4"/>
  <c r="X1327" i="4"/>
  <c r="AH1346" i="4"/>
  <c r="X1365" i="4"/>
  <c r="AH1371" i="4"/>
  <c r="AH1374" i="4"/>
  <c r="AH1378" i="4"/>
  <c r="AH1385" i="4"/>
  <c r="R199" i="4"/>
  <c r="R195" i="4"/>
  <c r="R202" i="4"/>
  <c r="R198" i="4"/>
  <c r="R194" i="4"/>
  <c r="R197" i="4"/>
  <c r="R196" i="4"/>
  <c r="R201" i="4"/>
  <c r="R200" i="4"/>
  <c r="R242" i="4"/>
  <c r="R244" i="4"/>
  <c r="R243" i="4"/>
  <c r="R370" i="4"/>
  <c r="R366" i="4"/>
  <c r="R362" i="4"/>
  <c r="R369" i="4"/>
  <c r="R365" i="4"/>
  <c r="R368" i="4"/>
  <c r="R367" i="4"/>
  <c r="R364" i="4"/>
  <c r="R363" i="4"/>
  <c r="R415" i="4"/>
  <c r="R411" i="4"/>
  <c r="R418" i="4"/>
  <c r="R414" i="4"/>
  <c r="R410" i="4"/>
  <c r="R413" i="4"/>
  <c r="R412" i="4"/>
  <c r="R417" i="4"/>
  <c r="R416" i="4"/>
  <c r="R255" i="4"/>
  <c r="R254" i="4"/>
  <c r="R256" i="4"/>
  <c r="R581" i="4"/>
  <c r="R580" i="4"/>
  <c r="R579" i="4"/>
  <c r="R578" i="4"/>
  <c r="R476" i="4"/>
  <c r="R472" i="4"/>
  <c r="R475" i="4"/>
  <c r="R471" i="4"/>
  <c r="R474" i="4"/>
  <c r="R470" i="4"/>
  <c r="R473" i="4"/>
  <c r="R478" i="4"/>
  <c r="R477" i="4"/>
  <c r="R465" i="4"/>
  <c r="R461" i="4"/>
  <c r="R464" i="4"/>
  <c r="R460" i="4"/>
  <c r="R463" i="4"/>
  <c r="R462" i="4"/>
  <c r="R459" i="4"/>
  <c r="R458" i="4"/>
  <c r="R466" i="4"/>
  <c r="R272" i="4"/>
  <c r="R268" i="4"/>
  <c r="R271" i="4"/>
  <c r="R267" i="4"/>
  <c r="R270" i="4"/>
  <c r="R269" i="4"/>
  <c r="R266" i="4"/>
  <c r="R273" i="4"/>
  <c r="R68" i="4"/>
  <c r="R70" i="4"/>
  <c r="R65" i="4"/>
  <c r="R69" i="4"/>
  <c r="R64" i="4"/>
  <c r="R63" i="4"/>
  <c r="R67" i="4"/>
  <c r="R62" i="4"/>
  <c r="R66" i="4"/>
  <c r="R130" i="4"/>
  <c r="R126" i="4"/>
  <c r="R122" i="4"/>
  <c r="R129" i="4"/>
  <c r="R125" i="4"/>
  <c r="R128" i="4"/>
  <c r="R127" i="4"/>
  <c r="R124" i="4"/>
  <c r="R123" i="4"/>
  <c r="R80" i="4"/>
  <c r="R79" i="4"/>
  <c r="R75" i="4"/>
  <c r="R78" i="4"/>
  <c r="R77" i="4"/>
  <c r="R76" i="4"/>
  <c r="R74" i="4"/>
  <c r="R112" i="4"/>
  <c r="R111" i="4"/>
  <c r="R110" i="4"/>
  <c r="X1312" i="4"/>
  <c r="AH1316" i="4"/>
  <c r="X1326" i="4"/>
  <c r="AH1358" i="4"/>
  <c r="X1378" i="4"/>
  <c r="X1371" i="4"/>
  <c r="R210" i="4"/>
  <c r="R206" i="4"/>
  <c r="R209" i="4"/>
  <c r="R208" i="4"/>
  <c r="R207" i="4"/>
  <c r="R211" i="4"/>
  <c r="R174" i="4"/>
  <c r="R170" i="4"/>
  <c r="R173" i="4"/>
  <c r="R176" i="4"/>
  <c r="R175" i="4"/>
  <c r="R172" i="4"/>
  <c r="R171" i="4"/>
  <c r="R224" i="4"/>
  <c r="R220" i="4"/>
  <c r="R223" i="4"/>
  <c r="R219" i="4"/>
  <c r="R222" i="4"/>
  <c r="R221" i="4"/>
  <c r="R226" i="4"/>
  <c r="R225" i="4"/>
  <c r="R218" i="4"/>
  <c r="R617" i="4"/>
  <c r="R620" i="4"/>
  <c r="R616" i="4"/>
  <c r="R615" i="4"/>
  <c r="R614" i="4"/>
  <c r="R619" i="4"/>
  <c r="R618" i="4"/>
  <c r="R568" i="4"/>
  <c r="R567" i="4"/>
  <c r="R566" i="4"/>
  <c r="R454" i="4"/>
  <c r="R450" i="4"/>
  <c r="R446" i="4"/>
  <c r="R453" i="4"/>
  <c r="R449" i="4"/>
  <c r="R452" i="4"/>
  <c r="R451" i="4"/>
  <c r="R448" i="4"/>
  <c r="R447" i="4"/>
  <c r="R351" i="4"/>
  <c r="R354" i="4"/>
  <c r="R350" i="4"/>
  <c r="R353" i="4"/>
  <c r="R352" i="4"/>
  <c r="R544" i="4"/>
  <c r="R543" i="4"/>
  <c r="R542" i="4"/>
  <c r="R610" i="4"/>
  <c r="R606" i="4"/>
  <c r="R602" i="4"/>
  <c r="R609" i="4"/>
  <c r="R605" i="4"/>
  <c r="R604" i="4"/>
  <c r="R608" i="4"/>
  <c r="R603" i="4"/>
  <c r="R607" i="4"/>
  <c r="R344" i="4"/>
  <c r="R340" i="4"/>
  <c r="R343" i="4"/>
  <c r="R339" i="4"/>
  <c r="R342" i="4"/>
  <c r="R341" i="4"/>
  <c r="R346" i="4"/>
  <c r="R345" i="4"/>
  <c r="R338" i="4"/>
  <c r="R88" i="4"/>
  <c r="R86" i="4"/>
  <c r="R87" i="4"/>
  <c r="R106" i="4"/>
  <c r="R102" i="4"/>
  <c r="R98" i="4"/>
  <c r="R105" i="4"/>
  <c r="R101" i="4"/>
  <c r="R100" i="4"/>
  <c r="R99" i="4"/>
  <c r="R104" i="4"/>
  <c r="R103" i="4"/>
  <c r="R134" i="4"/>
  <c r="R135" i="4"/>
  <c r="R136" i="4"/>
  <c r="R158" i="4"/>
  <c r="R161" i="4"/>
  <c r="R160" i="4"/>
  <c r="R159" i="4"/>
  <c r="V179" i="4"/>
  <c r="R183" i="4"/>
  <c r="R182" i="4"/>
  <c r="R185" i="4"/>
  <c r="R184" i="4"/>
  <c r="AH1200" i="4"/>
  <c r="AH1364" i="4"/>
  <c r="X1376" i="4"/>
  <c r="AH1372" i="4"/>
  <c r="AH1376" i="4"/>
  <c r="R280" i="4"/>
  <c r="R279" i="4"/>
  <c r="R281" i="4"/>
  <c r="R278" i="4"/>
  <c r="R328" i="4"/>
  <c r="R327" i="4"/>
  <c r="R326" i="4"/>
  <c r="R329" i="4"/>
  <c r="R235" i="4"/>
  <c r="R231" i="4"/>
  <c r="R238" i="4"/>
  <c r="R234" i="4"/>
  <c r="R230" i="4"/>
  <c r="R233" i="4"/>
  <c r="R232" i="4"/>
  <c r="R237" i="4"/>
  <c r="R236" i="4"/>
  <c r="R439" i="4"/>
  <c r="R435" i="4"/>
  <c r="R442" i="4"/>
  <c r="R438" i="4"/>
  <c r="R434" i="4"/>
  <c r="R441" i="4"/>
  <c r="R440" i="4"/>
  <c r="R437" i="4"/>
  <c r="R436" i="4"/>
  <c r="R399" i="4"/>
  <c r="R398" i="4"/>
  <c r="R401" i="4"/>
  <c r="R400" i="4"/>
  <c r="R655" i="4"/>
  <c r="R651" i="4"/>
  <c r="R658" i="4"/>
  <c r="R654" i="4"/>
  <c r="R650" i="4"/>
  <c r="R657" i="4"/>
  <c r="R653" i="4"/>
  <c r="R656" i="4"/>
  <c r="R652" i="4"/>
  <c r="R502" i="4"/>
  <c r="R498" i="4"/>
  <c r="R494" i="4"/>
  <c r="R501" i="4"/>
  <c r="R497" i="4"/>
  <c r="R496" i="4"/>
  <c r="R495" i="4"/>
  <c r="R500" i="4"/>
  <c r="R499" i="4"/>
  <c r="R521" i="4"/>
  <c r="R520" i="4"/>
  <c r="R519" i="4"/>
  <c r="R518" i="4"/>
  <c r="R523" i="4"/>
  <c r="R522" i="4"/>
  <c r="R531" i="4"/>
  <c r="R530" i="4"/>
  <c r="R532" i="4"/>
  <c r="V757" i="4"/>
  <c r="V762" i="4"/>
  <c r="V766" i="4"/>
  <c r="V808" i="4"/>
  <c r="V812" i="4"/>
  <c r="V855" i="4"/>
  <c r="V859" i="4"/>
  <c r="V863" i="4"/>
  <c r="V879" i="4"/>
  <c r="V883" i="4"/>
  <c r="V887" i="4"/>
  <c r="AH1318" i="4"/>
  <c r="AH1327" i="4"/>
  <c r="X1364" i="4"/>
  <c r="X1359" i="4"/>
  <c r="V377" i="4"/>
  <c r="V381" i="4"/>
  <c r="V759" i="4"/>
  <c r="V763" i="4"/>
  <c r="V767" i="4"/>
  <c r="V809" i="4"/>
  <c r="V813" i="4"/>
  <c r="V856" i="4"/>
  <c r="V860" i="4"/>
  <c r="V880" i="4"/>
  <c r="V884" i="4"/>
  <c r="AH1003" i="4"/>
  <c r="AH1212" i="4"/>
  <c r="X1317" i="4"/>
  <c r="AH1311" i="4"/>
  <c r="AH1323" i="4"/>
  <c r="AH1322" i="4"/>
  <c r="AH1328" i="4"/>
  <c r="AH1340" i="4"/>
  <c r="X1362" i="4"/>
  <c r="AH1360" i="4"/>
  <c r="V350" i="4"/>
  <c r="V354" i="4"/>
  <c r="V374" i="4"/>
  <c r="V378" i="4"/>
  <c r="V760" i="4"/>
  <c r="V806" i="4"/>
  <c r="V810" i="4"/>
  <c r="V857" i="4"/>
  <c r="V881" i="4"/>
  <c r="AH1276" i="4"/>
  <c r="X1303" i="4"/>
  <c r="AH1302" i="4"/>
  <c r="X1314" i="4"/>
  <c r="X1311" i="4"/>
  <c r="AH1313" i="4"/>
  <c r="AH1324" i="4"/>
  <c r="AH1331" i="4"/>
  <c r="X1366" i="4"/>
  <c r="X1361" i="4"/>
  <c r="AH1363" i="4"/>
  <c r="AH1386" i="4"/>
  <c r="AH1391" i="4"/>
  <c r="X1408" i="4"/>
  <c r="AH1407" i="4"/>
  <c r="AH1406" i="4"/>
  <c r="AH1410" i="4"/>
  <c r="AI1410" i="4" s="1"/>
  <c r="AH1408" i="4"/>
  <c r="AI1415" i="4"/>
  <c r="AI1411" i="4"/>
  <c r="AF1409" i="4"/>
  <c r="AI1409" i="4" s="1"/>
  <c r="X1412" i="4"/>
  <c r="V1408" i="4"/>
  <c r="V1412" i="4"/>
  <c r="V1409" i="4"/>
  <c r="AI1414" i="4"/>
  <c r="AI1413" i="4"/>
  <c r="X1415" i="4"/>
  <c r="X1411" i="4"/>
  <c r="X1414" i="4"/>
  <c r="X1410" i="4"/>
  <c r="X1407" i="4"/>
  <c r="X1406" i="4"/>
  <c r="X1413" i="4"/>
  <c r="AH1394" i="4"/>
  <c r="AH1400" i="4"/>
  <c r="AH1396" i="4"/>
  <c r="AH1401" i="4"/>
  <c r="AH1399" i="4"/>
  <c r="AH1397" i="4"/>
  <c r="AH1404" i="4"/>
  <c r="X1401" i="4"/>
  <c r="X1397" i="4"/>
  <c r="AF1404" i="4"/>
  <c r="AF1395" i="4"/>
  <c r="AF1399" i="4"/>
  <c r="AF1403" i="4"/>
  <c r="AF1401" i="4"/>
  <c r="AF1396" i="4"/>
  <c r="AF1400" i="4"/>
  <c r="AF1398" i="4"/>
  <c r="AF1402" i="4"/>
  <c r="AI1402" i="4" s="1"/>
  <c r="AF1397" i="4"/>
  <c r="X1402" i="4"/>
  <c r="X1398" i="4"/>
  <c r="X1395" i="4"/>
  <c r="AH1403" i="4"/>
  <c r="X1400" i="4"/>
  <c r="X1396" i="4"/>
  <c r="X1403" i="4"/>
  <c r="X1399" i="4"/>
  <c r="AH1395" i="4"/>
  <c r="AH1398" i="4"/>
  <c r="AH1384" i="4"/>
  <c r="AH1388" i="4"/>
  <c r="X1389" i="4"/>
  <c r="X1385" i="4"/>
  <c r="AF1392" i="4"/>
  <c r="AI1392" i="4" s="1"/>
  <c r="AF1387" i="4"/>
  <c r="AF1391" i="4"/>
  <c r="AI1391" i="4" s="1"/>
  <c r="AF1383" i="4"/>
  <c r="AI1383" i="4" s="1"/>
  <c r="AF1389" i="4"/>
  <c r="AI1389" i="4" s="1"/>
  <c r="AF1385" i="4"/>
  <c r="AI1385" i="4" s="1"/>
  <c r="AF1390" i="4"/>
  <c r="AF1386" i="4"/>
  <c r="X1388" i="4"/>
  <c r="X1384" i="4"/>
  <c r="X1391" i="4"/>
  <c r="X1387" i="4"/>
  <c r="X1390" i="4"/>
  <c r="X1386" i="4"/>
  <c r="X1383" i="4"/>
  <c r="X1374" i="4"/>
  <c r="X1379" i="4"/>
  <c r="X1375" i="4"/>
  <c r="X1377" i="4"/>
  <c r="X1373" i="4"/>
  <c r="V1378" i="4"/>
  <c r="V1370" i="4"/>
  <c r="V1371" i="4"/>
  <c r="V1375" i="4"/>
  <c r="V1379" i="4"/>
  <c r="V1372" i="4"/>
  <c r="V1376" i="4"/>
  <c r="V1373" i="4"/>
  <c r="AH1361" i="4"/>
  <c r="AH1365" i="4"/>
  <c r="AH1359" i="4"/>
  <c r="AH1362" i="4"/>
  <c r="AH1367" i="4"/>
  <c r="X1367" i="4"/>
  <c r="X1363" i="4"/>
  <c r="AF1367" i="4"/>
  <c r="AF1362" i="4"/>
  <c r="AF1366" i="4"/>
  <c r="AI1366" i="4" s="1"/>
  <c r="AF1361" i="4"/>
  <c r="AF1363" i="4"/>
  <c r="AI1363" i="4" s="1"/>
  <c r="AF1365" i="4"/>
  <c r="AF1359" i="4"/>
  <c r="X1352" i="4"/>
  <c r="X1348" i="4"/>
  <c r="X1343" i="4"/>
  <c r="X1339" i="4"/>
  <c r="X1335" i="4"/>
  <c r="AH1334" i="4"/>
  <c r="X1340" i="4"/>
  <c r="X1342" i="4"/>
  <c r="X1338" i="4"/>
  <c r="X1336" i="4"/>
  <c r="X1341" i="4"/>
  <c r="X1337" i="4"/>
  <c r="AF1343" i="4"/>
  <c r="AF1338" i="4"/>
  <c r="AH1336" i="4"/>
  <c r="AH1342" i="4"/>
  <c r="AF1339" i="4"/>
  <c r="AF1342" i="4"/>
  <c r="AF1337" i="4"/>
  <c r="AH1338" i="4"/>
  <c r="AH1343" i="4"/>
  <c r="AF1341" i="4"/>
  <c r="AI1341" i="4" s="1"/>
  <c r="AF1335" i="4"/>
  <c r="AH1335" i="4"/>
  <c r="AH1339" i="4"/>
  <c r="AH1344" i="4"/>
  <c r="AI1344" i="4" s="1"/>
  <c r="X1330" i="4"/>
  <c r="X1323" i="4"/>
  <c r="AH1325" i="4"/>
  <c r="AH1329" i="4"/>
  <c r="X1329" i="4"/>
  <c r="X1325" i="4"/>
  <c r="X1328" i="4"/>
  <c r="X1324" i="4"/>
  <c r="AH1314" i="4"/>
  <c r="AH1320" i="4"/>
  <c r="AH1312" i="4"/>
  <c r="AH1317" i="4"/>
  <c r="X1316" i="4"/>
  <c r="X1319" i="4"/>
  <c r="X1315" i="4"/>
  <c r="AH1299" i="4"/>
  <c r="AH1300" i="4"/>
  <c r="AH1301" i="4"/>
  <c r="X1307" i="4"/>
  <c r="X1301" i="4"/>
  <c r="X1305" i="4"/>
  <c r="X1300" i="4"/>
  <c r="X1304" i="4"/>
  <c r="AH1290" i="4"/>
  <c r="AH1292" i="4"/>
  <c r="X1291" i="4"/>
  <c r="AH1293" i="4"/>
  <c r="AH1287" i="4"/>
  <c r="AH1288" i="4"/>
  <c r="AH1296" i="4"/>
  <c r="AH1289" i="4"/>
  <c r="AH1294" i="4"/>
  <c r="X1289" i="4"/>
  <c r="X1295" i="4"/>
  <c r="X1293" i="4"/>
  <c r="V1277" i="4"/>
  <c r="V1281" i="4"/>
  <c r="V1274" i="4"/>
  <c r="V1278" i="4"/>
  <c r="V1282" i="4"/>
  <c r="V1275" i="4"/>
  <c r="V1279" i="4"/>
  <c r="X1281" i="4"/>
  <c r="X1283" i="4"/>
  <c r="X1279" i="4"/>
  <c r="X1277" i="4"/>
  <c r="AH1264" i="4"/>
  <c r="AH1270" i="4"/>
  <c r="AH1262" i="4"/>
  <c r="AH1268" i="4"/>
  <c r="AH1266" i="4"/>
  <c r="AH1271" i="4"/>
  <c r="AH1267" i="4"/>
  <c r="AH1272" i="4"/>
  <c r="X1265" i="4"/>
  <c r="X1269" i="4"/>
  <c r="V1265" i="4"/>
  <c r="V1269" i="4"/>
  <c r="V1262" i="4"/>
  <c r="V1266" i="4"/>
  <c r="V1270" i="4"/>
  <c r="V1263" i="4"/>
  <c r="V1267" i="4"/>
  <c r="V1271" i="4"/>
  <c r="V1264" i="4"/>
  <c r="V1253" i="4"/>
  <c r="V1257" i="4"/>
  <c r="V1250" i="4"/>
  <c r="V1254" i="4"/>
  <c r="X1254" i="4"/>
  <c r="X1258" i="4"/>
  <c r="AH1254" i="4"/>
  <c r="AH1251" i="4"/>
  <c r="AH1250" i="4"/>
  <c r="AH1255" i="4"/>
  <c r="AH1252" i="4"/>
  <c r="AH1256" i="4"/>
  <c r="AH1253" i="4"/>
  <c r="X1243" i="4"/>
  <c r="AH1240" i="4"/>
  <c r="AH1244" i="4"/>
  <c r="AH1248" i="4"/>
  <c r="X1247" i="4"/>
  <c r="AF1356" i="4"/>
  <c r="AI1356" i="4" s="1"/>
  <c r="AF1348" i="4"/>
  <c r="AI1348" i="4" s="1"/>
  <c r="AF1352" i="4"/>
  <c r="AI1352" i="4" s="1"/>
  <c r="AF1349" i="4"/>
  <c r="AI1349" i="4" s="1"/>
  <c r="AF1353" i="4"/>
  <c r="AI1353" i="4" s="1"/>
  <c r="AF1350" i="4"/>
  <c r="AI1350" i="4" s="1"/>
  <c r="AF1354" i="4"/>
  <c r="AI1354" i="4" s="1"/>
  <c r="AF1347" i="4"/>
  <c r="AI1347" i="4" s="1"/>
  <c r="AF1351" i="4"/>
  <c r="AI1351" i="4" s="1"/>
  <c r="AF1355" i="4"/>
  <c r="AI1355" i="4" s="1"/>
  <c r="AH1228" i="4"/>
  <c r="AH1236" i="4"/>
  <c r="AH1232" i="4"/>
  <c r="AH1230" i="4"/>
  <c r="AF1380" i="4"/>
  <c r="AI1380" i="4" s="1"/>
  <c r="AF1372" i="4"/>
  <c r="AI1372" i="4" s="1"/>
  <c r="AF1376" i="4"/>
  <c r="AF1373" i="4"/>
  <c r="AF1377" i="4"/>
  <c r="AI1377" i="4" s="1"/>
  <c r="AF1374" i="4"/>
  <c r="AF1378" i="4"/>
  <c r="AF1371" i="4"/>
  <c r="AF1375" i="4"/>
  <c r="AF1379" i="4"/>
  <c r="AI1379" i="4" s="1"/>
  <c r="X129" i="4"/>
  <c r="AH1235" i="4"/>
  <c r="X1245" i="4"/>
  <c r="AH1246" i="4"/>
  <c r="X1256" i="4"/>
  <c r="X1267" i="4"/>
  <c r="AH1265" i="4"/>
  <c r="X1280" i="4"/>
  <c r="AH1275" i="4"/>
  <c r="AH1274" i="4"/>
  <c r="AH1279" i="4"/>
  <c r="X1294" i="4"/>
  <c r="X1290" i="4"/>
  <c r="X1287" i="4"/>
  <c r="AH1286" i="4"/>
  <c r="AH1291" i="4"/>
  <c r="X1306" i="4"/>
  <c r="X1302" i="4"/>
  <c r="X1299" i="4"/>
  <c r="AH1298" i="4"/>
  <c r="AH1303" i="4"/>
  <c r="AH1310" i="4"/>
  <c r="AH1315" i="4"/>
  <c r="AF1340" i="4"/>
  <c r="AI1340" i="4" s="1"/>
  <c r="AF1336" i="4"/>
  <c r="AH1337" i="4"/>
  <c r="AF1364" i="4"/>
  <c r="AF1360" i="4"/>
  <c r="AF1388" i="4"/>
  <c r="AF1384" i="4"/>
  <c r="AI1384" i="4" s="1"/>
  <c r="AI1412" i="4"/>
  <c r="AF1408" i="4"/>
  <c r="AF1407" i="4"/>
  <c r="X1014" i="4"/>
  <c r="X1181" i="4"/>
  <c r="AH1188" i="4"/>
  <c r="AH1242" i="4"/>
  <c r="X1252" i="4"/>
  <c r="X1271" i="4"/>
  <c r="X1282" i="4"/>
  <c r="X1278" i="4"/>
  <c r="X1292" i="4"/>
  <c r="X1288" i="4"/>
  <c r="AH1234" i="4"/>
  <c r="X1229" i="4"/>
  <c r="AH1216" i="4"/>
  <c r="AH1220" i="4"/>
  <c r="X1223" i="4"/>
  <c r="AH1222" i="4"/>
  <c r="X1219" i="4"/>
  <c r="AH1208" i="4"/>
  <c r="X1205" i="4"/>
  <c r="AH1192" i="4"/>
  <c r="AH1194" i="4"/>
  <c r="X1199" i="4"/>
  <c r="X1195" i="4"/>
  <c r="AH1184" i="4"/>
  <c r="AH1180" i="4"/>
  <c r="X1175" i="4"/>
  <c r="AH1168" i="4"/>
  <c r="AH1164" i="4"/>
  <c r="AI1164" i="4" s="1"/>
  <c r="X1026" i="4"/>
  <c r="V918" i="4"/>
  <c r="V922" i="4"/>
  <c r="V914" i="4"/>
  <c r="V916" i="4"/>
  <c r="V920" i="4"/>
  <c r="V915" i="4"/>
  <c r="V919" i="4"/>
  <c r="V923" i="4"/>
  <c r="V917" i="4"/>
  <c r="AH767" i="4"/>
  <c r="X767" i="4"/>
  <c r="AH768" i="4"/>
  <c r="AD749" i="4"/>
  <c r="B750" i="4"/>
  <c r="AD750" i="4" s="1"/>
  <c r="AD688" i="4"/>
  <c r="B689" i="4"/>
  <c r="AD689" i="4" s="1"/>
  <c r="AH219" i="4"/>
  <c r="V171" i="4"/>
  <c r="V175" i="4"/>
  <c r="V113" i="4"/>
  <c r="V117" i="4"/>
  <c r="V110" i="4"/>
  <c r="V112" i="4"/>
  <c r="V114" i="4"/>
  <c r="V116" i="4"/>
  <c r="X88" i="4"/>
  <c r="AI1416" i="4"/>
  <c r="AH1043" i="4"/>
  <c r="X1114" i="4"/>
  <c r="AH1170" i="4"/>
  <c r="AH1174" i="4"/>
  <c r="AH1215" i="4"/>
  <c r="AH1214" i="4"/>
  <c r="AH1217" i="4"/>
  <c r="AH1219" i="4"/>
  <c r="AH1221" i="4"/>
  <c r="AH1239" i="4"/>
  <c r="AH1238" i="4"/>
  <c r="AH1241" i="4"/>
  <c r="AH1243" i="4"/>
  <c r="AH1245" i="4"/>
  <c r="AF1406" i="4"/>
  <c r="Z1415" i="4"/>
  <c r="Z1414" i="4"/>
  <c r="Z1413" i="4"/>
  <c r="Z1412" i="4"/>
  <c r="Z1411" i="4"/>
  <c r="Z1410" i="4"/>
  <c r="Z1409" i="4"/>
  <c r="Z1408" i="4"/>
  <c r="Z1407" i="4"/>
  <c r="Z1406" i="4"/>
  <c r="AF1332" i="4"/>
  <c r="AF1323" i="4"/>
  <c r="AI1323" i="4" s="1"/>
  <c r="AF1325" i="4"/>
  <c r="AF1327" i="4"/>
  <c r="AF1329" i="4"/>
  <c r="AF1331" i="4"/>
  <c r="AF1324" i="4"/>
  <c r="AI1324" i="4" s="1"/>
  <c r="AF1326" i="4"/>
  <c r="AI1326" i="4" s="1"/>
  <c r="AF1328" i="4"/>
  <c r="AF1330" i="4"/>
  <c r="AI1330" i="4" s="1"/>
  <c r="X1121" i="4"/>
  <c r="X1171" i="4"/>
  <c r="AH1191" i="4"/>
  <c r="AH1190" i="4"/>
  <c r="AH1193" i="4"/>
  <c r="AH1195" i="4"/>
  <c r="AH1197" i="4"/>
  <c r="AH1206" i="4"/>
  <c r="AH1210" i="4"/>
  <c r="X1233" i="4"/>
  <c r="AH1227" i="4"/>
  <c r="AH1226" i="4"/>
  <c r="AH1229" i="4"/>
  <c r="AH1231" i="4"/>
  <c r="AH1233" i="4"/>
  <c r="X1246" i="4"/>
  <c r="X1244" i="4"/>
  <c r="X1241" i="4"/>
  <c r="X1259" i="4"/>
  <c r="X1257" i="4"/>
  <c r="X1255" i="4"/>
  <c r="X1253" i="4"/>
  <c r="X1270" i="4"/>
  <c r="X1268" i="4"/>
  <c r="X1266" i="4"/>
  <c r="X1264" i="4"/>
  <c r="X1263" i="4"/>
  <c r="X1276" i="4"/>
  <c r="X1275" i="4"/>
  <c r="AF1394" i="4"/>
  <c r="Z1403" i="4"/>
  <c r="Z1402" i="4"/>
  <c r="Z1401" i="4"/>
  <c r="Z1400" i="4"/>
  <c r="Z1399" i="4"/>
  <c r="Z1398" i="4"/>
  <c r="Z1397" i="4"/>
  <c r="Z1396" i="4"/>
  <c r="Z1395" i="4"/>
  <c r="Z1394" i="4"/>
  <c r="AH1091" i="4"/>
  <c r="X1144" i="4"/>
  <c r="AH1151" i="4"/>
  <c r="AH1167" i="4"/>
  <c r="AH1166" i="4"/>
  <c r="AH1169" i="4"/>
  <c r="AH1171" i="4"/>
  <c r="AH1173" i="4"/>
  <c r="AH1182" i="4"/>
  <c r="AH1186" i="4"/>
  <c r="X1209" i="4"/>
  <c r="AH1203" i="4"/>
  <c r="AH1202" i="4"/>
  <c r="AH1205" i="4"/>
  <c r="AH1207" i="4"/>
  <c r="AH1209" i="4"/>
  <c r="X1221" i="4"/>
  <c r="X1217" i="4"/>
  <c r="X1235" i="4"/>
  <c r="X1231" i="4"/>
  <c r="X1242" i="4"/>
  <c r="X1240" i="4"/>
  <c r="X1239" i="4"/>
  <c r="X1251" i="4"/>
  <c r="AF1382" i="4"/>
  <c r="Z1391" i="4"/>
  <c r="Z1390" i="4"/>
  <c r="Z1389" i="4"/>
  <c r="Z1388" i="4"/>
  <c r="Z1387" i="4"/>
  <c r="Z1386" i="4"/>
  <c r="Z1385" i="4"/>
  <c r="Z1384" i="4"/>
  <c r="Z1383" i="4"/>
  <c r="Z1382" i="4"/>
  <c r="AF1272" i="4"/>
  <c r="AF1263" i="4"/>
  <c r="AI1263" i="4" s="1"/>
  <c r="AF1265" i="4"/>
  <c r="AF1267" i="4"/>
  <c r="AF1269" i="4"/>
  <c r="AI1269" i="4" s="1"/>
  <c r="AF1271" i="4"/>
  <c r="AI1271" i="4" s="1"/>
  <c r="AF1264" i="4"/>
  <c r="AF1266" i="4"/>
  <c r="AF1268" i="4"/>
  <c r="AF1270" i="4"/>
  <c r="AI1270" i="4" s="1"/>
  <c r="AF1284" i="4"/>
  <c r="AI1284" i="4" s="1"/>
  <c r="AF1275" i="4"/>
  <c r="AF1277" i="4"/>
  <c r="AI1277" i="4" s="1"/>
  <c r="AF1279" i="4"/>
  <c r="AF1281" i="4"/>
  <c r="AI1281" i="4" s="1"/>
  <c r="AF1283" i="4"/>
  <c r="AI1283" i="4" s="1"/>
  <c r="AF1276" i="4"/>
  <c r="AI1276" i="4" s="1"/>
  <c r="AF1278" i="4"/>
  <c r="AI1278" i="4" s="1"/>
  <c r="AF1280" i="4"/>
  <c r="AI1280" i="4" s="1"/>
  <c r="AF1282" i="4"/>
  <c r="AI1282" i="4" s="1"/>
  <c r="AF1296" i="4"/>
  <c r="AF1287" i="4"/>
  <c r="AI1287" i="4" s="1"/>
  <c r="AF1289" i="4"/>
  <c r="AF1291" i="4"/>
  <c r="AF1293" i="4"/>
  <c r="AF1295" i="4"/>
  <c r="AF1288" i="4"/>
  <c r="AF1290" i="4"/>
  <c r="AF1292" i="4"/>
  <c r="AF1294" i="4"/>
  <c r="AF1308" i="4"/>
  <c r="AI1308" i="4" s="1"/>
  <c r="AF1299" i="4"/>
  <c r="AF1301" i="4"/>
  <c r="AF1303" i="4"/>
  <c r="AF1305" i="4"/>
  <c r="AI1305" i="4" s="1"/>
  <c r="AF1307" i="4"/>
  <c r="AI1307" i="4" s="1"/>
  <c r="AF1300" i="4"/>
  <c r="AF1302" i="4"/>
  <c r="AI1302" i="4" s="1"/>
  <c r="AF1304" i="4"/>
  <c r="AI1304" i="4" s="1"/>
  <c r="AF1306" i="4"/>
  <c r="AI1306" i="4" s="1"/>
  <c r="AF1320" i="4"/>
  <c r="AI1320" i="4" s="1"/>
  <c r="AF1311" i="4"/>
  <c r="AF1313" i="4"/>
  <c r="AF1315" i="4"/>
  <c r="AF1317" i="4"/>
  <c r="AF1319" i="4"/>
  <c r="AI1319" i="4" s="1"/>
  <c r="AF1312" i="4"/>
  <c r="AF1314" i="4"/>
  <c r="AF1316" i="4"/>
  <c r="AI1316" i="4" s="1"/>
  <c r="AF1318" i="4"/>
  <c r="AI1318" i="4" s="1"/>
  <c r="X1102" i="4"/>
  <c r="X1185" i="4"/>
  <c r="AH1179" i="4"/>
  <c r="AH1178" i="4"/>
  <c r="AH1181" i="4"/>
  <c r="AH1183" i="4"/>
  <c r="AH1185" i="4"/>
  <c r="X1197" i="4"/>
  <c r="X1193" i="4"/>
  <c r="X1211" i="4"/>
  <c r="X1207" i="4"/>
  <c r="X1222" i="4"/>
  <c r="X1220" i="4"/>
  <c r="X1218" i="4"/>
  <c r="X1216" i="4"/>
  <c r="X1215" i="4"/>
  <c r="X1234" i="4"/>
  <c r="X1232" i="4"/>
  <c r="X1230" i="4"/>
  <c r="X1228" i="4"/>
  <c r="X1227" i="4"/>
  <c r="AI1368" i="4"/>
  <c r="AF1370" i="4"/>
  <c r="AI1370" i="4" s="1"/>
  <c r="Z1379" i="4"/>
  <c r="Z1378" i="4"/>
  <c r="Z1377" i="4"/>
  <c r="Z1376" i="4"/>
  <c r="Z1375" i="4"/>
  <c r="Z1374" i="4"/>
  <c r="Z1373" i="4"/>
  <c r="Z1372" i="4"/>
  <c r="Z1371" i="4"/>
  <c r="Z1370" i="4"/>
  <c r="AF1248" i="4"/>
  <c r="AF1239" i="4"/>
  <c r="AI1239" i="4" s="1"/>
  <c r="AF1241" i="4"/>
  <c r="AF1243" i="4"/>
  <c r="AF1245" i="4"/>
  <c r="AF1247" i="4"/>
  <c r="AI1247" i="4" s="1"/>
  <c r="AF1240" i="4"/>
  <c r="AF1242" i="4"/>
  <c r="AF1244" i="4"/>
  <c r="AF1246" i="4"/>
  <c r="AF1251" i="4"/>
  <c r="AF1253" i="4"/>
  <c r="AF1255" i="4"/>
  <c r="AF1257" i="4"/>
  <c r="AI1257" i="4" s="1"/>
  <c r="AF1252" i="4"/>
  <c r="AF1254" i="4"/>
  <c r="AF1256" i="4"/>
  <c r="X1110" i="4"/>
  <c r="X1133" i="4"/>
  <c r="X1173" i="4"/>
  <c r="X1169" i="4"/>
  <c r="X1187" i="4"/>
  <c r="X1183" i="4"/>
  <c r="X1198" i="4"/>
  <c r="X1196" i="4"/>
  <c r="X1194" i="4"/>
  <c r="X1210" i="4"/>
  <c r="X1208" i="4"/>
  <c r="X1206" i="4"/>
  <c r="X1204" i="4"/>
  <c r="X1203" i="4"/>
  <c r="AF1358" i="4"/>
  <c r="Z1367" i="4"/>
  <c r="Z1366" i="4"/>
  <c r="Z1365" i="4"/>
  <c r="Z1364" i="4"/>
  <c r="Z1363" i="4"/>
  <c r="Z1362" i="4"/>
  <c r="Z1361" i="4"/>
  <c r="Z1360" i="4"/>
  <c r="Z1359" i="4"/>
  <c r="Z1358" i="4"/>
  <c r="AH1065" i="4"/>
  <c r="X1089" i="4"/>
  <c r="AH1106" i="4"/>
  <c r="X1125" i="4"/>
  <c r="X1137" i="4"/>
  <c r="X1160" i="4"/>
  <c r="AF1346" i="4"/>
  <c r="Z1355" i="4"/>
  <c r="Z1354" i="4"/>
  <c r="Z1353" i="4"/>
  <c r="Z1352" i="4"/>
  <c r="Z1351" i="4"/>
  <c r="Z1350" i="4"/>
  <c r="Z1349" i="4"/>
  <c r="Z1348" i="4"/>
  <c r="Z1347" i="4"/>
  <c r="Z1346" i="4"/>
  <c r="X1030" i="4"/>
  <c r="AH1049" i="4"/>
  <c r="AH1127" i="4"/>
  <c r="AH1156" i="4"/>
  <c r="AF1334" i="4"/>
  <c r="Z1343" i="4"/>
  <c r="Z1342" i="4"/>
  <c r="Z1341" i="4"/>
  <c r="Z1340" i="4"/>
  <c r="Z1339" i="4"/>
  <c r="Z1338" i="4"/>
  <c r="Z1337" i="4"/>
  <c r="Z1336" i="4"/>
  <c r="Z1335" i="4"/>
  <c r="Z1334" i="4"/>
  <c r="X1051" i="4"/>
  <c r="X1062" i="4"/>
  <c r="X1075" i="4"/>
  <c r="X1085" i="4"/>
  <c r="X1098" i="4"/>
  <c r="X1112" i="4"/>
  <c r="X1108" i="4"/>
  <c r="X1127" i="4"/>
  <c r="X1123" i="4"/>
  <c r="X1119" i="4"/>
  <c r="X1139" i="4"/>
  <c r="X1135" i="4"/>
  <c r="X1131" i="4"/>
  <c r="X1156" i="4"/>
  <c r="AH1160" i="4"/>
  <c r="AF1322" i="4"/>
  <c r="Z1331" i="4"/>
  <c r="Z1330" i="4"/>
  <c r="Z1329" i="4"/>
  <c r="Z1328" i="4"/>
  <c r="Z1327" i="4"/>
  <c r="Z1326" i="4"/>
  <c r="Z1325" i="4"/>
  <c r="Z1324" i="4"/>
  <c r="Z1323" i="4"/>
  <c r="Z1322" i="4"/>
  <c r="AH1015" i="4"/>
  <c r="X1138" i="4"/>
  <c r="X1136" i="4"/>
  <c r="X1134" i="4"/>
  <c r="X1132" i="4"/>
  <c r="X1162" i="4"/>
  <c r="X1158" i="4"/>
  <c r="X1155" i="4"/>
  <c r="AH1158" i="4"/>
  <c r="AH1162" i="4"/>
  <c r="AF1310" i="4"/>
  <c r="Z1319" i="4"/>
  <c r="Z1318" i="4"/>
  <c r="Z1317" i="4"/>
  <c r="Z1316" i="4"/>
  <c r="Z1315" i="4"/>
  <c r="Z1314" i="4"/>
  <c r="Z1313" i="4"/>
  <c r="Z1312" i="4"/>
  <c r="Z1311" i="4"/>
  <c r="Z1310" i="4"/>
  <c r="AH992" i="4"/>
  <c r="AH1031" i="4"/>
  <c r="AH1053" i="4"/>
  <c r="X1066" i="4"/>
  <c r="AH1101" i="4"/>
  <c r="AH1155" i="4"/>
  <c r="AH1154" i="4"/>
  <c r="AH1157" i="4"/>
  <c r="AH1159" i="4"/>
  <c r="AH1161" i="4"/>
  <c r="AF1298" i="4"/>
  <c r="Z1307" i="4"/>
  <c r="Z1306" i="4"/>
  <c r="Z1305" i="4"/>
  <c r="Z1304" i="4"/>
  <c r="Z1303" i="4"/>
  <c r="Z1302" i="4"/>
  <c r="Z1301" i="4"/>
  <c r="Z1300" i="4"/>
  <c r="Z1299" i="4"/>
  <c r="Z1298" i="4"/>
  <c r="AF1236" i="4"/>
  <c r="AF1227" i="4"/>
  <c r="AF1229" i="4"/>
  <c r="AF1231" i="4"/>
  <c r="AF1233" i="4"/>
  <c r="AF1235" i="4"/>
  <c r="AF1228" i="4"/>
  <c r="AI1228" i="4" s="1"/>
  <c r="AF1230" i="4"/>
  <c r="AF1232" i="4"/>
  <c r="AF1234" i="4"/>
  <c r="AH922" i="4"/>
  <c r="X971" i="4"/>
  <c r="AH999" i="4"/>
  <c r="AH998" i="4"/>
  <c r="AH1007" i="4"/>
  <c r="X1018" i="4"/>
  <c r="X1028" i="4"/>
  <c r="X1024" i="4"/>
  <c r="X1039" i="4"/>
  <c r="X1055" i="4"/>
  <c r="X1047" i="4"/>
  <c r="X1064" i="4"/>
  <c r="X1060" i="4"/>
  <c r="X1079" i="4"/>
  <c r="X1071" i="4"/>
  <c r="X1091" i="4"/>
  <c r="X1087" i="4"/>
  <c r="X1083" i="4"/>
  <c r="X1100" i="4"/>
  <c r="X1096" i="4"/>
  <c r="X1115" i="4"/>
  <c r="X1113" i="4"/>
  <c r="X1111" i="4"/>
  <c r="X1109" i="4"/>
  <c r="X1107" i="4"/>
  <c r="AH1130" i="4"/>
  <c r="X1163" i="4"/>
  <c r="X1161" i="4"/>
  <c r="X1159" i="4"/>
  <c r="X1157" i="4"/>
  <c r="X1174" i="4"/>
  <c r="X1172" i="4"/>
  <c r="X1170" i="4"/>
  <c r="X1168" i="4"/>
  <c r="X1167" i="4"/>
  <c r="X1186" i="4"/>
  <c r="X1184" i="4"/>
  <c r="X1182" i="4"/>
  <c r="X1180" i="4"/>
  <c r="X1179" i="4"/>
  <c r="X1192" i="4"/>
  <c r="X1191" i="4"/>
  <c r="AF1286" i="4"/>
  <c r="Z1295" i="4"/>
  <c r="Z1294" i="4"/>
  <c r="Z1293" i="4"/>
  <c r="Z1292" i="4"/>
  <c r="Z1291" i="4"/>
  <c r="Z1290" i="4"/>
  <c r="Z1289" i="4"/>
  <c r="Z1288" i="4"/>
  <c r="Z1287" i="4"/>
  <c r="Z1286" i="4"/>
  <c r="X751" i="4"/>
  <c r="AH1010" i="4"/>
  <c r="AH1019" i="4"/>
  <c r="X1053" i="4"/>
  <c r="X1049" i="4"/>
  <c r="X1067" i="4"/>
  <c r="X1065" i="4"/>
  <c r="X1063" i="4"/>
  <c r="X1061" i="4"/>
  <c r="X1059" i="4"/>
  <c r="AH1082" i="4"/>
  <c r="X1148" i="4"/>
  <c r="AF1274" i="4"/>
  <c r="Z1283" i="4"/>
  <c r="Z1282" i="4"/>
  <c r="Z1281" i="4"/>
  <c r="Z1280" i="4"/>
  <c r="Z1279" i="4"/>
  <c r="Z1278" i="4"/>
  <c r="Z1277" i="4"/>
  <c r="Z1276" i="4"/>
  <c r="Z1275" i="4"/>
  <c r="Z1274" i="4"/>
  <c r="AF1212" i="4"/>
  <c r="AF1203" i="4"/>
  <c r="AF1205" i="4"/>
  <c r="AF1207" i="4"/>
  <c r="AF1209" i="4"/>
  <c r="AF1211" i="4"/>
  <c r="AI1211" i="4" s="1"/>
  <c r="AF1204" i="4"/>
  <c r="AI1204" i="4" s="1"/>
  <c r="AF1206" i="4"/>
  <c r="AF1208" i="4"/>
  <c r="AI1208" i="4" s="1"/>
  <c r="AF1210" i="4"/>
  <c r="AF1224" i="4"/>
  <c r="AI1224" i="4" s="1"/>
  <c r="AF1215" i="4"/>
  <c r="AI1215" i="4" s="1"/>
  <c r="AF1217" i="4"/>
  <c r="AF1219" i="4"/>
  <c r="AF1221" i="4"/>
  <c r="AF1223" i="4"/>
  <c r="AI1223" i="4" s="1"/>
  <c r="AF1216" i="4"/>
  <c r="AF1218" i="4"/>
  <c r="AI1218" i="4" s="1"/>
  <c r="AF1220" i="4"/>
  <c r="AF1222" i="4"/>
  <c r="X753" i="4"/>
  <c r="X749" i="4"/>
  <c r="AH963" i="4"/>
  <c r="AH971" i="4"/>
  <c r="X995" i="4"/>
  <c r="AH988" i="4"/>
  <c r="AH996" i="4"/>
  <c r="X1001" i="4"/>
  <c r="X1016" i="4"/>
  <c r="X1012" i="4"/>
  <c r="X1031" i="4"/>
  <c r="X1029" i="4"/>
  <c r="X1027" i="4"/>
  <c r="X1025" i="4"/>
  <c r="X1023" i="4"/>
  <c r="AH1046" i="4"/>
  <c r="AH1051" i="4"/>
  <c r="AH1055" i="4"/>
  <c r="AH1087" i="4"/>
  <c r="X1150" i="4"/>
  <c r="X1146" i="4"/>
  <c r="AF1262" i="4"/>
  <c r="V173" i="4"/>
  <c r="V177" i="4"/>
  <c r="Z1271" i="4"/>
  <c r="Z1270" i="4"/>
  <c r="Z1269" i="4"/>
  <c r="Z1268" i="4"/>
  <c r="Z1267" i="4"/>
  <c r="Z1266" i="4"/>
  <c r="Z1265" i="4"/>
  <c r="Z1264" i="4"/>
  <c r="Z1263" i="4"/>
  <c r="Z1262" i="4"/>
  <c r="AF1200" i="4"/>
  <c r="AF1191" i="4"/>
  <c r="AF1193" i="4"/>
  <c r="AF1195" i="4"/>
  <c r="AF1197" i="4"/>
  <c r="AF1199" i="4"/>
  <c r="AI1199" i="4" s="1"/>
  <c r="AF1192" i="4"/>
  <c r="AF1194" i="4"/>
  <c r="AF1196" i="4"/>
  <c r="AI1196" i="4" s="1"/>
  <c r="AF1198" i="4"/>
  <c r="AI1198" i="4" s="1"/>
  <c r="AH927" i="4"/>
  <c r="AH935" i="4"/>
  <c r="X1019" i="4"/>
  <c r="X1017" i="4"/>
  <c r="X1015" i="4"/>
  <c r="X1013" i="4"/>
  <c r="X1011" i="4"/>
  <c r="X1043" i="4"/>
  <c r="X1035" i="4"/>
  <c r="AH1034" i="4"/>
  <c r="X1054" i="4"/>
  <c r="X1052" i="4"/>
  <c r="X1050" i="4"/>
  <c r="X1048" i="4"/>
  <c r="AH1070" i="4"/>
  <c r="AH1085" i="4"/>
  <c r="AH1089" i="4"/>
  <c r="X1126" i="4"/>
  <c r="X1124" i="4"/>
  <c r="X1122" i="4"/>
  <c r="X1120" i="4"/>
  <c r="X1151" i="4"/>
  <c r="X1149" i="4"/>
  <c r="X1147" i="4"/>
  <c r="X1145" i="4"/>
  <c r="X1143" i="4"/>
  <c r="AH1142" i="4"/>
  <c r="AF1250" i="4"/>
  <c r="Z1259" i="4"/>
  <c r="Z1258" i="4"/>
  <c r="Z1257" i="4"/>
  <c r="Z1256" i="4"/>
  <c r="Z1255" i="4"/>
  <c r="Z1254" i="4"/>
  <c r="Z1253" i="4"/>
  <c r="Z1252" i="4"/>
  <c r="Z1251" i="4"/>
  <c r="Z1250" i="4"/>
  <c r="AF1140" i="4"/>
  <c r="AI1140" i="4" s="1"/>
  <c r="AF1138" i="4"/>
  <c r="AF1176" i="4"/>
  <c r="AI1176" i="4" s="1"/>
  <c r="AF1167" i="4"/>
  <c r="AF1169" i="4"/>
  <c r="AF1171" i="4"/>
  <c r="AF1173" i="4"/>
  <c r="AF1175" i="4"/>
  <c r="AI1175" i="4" s="1"/>
  <c r="AF1168" i="4"/>
  <c r="AF1170" i="4"/>
  <c r="AF1172" i="4"/>
  <c r="AI1172" i="4" s="1"/>
  <c r="AF1174" i="4"/>
  <c r="AF1188" i="4"/>
  <c r="AF1179" i="4"/>
  <c r="AF1181" i="4"/>
  <c r="AF1183" i="4"/>
  <c r="AF1185" i="4"/>
  <c r="AF1187" i="4"/>
  <c r="AI1187" i="4" s="1"/>
  <c r="AF1180" i="4"/>
  <c r="AF1182" i="4"/>
  <c r="AF1184" i="4"/>
  <c r="AF1186" i="4"/>
  <c r="AH900" i="4"/>
  <c r="AH948" i="4"/>
  <c r="AH1025" i="4"/>
  <c r="X1041" i="4"/>
  <c r="X1037" i="4"/>
  <c r="AH1039" i="4"/>
  <c r="AH1061" i="4"/>
  <c r="X1077" i="4"/>
  <c r="X1073" i="4"/>
  <c r="AH1075" i="4"/>
  <c r="X1090" i="4"/>
  <c r="X1088" i="4"/>
  <c r="X1086" i="4"/>
  <c r="X1084" i="4"/>
  <c r="X1103" i="4"/>
  <c r="X1101" i="4"/>
  <c r="X1099" i="4"/>
  <c r="X1097" i="4"/>
  <c r="X1095" i="4"/>
  <c r="AH1118" i="4"/>
  <c r="AH1139" i="4"/>
  <c r="AH1147" i="4"/>
  <c r="AF1238" i="4"/>
  <c r="Z1247" i="4"/>
  <c r="Z1246" i="4"/>
  <c r="Z1245" i="4"/>
  <c r="Z1244" i="4"/>
  <c r="Z1243" i="4"/>
  <c r="Z1242" i="4"/>
  <c r="Z1241" i="4"/>
  <c r="Z1240" i="4"/>
  <c r="Z1239" i="4"/>
  <c r="Z1238" i="4"/>
  <c r="X941" i="4"/>
  <c r="X957" i="4"/>
  <c r="X977" i="4"/>
  <c r="X991" i="4"/>
  <c r="X1005" i="4"/>
  <c r="AH1022" i="4"/>
  <c r="AH1027" i="4"/>
  <c r="X1042" i="4"/>
  <c r="X1040" i="4"/>
  <c r="X1038" i="4"/>
  <c r="X1036" i="4"/>
  <c r="AH1037" i="4"/>
  <c r="AH1041" i="4"/>
  <c r="AH1058" i="4"/>
  <c r="AH1063" i="4"/>
  <c r="X1078" i="4"/>
  <c r="X1076" i="4"/>
  <c r="X1074" i="4"/>
  <c r="X1072" i="4"/>
  <c r="AH1073" i="4"/>
  <c r="AH1077" i="4"/>
  <c r="AH1097" i="4"/>
  <c r="AH1111" i="4"/>
  <c r="AH1123" i="4"/>
  <c r="AH1135" i="4"/>
  <c r="AH1143" i="4"/>
  <c r="AH1145" i="4"/>
  <c r="AH1149" i="4"/>
  <c r="AF1226" i="4"/>
  <c r="Z1235" i="4"/>
  <c r="Z1234" i="4"/>
  <c r="Z1233" i="4"/>
  <c r="Z1232" i="4"/>
  <c r="Z1231" i="4"/>
  <c r="Z1230" i="4"/>
  <c r="Z1229" i="4"/>
  <c r="Z1228" i="4"/>
  <c r="Z1227" i="4"/>
  <c r="Z1226" i="4"/>
  <c r="AH962" i="4"/>
  <c r="AF1067" i="4"/>
  <c r="AI1067" i="4" s="1"/>
  <c r="AF1090" i="4"/>
  <c r="AH1115" i="4"/>
  <c r="AF1134" i="4"/>
  <c r="AF1150" i="4"/>
  <c r="AF1214" i="4"/>
  <c r="Z1223" i="4"/>
  <c r="Z1222" i="4"/>
  <c r="Z1221" i="4"/>
  <c r="Z1220" i="4"/>
  <c r="Z1219" i="4"/>
  <c r="Z1218" i="4"/>
  <c r="Z1217" i="4"/>
  <c r="Z1216" i="4"/>
  <c r="Z1215" i="4"/>
  <c r="Z1214" i="4"/>
  <c r="AH960" i="4"/>
  <c r="AH984" i="4"/>
  <c r="AH990" i="4"/>
  <c r="AH994" i="4"/>
  <c r="AH1001" i="4"/>
  <c r="AH1005" i="4"/>
  <c r="AH1013" i="4"/>
  <c r="AH1017" i="4"/>
  <c r="AH1029" i="4"/>
  <c r="AF1065" i="4"/>
  <c r="AF1078" i="4"/>
  <c r="AF1086" i="4"/>
  <c r="AF1126" i="4"/>
  <c r="AF1146" i="4"/>
  <c r="AF1202" i="4"/>
  <c r="Z1211" i="4"/>
  <c r="Z1210" i="4"/>
  <c r="Z1209" i="4"/>
  <c r="Z1208" i="4"/>
  <c r="Z1207" i="4"/>
  <c r="Z1206" i="4"/>
  <c r="Z1205" i="4"/>
  <c r="Z1204" i="4"/>
  <c r="Z1203" i="4"/>
  <c r="Z1202" i="4"/>
  <c r="AF1116" i="4"/>
  <c r="AI1116" i="4" s="1"/>
  <c r="AF1108" i="4"/>
  <c r="AF1112" i="4"/>
  <c r="AF1110" i="4"/>
  <c r="AF1114" i="4"/>
  <c r="X905" i="4"/>
  <c r="AH940" i="4"/>
  <c r="X967" i="4"/>
  <c r="AH987" i="4"/>
  <c r="AH986" i="4"/>
  <c r="AH989" i="4"/>
  <c r="AH991" i="4"/>
  <c r="AH993" i="4"/>
  <c r="AH1000" i="4"/>
  <c r="AH1002" i="4"/>
  <c r="AH1004" i="4"/>
  <c r="AH1006" i="4"/>
  <c r="AH1011" i="4"/>
  <c r="AH1012" i="4"/>
  <c r="AH1014" i="4"/>
  <c r="AH1016" i="4"/>
  <c r="AH1018" i="4"/>
  <c r="AH1023" i="4"/>
  <c r="AH1024" i="4"/>
  <c r="AH1026" i="4"/>
  <c r="AH1028" i="4"/>
  <c r="AH1030" i="4"/>
  <c r="AH1035" i="4"/>
  <c r="AH1036" i="4"/>
  <c r="AH1038" i="4"/>
  <c r="AH1040" i="4"/>
  <c r="AH1042" i="4"/>
  <c r="AH1047" i="4"/>
  <c r="AH1048" i="4"/>
  <c r="AH1050" i="4"/>
  <c r="AH1052" i="4"/>
  <c r="AH1054" i="4"/>
  <c r="AF1074" i="4"/>
  <c r="AF1088" i="4"/>
  <c r="AF1102" i="4"/>
  <c r="AH1094" i="4"/>
  <c r="AH1099" i="4"/>
  <c r="AH1103" i="4"/>
  <c r="AH1109" i="4"/>
  <c r="AH1113" i="4"/>
  <c r="AH1121" i="4"/>
  <c r="AH1125" i="4"/>
  <c r="AF1136" i="4"/>
  <c r="AF1132" i="4"/>
  <c r="AH1131" i="4"/>
  <c r="AH1133" i="4"/>
  <c r="AH1137" i="4"/>
  <c r="AF1148" i="4"/>
  <c r="AF1144" i="4"/>
  <c r="AH1144" i="4"/>
  <c r="AH1146" i="4"/>
  <c r="AH1148" i="4"/>
  <c r="AH1150" i="4"/>
  <c r="AF1162" i="4"/>
  <c r="AF1190" i="4"/>
  <c r="AI1152" i="4"/>
  <c r="Z1199" i="4"/>
  <c r="Z1198" i="4"/>
  <c r="Z1197" i="4"/>
  <c r="Z1196" i="4"/>
  <c r="Z1195" i="4"/>
  <c r="Z1194" i="4"/>
  <c r="Z1193" i="4"/>
  <c r="Z1192" i="4"/>
  <c r="Z1191" i="4"/>
  <c r="Z1190" i="4"/>
  <c r="AF1062" i="4"/>
  <c r="AF1098" i="4"/>
  <c r="AF1122" i="4"/>
  <c r="AF1158" i="4"/>
  <c r="AF1178" i="4"/>
  <c r="AH926" i="4"/>
  <c r="AH952" i="4"/>
  <c r="AH967" i="4"/>
  <c r="Z1187" i="4"/>
  <c r="Z1186" i="4"/>
  <c r="Z1185" i="4"/>
  <c r="Z1184" i="4"/>
  <c r="Z1183" i="4"/>
  <c r="Z1182" i="4"/>
  <c r="Z1181" i="4"/>
  <c r="Z1180" i="4"/>
  <c r="Z1179" i="4"/>
  <c r="Z1178" i="4"/>
  <c r="AH931" i="4"/>
  <c r="AH944" i="4"/>
  <c r="AH976" i="4"/>
  <c r="AF1066" i="4"/>
  <c r="AF1064" i="4"/>
  <c r="AF1100" i="4"/>
  <c r="AF1096" i="4"/>
  <c r="AF1124" i="4"/>
  <c r="AF1120" i="4"/>
  <c r="AF1160" i="4"/>
  <c r="AF1156" i="4"/>
  <c r="AF1166" i="4"/>
  <c r="Z1175" i="4"/>
  <c r="Z1174" i="4"/>
  <c r="Z1173" i="4"/>
  <c r="Z1172" i="4"/>
  <c r="Z1171" i="4"/>
  <c r="Z1170" i="4"/>
  <c r="Z1169" i="4"/>
  <c r="Z1168" i="4"/>
  <c r="Z1167" i="4"/>
  <c r="Z1166" i="4"/>
  <c r="AF1068" i="4"/>
  <c r="AF1059" i="4"/>
  <c r="AF1061" i="4"/>
  <c r="AF1063" i="4"/>
  <c r="AF1076" i="4"/>
  <c r="AH1068" i="4"/>
  <c r="AH1066" i="4"/>
  <c r="AH1064" i="4"/>
  <c r="AH1062" i="4"/>
  <c r="AH1060" i="4"/>
  <c r="AI1060" i="4" s="1"/>
  <c r="AH1059" i="4"/>
  <c r="AF1092" i="4"/>
  <c r="AI1092" i="4" s="1"/>
  <c r="AF1083" i="4"/>
  <c r="AF1085" i="4"/>
  <c r="AF1087" i="4"/>
  <c r="AF1089" i="4"/>
  <c r="AF1091" i="4"/>
  <c r="AH892" i="4"/>
  <c r="AF1080" i="4"/>
  <c r="AF1071" i="4"/>
  <c r="AF1073" i="4"/>
  <c r="AF1075" i="4"/>
  <c r="AF1077" i="4"/>
  <c r="AF1079" i="4"/>
  <c r="AI1079" i="4" s="1"/>
  <c r="AH1080" i="4"/>
  <c r="AH1078" i="4"/>
  <c r="AH1076" i="4"/>
  <c r="AH1074" i="4"/>
  <c r="AH1072" i="4"/>
  <c r="AI1072" i="4" s="1"/>
  <c r="AH1071" i="4"/>
  <c r="AH1083" i="4"/>
  <c r="AH1084" i="4"/>
  <c r="AI1084" i="4" s="1"/>
  <c r="AH1086" i="4"/>
  <c r="AH1088" i="4"/>
  <c r="AH1090" i="4"/>
  <c r="AF1103" i="4"/>
  <c r="AF1101" i="4"/>
  <c r="AF1099" i="4"/>
  <c r="AF1097" i="4"/>
  <c r="AF1095" i="4"/>
  <c r="AH1095" i="4"/>
  <c r="AH1096" i="4"/>
  <c r="AH1098" i="4"/>
  <c r="AH1100" i="4"/>
  <c r="AH1102" i="4"/>
  <c r="AF1115" i="4"/>
  <c r="AF1113" i="4"/>
  <c r="AF1111" i="4"/>
  <c r="AF1109" i="4"/>
  <c r="AF1107" i="4"/>
  <c r="AH1107" i="4"/>
  <c r="AH1108" i="4"/>
  <c r="AH1110" i="4"/>
  <c r="AH1112" i="4"/>
  <c r="AH1114" i="4"/>
  <c r="AF1127" i="4"/>
  <c r="AF1125" i="4"/>
  <c r="AF1123" i="4"/>
  <c r="AF1121" i="4"/>
  <c r="AI1121" i="4" s="1"/>
  <c r="AF1119" i="4"/>
  <c r="AH1119" i="4"/>
  <c r="AH1120" i="4"/>
  <c r="AH1122" i="4"/>
  <c r="AH1124" i="4"/>
  <c r="AH1126" i="4"/>
  <c r="AF1139" i="4"/>
  <c r="AF1137" i="4"/>
  <c r="AF1135" i="4"/>
  <c r="AF1133" i="4"/>
  <c r="AF1131" i="4"/>
  <c r="AH1132" i="4"/>
  <c r="AH1134" i="4"/>
  <c r="AH1136" i="4"/>
  <c r="AH1138" i="4"/>
  <c r="AF1151" i="4"/>
  <c r="AF1149" i="4"/>
  <c r="AF1147" i="4"/>
  <c r="AF1145" i="4"/>
  <c r="AF1143" i="4"/>
  <c r="AF1163" i="4"/>
  <c r="AI1163" i="4" s="1"/>
  <c r="AF1161" i="4"/>
  <c r="AF1159" i="4"/>
  <c r="AF1157" i="4"/>
  <c r="AF1155" i="4"/>
  <c r="Z1163" i="4"/>
  <c r="Z1162" i="4"/>
  <c r="Z1161" i="4"/>
  <c r="Z1160" i="4"/>
  <c r="Z1159" i="4"/>
  <c r="Z1158" i="4"/>
  <c r="Z1157" i="4"/>
  <c r="Z1156" i="4"/>
  <c r="Z1155" i="4"/>
  <c r="Z1154" i="4"/>
  <c r="AF1154" i="4"/>
  <c r="AI1104" i="4"/>
  <c r="AI1128" i="4"/>
  <c r="AF1056" i="4"/>
  <c r="AI1056" i="4" s="1"/>
  <c r="AF1047" i="4"/>
  <c r="AF1049" i="4"/>
  <c r="AF1051" i="4"/>
  <c r="AF1053" i="4"/>
  <c r="AF1055" i="4"/>
  <c r="AF1048" i="4"/>
  <c r="AF1050" i="4"/>
  <c r="AF1052" i="4"/>
  <c r="AF1054" i="4"/>
  <c r="AH871" i="4"/>
  <c r="AH896" i="4"/>
  <c r="AH929" i="4"/>
  <c r="AH933" i="4"/>
  <c r="AH942" i="4"/>
  <c r="AH946" i="4"/>
  <c r="AH956" i="4"/>
  <c r="AH965" i="4"/>
  <c r="AH969" i="4"/>
  <c r="AH980" i="4"/>
  <c r="AF1142" i="4"/>
  <c r="Z1151" i="4"/>
  <c r="Z1150" i="4"/>
  <c r="Z1149" i="4"/>
  <c r="Z1148" i="4"/>
  <c r="Z1147" i="4"/>
  <c r="Z1146" i="4"/>
  <c r="Z1145" i="4"/>
  <c r="Z1144" i="4"/>
  <c r="Z1143" i="4"/>
  <c r="Z1142" i="4"/>
  <c r="X754" i="4"/>
  <c r="X752" i="4"/>
  <c r="X750" i="4"/>
  <c r="X748" i="4"/>
  <c r="X747" i="4"/>
  <c r="AH908" i="4"/>
  <c r="AH939" i="4"/>
  <c r="AH938" i="4"/>
  <c r="AH941" i="4"/>
  <c r="AH943" i="4"/>
  <c r="AH945" i="4"/>
  <c r="AH954" i="4"/>
  <c r="AH958" i="4"/>
  <c r="AH964" i="4"/>
  <c r="AH966" i="4"/>
  <c r="AH968" i="4"/>
  <c r="AH970" i="4"/>
  <c r="X982" i="4"/>
  <c r="AH978" i="4"/>
  <c r="AH982" i="4"/>
  <c r="X993" i="4"/>
  <c r="X989" i="4"/>
  <c r="X1007" i="4"/>
  <c r="X1003" i="4"/>
  <c r="AF1130" i="4"/>
  <c r="Z1139" i="4"/>
  <c r="Z1138" i="4"/>
  <c r="Z1137" i="4"/>
  <c r="Z1136" i="4"/>
  <c r="Z1135" i="4"/>
  <c r="Z1134" i="4"/>
  <c r="Z1133" i="4"/>
  <c r="Z1132" i="4"/>
  <c r="Z1131" i="4"/>
  <c r="Z1130" i="4"/>
  <c r="X678" i="4"/>
  <c r="X846" i="4"/>
  <c r="X884" i="4"/>
  <c r="AH904" i="4"/>
  <c r="AH912" i="4"/>
  <c r="X953" i="4"/>
  <c r="X980" i="4"/>
  <c r="AH975" i="4"/>
  <c r="AH974" i="4"/>
  <c r="AH977" i="4"/>
  <c r="AH979" i="4"/>
  <c r="AH981" i="4"/>
  <c r="AF1118" i="4"/>
  <c r="Z1127" i="4"/>
  <c r="Z1126" i="4"/>
  <c r="Z1125" i="4"/>
  <c r="Z1124" i="4"/>
  <c r="Z1123" i="4"/>
  <c r="Z1122" i="4"/>
  <c r="Z1121" i="4"/>
  <c r="Z1120" i="4"/>
  <c r="Z1119" i="4"/>
  <c r="Z1118" i="4"/>
  <c r="X687" i="4"/>
  <c r="X807" i="4"/>
  <c r="X857" i="4"/>
  <c r="AH878" i="4"/>
  <c r="AH894" i="4"/>
  <c r="AH898" i="4"/>
  <c r="AH918" i="4"/>
  <c r="AH928" i="4"/>
  <c r="AH930" i="4"/>
  <c r="AH932" i="4"/>
  <c r="AH934" i="4"/>
  <c r="X959" i="4"/>
  <c r="X955" i="4"/>
  <c r="AH951" i="4"/>
  <c r="AH950" i="4"/>
  <c r="AH953" i="4"/>
  <c r="AH955" i="4"/>
  <c r="AH957" i="4"/>
  <c r="X969" i="4"/>
  <c r="X965" i="4"/>
  <c r="X983" i="4"/>
  <c r="X981" i="4"/>
  <c r="X979" i="4"/>
  <c r="X994" i="4"/>
  <c r="X992" i="4"/>
  <c r="X990" i="4"/>
  <c r="X988" i="4"/>
  <c r="X987" i="4"/>
  <c r="X1006" i="4"/>
  <c r="X1004" i="4"/>
  <c r="X1002" i="4"/>
  <c r="X1000" i="4"/>
  <c r="X999" i="4"/>
  <c r="AF1106" i="4"/>
  <c r="AI1106" i="4" s="1"/>
  <c r="Z1115" i="4"/>
  <c r="Z1114" i="4"/>
  <c r="Z1113" i="4"/>
  <c r="Z1112" i="4"/>
  <c r="Z1111" i="4"/>
  <c r="Z1110" i="4"/>
  <c r="Z1109" i="4"/>
  <c r="Z1108" i="4"/>
  <c r="Z1107" i="4"/>
  <c r="Z1106" i="4"/>
  <c r="AF1008" i="4"/>
  <c r="AI1008" i="4" s="1"/>
  <c r="AF999" i="4"/>
  <c r="AF1001" i="4"/>
  <c r="AF1003" i="4"/>
  <c r="AF1005" i="4"/>
  <c r="AF1007" i="4"/>
  <c r="AF1000" i="4"/>
  <c r="AF1002" i="4"/>
  <c r="AF1004" i="4"/>
  <c r="AF1006" i="4"/>
  <c r="AF1020" i="4"/>
  <c r="AI1020" i="4" s="1"/>
  <c r="AF1011" i="4"/>
  <c r="AF1013" i="4"/>
  <c r="AF1015" i="4"/>
  <c r="AF1017" i="4"/>
  <c r="AF1019" i="4"/>
  <c r="AF1012" i="4"/>
  <c r="AF1014" i="4"/>
  <c r="AF1016" i="4"/>
  <c r="AF1018" i="4"/>
  <c r="AF1032" i="4"/>
  <c r="AI1032" i="4" s="1"/>
  <c r="AF1023" i="4"/>
  <c r="AF1025" i="4"/>
  <c r="AF1027" i="4"/>
  <c r="AF1029" i="4"/>
  <c r="AF1031" i="4"/>
  <c r="AF1024" i="4"/>
  <c r="AF1026" i="4"/>
  <c r="AF1028" i="4"/>
  <c r="AF1030" i="4"/>
  <c r="AF1044" i="4"/>
  <c r="AI1044" i="4" s="1"/>
  <c r="AF1035" i="4"/>
  <c r="AF1037" i="4"/>
  <c r="AF1039" i="4"/>
  <c r="AI1039" i="4" s="1"/>
  <c r="AF1041" i="4"/>
  <c r="AF1043" i="4"/>
  <c r="AI1043" i="4" s="1"/>
  <c r="AF1036" i="4"/>
  <c r="AF1038" i="4"/>
  <c r="AF1040" i="4"/>
  <c r="AF1042" i="4"/>
  <c r="AH759" i="4"/>
  <c r="X919" i="4"/>
  <c r="AH916" i="4"/>
  <c r="AH920" i="4"/>
  <c r="AH924" i="4"/>
  <c r="X933" i="4"/>
  <c r="X945" i="4"/>
  <c r="X958" i="4"/>
  <c r="X956" i="4"/>
  <c r="X954" i="4"/>
  <c r="X952" i="4"/>
  <c r="X951" i="4"/>
  <c r="X970" i="4"/>
  <c r="X968" i="4"/>
  <c r="X966" i="4"/>
  <c r="X964" i="4"/>
  <c r="X963" i="4"/>
  <c r="X978" i="4"/>
  <c r="X976" i="4"/>
  <c r="X975" i="4"/>
  <c r="AF1094" i="4"/>
  <c r="Z1103" i="4"/>
  <c r="Z1102" i="4"/>
  <c r="Z1101" i="4"/>
  <c r="Z1100" i="4"/>
  <c r="Z1099" i="4"/>
  <c r="Z1098" i="4"/>
  <c r="Z1097" i="4"/>
  <c r="Z1096" i="4"/>
  <c r="Z1095" i="4"/>
  <c r="Z1094" i="4"/>
  <c r="AF984" i="4"/>
  <c r="AF975" i="4"/>
  <c r="AI975" i="4" s="1"/>
  <c r="AF977" i="4"/>
  <c r="AF979" i="4"/>
  <c r="AF981" i="4"/>
  <c r="AF983" i="4"/>
  <c r="AI983" i="4" s="1"/>
  <c r="AF976" i="4"/>
  <c r="AF978" i="4"/>
  <c r="AF980" i="4"/>
  <c r="AF982" i="4"/>
  <c r="AF996" i="4"/>
  <c r="AF987" i="4"/>
  <c r="AF989" i="4"/>
  <c r="AF991" i="4"/>
  <c r="AF993" i="4"/>
  <c r="AF995" i="4"/>
  <c r="AI995" i="4" s="1"/>
  <c r="AF988" i="4"/>
  <c r="AI988" i="4" s="1"/>
  <c r="AF990" i="4"/>
  <c r="AF992" i="4"/>
  <c r="AF994" i="4"/>
  <c r="X719" i="4"/>
  <c r="X730" i="4"/>
  <c r="X923" i="4"/>
  <c r="AH915" i="4"/>
  <c r="AH914" i="4"/>
  <c r="AH917" i="4"/>
  <c r="AH919" i="4"/>
  <c r="AH921" i="4"/>
  <c r="X929" i="4"/>
  <c r="X947" i="4"/>
  <c r="X943" i="4"/>
  <c r="AF1082" i="4"/>
  <c r="Z1091" i="4"/>
  <c r="Z1090" i="4"/>
  <c r="Z1089" i="4"/>
  <c r="Z1088" i="4"/>
  <c r="Z1087" i="4"/>
  <c r="Z1086" i="4"/>
  <c r="Z1085" i="4"/>
  <c r="Z1084" i="4"/>
  <c r="Z1083" i="4"/>
  <c r="Z1082" i="4"/>
  <c r="X788" i="4"/>
  <c r="AH827" i="4"/>
  <c r="X850" i="4"/>
  <c r="X861" i="4"/>
  <c r="X871" i="4"/>
  <c r="AH891" i="4"/>
  <c r="AH890" i="4"/>
  <c r="AH893" i="4"/>
  <c r="AH895" i="4"/>
  <c r="AH897" i="4"/>
  <c r="AH906" i="4"/>
  <c r="AH910" i="4"/>
  <c r="X921" i="4"/>
  <c r="X917" i="4"/>
  <c r="X935" i="4"/>
  <c r="X931" i="4"/>
  <c r="X946" i="4"/>
  <c r="X944" i="4"/>
  <c r="X942" i="4"/>
  <c r="X940" i="4"/>
  <c r="X939" i="4"/>
  <c r="AF1070" i="4"/>
  <c r="Z1079" i="4"/>
  <c r="Z1078" i="4"/>
  <c r="Z1077" i="4"/>
  <c r="Z1076" i="4"/>
  <c r="Z1075" i="4"/>
  <c r="Z1074" i="4"/>
  <c r="Z1073" i="4"/>
  <c r="Z1072" i="4"/>
  <c r="Z1071" i="4"/>
  <c r="Z1070" i="4"/>
  <c r="X736" i="4"/>
  <c r="X802" i="4"/>
  <c r="X826" i="4"/>
  <c r="X837" i="4"/>
  <c r="X909" i="4"/>
  <c r="AH903" i="4"/>
  <c r="AH902" i="4"/>
  <c r="AH905" i="4"/>
  <c r="AH907" i="4"/>
  <c r="AH909" i="4"/>
  <c r="AF1058" i="4"/>
  <c r="Z1067" i="4"/>
  <c r="Z1066" i="4"/>
  <c r="Z1065" i="4"/>
  <c r="Z1064" i="4"/>
  <c r="Z1063" i="4"/>
  <c r="Z1062" i="4"/>
  <c r="Z1061" i="4"/>
  <c r="Z1060" i="4"/>
  <c r="Z1059" i="4"/>
  <c r="Z1058" i="4"/>
  <c r="AF972" i="4"/>
  <c r="AI972" i="4" s="1"/>
  <c r="AF963" i="4"/>
  <c r="AF965" i="4"/>
  <c r="AI965" i="4" s="1"/>
  <c r="AF967" i="4"/>
  <c r="AI967" i="4" s="1"/>
  <c r="AF969" i="4"/>
  <c r="AF971" i="4"/>
  <c r="AF964" i="4"/>
  <c r="AF966" i="4"/>
  <c r="AF968" i="4"/>
  <c r="AF970" i="4"/>
  <c r="AF767" i="4"/>
  <c r="AH815" i="4"/>
  <c r="X833" i="4"/>
  <c r="X911" i="4"/>
  <c r="X907" i="4"/>
  <c r="X922" i="4"/>
  <c r="X920" i="4"/>
  <c r="X918" i="4"/>
  <c r="X916" i="4"/>
  <c r="X915" i="4"/>
  <c r="X934" i="4"/>
  <c r="X932" i="4"/>
  <c r="X930" i="4"/>
  <c r="X928" i="4"/>
  <c r="X927" i="4"/>
  <c r="AI1002" i="4"/>
  <c r="AF1046" i="4"/>
  <c r="Z1055" i="4"/>
  <c r="Z1054" i="4"/>
  <c r="Z1053" i="4"/>
  <c r="Z1052" i="4"/>
  <c r="Z1051" i="4"/>
  <c r="Z1050" i="4"/>
  <c r="Z1049" i="4"/>
  <c r="Z1048" i="4"/>
  <c r="Z1047" i="4"/>
  <c r="Z1046" i="4"/>
  <c r="X815" i="4"/>
  <c r="X822" i="4"/>
  <c r="X839" i="4"/>
  <c r="X835" i="4"/>
  <c r="X831" i="4"/>
  <c r="AH887" i="4"/>
  <c r="X897" i="4"/>
  <c r="AF1034" i="4"/>
  <c r="Z1043" i="4"/>
  <c r="Z1042" i="4"/>
  <c r="Z1041" i="4"/>
  <c r="Z1040" i="4"/>
  <c r="Z1039" i="4"/>
  <c r="Z1038" i="4"/>
  <c r="Z1037" i="4"/>
  <c r="Z1036" i="4"/>
  <c r="Z1035" i="4"/>
  <c r="Z1034" i="4"/>
  <c r="AF763" i="4"/>
  <c r="AI763" i="4" s="1"/>
  <c r="X784" i="4"/>
  <c r="AH883" i="4"/>
  <c r="X893" i="4"/>
  <c r="AF1022" i="4"/>
  <c r="Z1031" i="4"/>
  <c r="Z1030" i="4"/>
  <c r="Z1029" i="4"/>
  <c r="Z1028" i="4"/>
  <c r="Z1027" i="4"/>
  <c r="Z1026" i="4"/>
  <c r="Z1025" i="4"/>
  <c r="Z1024" i="4"/>
  <c r="Z1023" i="4"/>
  <c r="Z1022" i="4"/>
  <c r="X740" i="4"/>
  <c r="X798" i="4"/>
  <c r="X811" i="4"/>
  <c r="X824" i="4"/>
  <c r="X820" i="4"/>
  <c r="X848" i="4"/>
  <c r="X844" i="4"/>
  <c r="AH851" i="4"/>
  <c r="AF874" i="4"/>
  <c r="AH866" i="4"/>
  <c r="AH875" i="4"/>
  <c r="AH881" i="4"/>
  <c r="AF1010" i="4"/>
  <c r="Z1019" i="4"/>
  <c r="Z1018" i="4"/>
  <c r="Z1017" i="4"/>
  <c r="Z1016" i="4"/>
  <c r="Z1015" i="4"/>
  <c r="Z1014" i="4"/>
  <c r="Z1013" i="4"/>
  <c r="Z1012" i="4"/>
  <c r="Z1011" i="4"/>
  <c r="Z1010" i="4"/>
  <c r="AF960" i="4"/>
  <c r="AF951" i="4"/>
  <c r="AF953" i="4"/>
  <c r="AF955" i="4"/>
  <c r="AF957" i="4"/>
  <c r="AF959" i="4"/>
  <c r="AI959" i="4" s="1"/>
  <c r="AF952" i="4"/>
  <c r="AF954" i="4"/>
  <c r="AF956" i="4"/>
  <c r="AI956" i="4" s="1"/>
  <c r="AF958" i="4"/>
  <c r="AH648" i="4"/>
  <c r="AI648" i="4" s="1"/>
  <c r="AH722" i="4"/>
  <c r="X742" i="4"/>
  <c r="X738" i="4"/>
  <c r="X790" i="4"/>
  <c r="X786" i="4"/>
  <c r="X827" i="4"/>
  <c r="X825" i="4"/>
  <c r="X823" i="4"/>
  <c r="X821" i="4"/>
  <c r="X838" i="4"/>
  <c r="X836" i="4"/>
  <c r="X834" i="4"/>
  <c r="X832" i="4"/>
  <c r="X851" i="4"/>
  <c r="X849" i="4"/>
  <c r="X847" i="4"/>
  <c r="X845" i="4"/>
  <c r="X843" i="4"/>
  <c r="X863" i="4"/>
  <c r="X859" i="4"/>
  <c r="X855" i="4"/>
  <c r="AF870" i="4"/>
  <c r="X875" i="4"/>
  <c r="X867" i="4"/>
  <c r="X880" i="4"/>
  <c r="X899" i="4"/>
  <c r="X895" i="4"/>
  <c r="X910" i="4"/>
  <c r="X908" i="4"/>
  <c r="X906" i="4"/>
  <c r="X904" i="4"/>
  <c r="X903" i="4"/>
  <c r="AF998" i="4"/>
  <c r="Z1007" i="4"/>
  <c r="Z1006" i="4"/>
  <c r="Z1005" i="4"/>
  <c r="Z1004" i="4"/>
  <c r="Z1003" i="4"/>
  <c r="Z1002" i="4"/>
  <c r="Z1001" i="4"/>
  <c r="Z1000" i="4"/>
  <c r="Z999" i="4"/>
  <c r="Z998" i="4"/>
  <c r="AF948" i="4"/>
  <c r="AF939" i="4"/>
  <c r="AF941" i="4"/>
  <c r="AF943" i="4"/>
  <c r="AF945" i="4"/>
  <c r="AF947" i="4"/>
  <c r="AI947" i="4" s="1"/>
  <c r="AF940" i="4"/>
  <c r="AF942" i="4"/>
  <c r="AF944" i="4"/>
  <c r="AF946" i="4"/>
  <c r="X619" i="4"/>
  <c r="X726" i="4"/>
  <c r="X743" i="4"/>
  <c r="X741" i="4"/>
  <c r="X739" i="4"/>
  <c r="X737" i="4"/>
  <c r="X735" i="4"/>
  <c r="AF765" i="4"/>
  <c r="AF760" i="4"/>
  <c r="AF757" i="4"/>
  <c r="AF768" i="4"/>
  <c r="X777" i="4"/>
  <c r="X800" i="4"/>
  <c r="X796" i="4"/>
  <c r="X813" i="4"/>
  <c r="X809" i="4"/>
  <c r="X873" i="4"/>
  <c r="X869" i="4"/>
  <c r="AH869" i="4"/>
  <c r="X886" i="4"/>
  <c r="X882" i="4"/>
  <c r="X898" i="4"/>
  <c r="X896" i="4"/>
  <c r="X894" i="4"/>
  <c r="X892" i="4"/>
  <c r="X891" i="4"/>
  <c r="AF986" i="4"/>
  <c r="Z995" i="4"/>
  <c r="Z994" i="4"/>
  <c r="Z993" i="4"/>
  <c r="Z992" i="4"/>
  <c r="Z991" i="4"/>
  <c r="Z990" i="4"/>
  <c r="Z989" i="4"/>
  <c r="Z988" i="4"/>
  <c r="Z987" i="4"/>
  <c r="Z986" i="4"/>
  <c r="AF892" i="4"/>
  <c r="AF896" i="4"/>
  <c r="AF894" i="4"/>
  <c r="AF898" i="4"/>
  <c r="AF912" i="4"/>
  <c r="AF903" i="4"/>
  <c r="AF905" i="4"/>
  <c r="AF907" i="4"/>
  <c r="AF909" i="4"/>
  <c r="AF911" i="4"/>
  <c r="AI911" i="4" s="1"/>
  <c r="AF904" i="4"/>
  <c r="AF906" i="4"/>
  <c r="AF908" i="4"/>
  <c r="AF910" i="4"/>
  <c r="AF924" i="4"/>
  <c r="AF915" i="4"/>
  <c r="AF917" i="4"/>
  <c r="AF919" i="4"/>
  <c r="AF921" i="4"/>
  <c r="AF923" i="4"/>
  <c r="AI923" i="4" s="1"/>
  <c r="AF916" i="4"/>
  <c r="AF918" i="4"/>
  <c r="AF920" i="4"/>
  <c r="AF922" i="4"/>
  <c r="AF936" i="4"/>
  <c r="AI936" i="4" s="1"/>
  <c r="AF927" i="4"/>
  <c r="AI927" i="4" s="1"/>
  <c r="AF929" i="4"/>
  <c r="AF931" i="4"/>
  <c r="AF933" i="4"/>
  <c r="AF935" i="4"/>
  <c r="AF928" i="4"/>
  <c r="AF930" i="4"/>
  <c r="AF932" i="4"/>
  <c r="AI932" i="4" s="1"/>
  <c r="AF934" i="4"/>
  <c r="X645" i="4"/>
  <c r="X728" i="4"/>
  <c r="X724" i="4"/>
  <c r="AF766" i="4"/>
  <c r="AF764" i="4"/>
  <c r="X803" i="4"/>
  <c r="X801" i="4"/>
  <c r="X799" i="4"/>
  <c r="X797" i="4"/>
  <c r="X795" i="4"/>
  <c r="X814" i="4"/>
  <c r="X812" i="4"/>
  <c r="X810" i="4"/>
  <c r="X808" i="4"/>
  <c r="X862" i="4"/>
  <c r="X860" i="4"/>
  <c r="X858" i="4"/>
  <c r="X856" i="4"/>
  <c r="X874" i="4"/>
  <c r="X872" i="4"/>
  <c r="X870" i="4"/>
  <c r="X868" i="4"/>
  <c r="X887" i="4"/>
  <c r="X885" i="4"/>
  <c r="X883" i="4"/>
  <c r="X881" i="4"/>
  <c r="X879" i="4"/>
  <c r="AF974" i="4"/>
  <c r="Z983" i="4"/>
  <c r="Z982" i="4"/>
  <c r="Z981" i="4"/>
  <c r="Z980" i="4"/>
  <c r="Z979" i="4"/>
  <c r="Z978" i="4"/>
  <c r="Z977" i="4"/>
  <c r="Z976" i="4"/>
  <c r="Z975" i="4"/>
  <c r="Z974" i="4"/>
  <c r="X819" i="4"/>
  <c r="AH818" i="4"/>
  <c r="AH842" i="4"/>
  <c r="AF962" i="4"/>
  <c r="Z971" i="4"/>
  <c r="Z970" i="4"/>
  <c r="Z969" i="4"/>
  <c r="Z968" i="4"/>
  <c r="Z967" i="4"/>
  <c r="Z966" i="4"/>
  <c r="Z965" i="4"/>
  <c r="Z964" i="4"/>
  <c r="Z963" i="4"/>
  <c r="Z962" i="4"/>
  <c r="AH467" i="4"/>
  <c r="X657" i="4"/>
  <c r="AH655" i="4"/>
  <c r="AH783" i="4"/>
  <c r="AH782" i="4"/>
  <c r="AH807" i="4"/>
  <c r="AH806" i="4"/>
  <c r="AH847" i="4"/>
  <c r="AF950" i="4"/>
  <c r="Z959" i="4"/>
  <c r="Z958" i="4"/>
  <c r="Z957" i="4"/>
  <c r="Z956" i="4"/>
  <c r="Z955" i="4"/>
  <c r="Z954" i="4"/>
  <c r="Z953" i="4"/>
  <c r="Z952" i="4"/>
  <c r="Z951" i="4"/>
  <c r="Z950" i="4"/>
  <c r="AH811" i="4"/>
  <c r="AH823" i="4"/>
  <c r="AH857" i="4"/>
  <c r="AF938" i="4"/>
  <c r="Z947" i="4"/>
  <c r="Z946" i="4"/>
  <c r="Z945" i="4"/>
  <c r="Z944" i="4"/>
  <c r="Z943" i="4"/>
  <c r="Z942" i="4"/>
  <c r="Z941" i="4"/>
  <c r="Z940" i="4"/>
  <c r="Z939" i="4"/>
  <c r="Z938" i="4"/>
  <c r="AF844" i="4"/>
  <c r="AF846" i="4"/>
  <c r="AF850" i="4"/>
  <c r="AF858" i="4"/>
  <c r="AF862" i="4"/>
  <c r="X666" i="4"/>
  <c r="AH791" i="4"/>
  <c r="AH833" i="4"/>
  <c r="AH845" i="4"/>
  <c r="AF926" i="4"/>
  <c r="Z935" i="4"/>
  <c r="Z934" i="4"/>
  <c r="Z933" i="4"/>
  <c r="Z932" i="4"/>
  <c r="Z931" i="4"/>
  <c r="Z930" i="4"/>
  <c r="Z929" i="4"/>
  <c r="Z928" i="4"/>
  <c r="Z927" i="4"/>
  <c r="Z926" i="4"/>
  <c r="X695" i="4"/>
  <c r="AH809" i="4"/>
  <c r="AH821" i="4"/>
  <c r="AF872" i="4"/>
  <c r="AF886" i="4"/>
  <c r="AF914" i="4"/>
  <c r="Z923" i="4"/>
  <c r="Z922" i="4"/>
  <c r="Z921" i="4"/>
  <c r="Z920" i="4"/>
  <c r="Z919" i="4"/>
  <c r="Z918" i="4"/>
  <c r="Z917" i="4"/>
  <c r="Z916" i="4"/>
  <c r="Z915" i="4"/>
  <c r="Z914" i="4"/>
  <c r="AH683" i="4"/>
  <c r="AH800" i="4"/>
  <c r="AF848" i="4"/>
  <c r="AF902" i="4"/>
  <c r="Z911" i="4"/>
  <c r="Z910" i="4"/>
  <c r="Z909" i="4"/>
  <c r="Z908" i="4"/>
  <c r="Z907" i="4"/>
  <c r="Z906" i="4"/>
  <c r="Z905" i="4"/>
  <c r="Z904" i="4"/>
  <c r="Z903" i="4"/>
  <c r="Z902" i="4"/>
  <c r="AH780" i="4"/>
  <c r="AH775" i="4"/>
  <c r="X770" i="4"/>
  <c r="X772" i="4"/>
  <c r="X774" i="4"/>
  <c r="X776" i="4"/>
  <c r="X778" i="4"/>
  <c r="AH757" i="4"/>
  <c r="AH760" i="4"/>
  <c r="AH762" i="4"/>
  <c r="AI762" i="4" s="1"/>
  <c r="AH764" i="4"/>
  <c r="AH766" i="4"/>
  <c r="AH840" i="4"/>
  <c r="AH838" i="4"/>
  <c r="AH836" i="4"/>
  <c r="AH834" i="4"/>
  <c r="AH832" i="4"/>
  <c r="AH831" i="4"/>
  <c r="AF864" i="4"/>
  <c r="AF855" i="4"/>
  <c r="AF857" i="4"/>
  <c r="AF859" i="4"/>
  <c r="AF861" i="4"/>
  <c r="AI861" i="4" s="1"/>
  <c r="AF863" i="4"/>
  <c r="AH864" i="4"/>
  <c r="AH862" i="4"/>
  <c r="AH860" i="4"/>
  <c r="AH858" i="4"/>
  <c r="AH856" i="4"/>
  <c r="AH855" i="4"/>
  <c r="AF888" i="4"/>
  <c r="AF879" i="4"/>
  <c r="AF881" i="4"/>
  <c r="AF883" i="4"/>
  <c r="AF885" i="4"/>
  <c r="AI885" i="4" s="1"/>
  <c r="AF887" i="4"/>
  <c r="AI887" i="4" s="1"/>
  <c r="V170" i="4"/>
  <c r="V172" i="4"/>
  <c r="V174" i="4"/>
  <c r="V176" i="4"/>
  <c r="AH569" i="4"/>
  <c r="X691" i="4"/>
  <c r="AH765" i="4"/>
  <c r="AH761" i="4"/>
  <c r="X779" i="4"/>
  <c r="X775" i="4"/>
  <c r="X771" i="4"/>
  <c r="AH770" i="4"/>
  <c r="AF759" i="4"/>
  <c r="AF761" i="4"/>
  <c r="X782" i="4"/>
  <c r="X785" i="4"/>
  <c r="X787" i="4"/>
  <c r="X789" i="4"/>
  <c r="X791" i="4"/>
  <c r="AH816" i="4"/>
  <c r="AI816" i="4" s="1"/>
  <c r="AH814" i="4"/>
  <c r="AH812" i="4"/>
  <c r="AH810" i="4"/>
  <c r="AH808" i="4"/>
  <c r="AH828" i="4"/>
  <c r="AI828" i="4" s="1"/>
  <c r="AH826" i="4"/>
  <c r="AH824" i="4"/>
  <c r="AH822" i="4"/>
  <c r="AH820" i="4"/>
  <c r="AH819" i="4"/>
  <c r="AH830" i="4"/>
  <c r="AH835" i="4"/>
  <c r="AH839" i="4"/>
  <c r="AF852" i="4"/>
  <c r="AF843" i="4"/>
  <c r="AF845" i="4"/>
  <c r="AF847" i="4"/>
  <c r="AF849" i="4"/>
  <c r="AI849" i="4" s="1"/>
  <c r="AF851" i="4"/>
  <c r="AF860" i="4"/>
  <c r="AF856" i="4"/>
  <c r="AI856" i="4" s="1"/>
  <c r="AH852" i="4"/>
  <c r="AH850" i="4"/>
  <c r="AH848" i="4"/>
  <c r="AH846" i="4"/>
  <c r="AH844" i="4"/>
  <c r="AH843" i="4"/>
  <c r="AH854" i="4"/>
  <c r="AH859" i="4"/>
  <c r="AH863" i="4"/>
  <c r="AF876" i="4"/>
  <c r="AF867" i="4"/>
  <c r="AF869" i="4"/>
  <c r="AF871" i="4"/>
  <c r="AF873" i="4"/>
  <c r="AI873" i="4" s="1"/>
  <c r="AF875" i="4"/>
  <c r="AF884" i="4"/>
  <c r="AF880" i="4"/>
  <c r="AH876" i="4"/>
  <c r="AH874" i="4"/>
  <c r="AI874" i="4" s="1"/>
  <c r="AH872" i="4"/>
  <c r="AH870" i="4"/>
  <c r="AH868" i="4"/>
  <c r="AI868" i="4" s="1"/>
  <c r="AH867" i="4"/>
  <c r="AF900" i="4"/>
  <c r="AF891" i="4"/>
  <c r="AF893" i="4"/>
  <c r="AF895" i="4"/>
  <c r="AF897" i="4"/>
  <c r="AF899" i="4"/>
  <c r="AI899" i="4" s="1"/>
  <c r="AH888" i="4"/>
  <c r="AH886" i="4"/>
  <c r="AH884" i="4"/>
  <c r="AH882" i="4"/>
  <c r="AI882" i="4" s="1"/>
  <c r="AH880" i="4"/>
  <c r="AH879" i="4"/>
  <c r="AF890" i="4"/>
  <c r="Z899" i="4"/>
  <c r="Z898" i="4"/>
  <c r="Z897" i="4"/>
  <c r="Z896" i="4"/>
  <c r="Z895" i="4"/>
  <c r="Z894" i="4"/>
  <c r="Z893" i="4"/>
  <c r="Z892" i="4"/>
  <c r="Z891" i="4"/>
  <c r="Z890" i="4"/>
  <c r="AF840" i="4"/>
  <c r="AF831" i="4"/>
  <c r="AF833" i="4"/>
  <c r="AF835" i="4"/>
  <c r="AF837" i="4"/>
  <c r="AI837" i="4" s="1"/>
  <c r="AF839" i="4"/>
  <c r="AF832" i="4"/>
  <c r="AF834" i="4"/>
  <c r="AF836" i="4"/>
  <c r="AF838" i="4"/>
  <c r="X477" i="4"/>
  <c r="X586" i="4"/>
  <c r="X682" i="4"/>
  <c r="X693" i="4"/>
  <c r="X689" i="4"/>
  <c r="X700" i="4"/>
  <c r="X711" i="4"/>
  <c r="X731" i="4"/>
  <c r="X729" i="4"/>
  <c r="X727" i="4"/>
  <c r="X725" i="4"/>
  <c r="X723" i="4"/>
  <c r="AH746" i="4"/>
  <c r="X759" i="4"/>
  <c r="AH787" i="4"/>
  <c r="AH795" i="4"/>
  <c r="AF878" i="4"/>
  <c r="Z887" i="4"/>
  <c r="Z886" i="4"/>
  <c r="Z885" i="4"/>
  <c r="Z884" i="4"/>
  <c r="Z883" i="4"/>
  <c r="Z882" i="4"/>
  <c r="Z881" i="4"/>
  <c r="Z880" i="4"/>
  <c r="Z879" i="4"/>
  <c r="Z878" i="4"/>
  <c r="X606" i="4"/>
  <c r="X635" i="4"/>
  <c r="X639" i="4"/>
  <c r="X653" i="4"/>
  <c r="X680" i="4"/>
  <c r="X676" i="4"/>
  <c r="AH674" i="4"/>
  <c r="X694" i="4"/>
  <c r="X692" i="4"/>
  <c r="X690" i="4"/>
  <c r="X688" i="4"/>
  <c r="AH713" i="4"/>
  <c r="AH731" i="4"/>
  <c r="AH735" i="4"/>
  <c r="AH773" i="4"/>
  <c r="AH777" i="4"/>
  <c r="AH796" i="4"/>
  <c r="AH804" i="4"/>
  <c r="AI804" i="4" s="1"/>
  <c r="AF814" i="4"/>
  <c r="AF866" i="4"/>
  <c r="AI866" i="4" s="1"/>
  <c r="Z875" i="4"/>
  <c r="Z874" i="4"/>
  <c r="Z873" i="4"/>
  <c r="Z872" i="4"/>
  <c r="Z871" i="4"/>
  <c r="Z870" i="4"/>
  <c r="Z869" i="4"/>
  <c r="Z868" i="4"/>
  <c r="Z867" i="4"/>
  <c r="Z866" i="4"/>
  <c r="AH703" i="4"/>
  <c r="Z762" i="4"/>
  <c r="AF802" i="4"/>
  <c r="AF826" i="4"/>
  <c r="AF854" i="4"/>
  <c r="Z863" i="4"/>
  <c r="Z862" i="4"/>
  <c r="Z861" i="4"/>
  <c r="Z860" i="4"/>
  <c r="Z859" i="4"/>
  <c r="Z858" i="4"/>
  <c r="Z857" i="4"/>
  <c r="Z856" i="4"/>
  <c r="Z855" i="4"/>
  <c r="Z854" i="4"/>
  <c r="AH459" i="4"/>
  <c r="AH458" i="4"/>
  <c r="X498" i="4"/>
  <c r="AH651" i="4"/>
  <c r="AH650" i="4"/>
  <c r="AH659" i="4"/>
  <c r="X670" i="4"/>
  <c r="AH691" i="4"/>
  <c r="X704" i="4"/>
  <c r="X715" i="4"/>
  <c r="AH739" i="4"/>
  <c r="AH750" i="4"/>
  <c r="X763" i="4"/>
  <c r="AH785" i="4"/>
  <c r="AH789" i="4"/>
  <c r="AF798" i="4"/>
  <c r="AH798" i="4"/>
  <c r="AH802" i="4"/>
  <c r="AF810" i="4"/>
  <c r="AF822" i="4"/>
  <c r="AF842" i="4"/>
  <c r="Z851" i="4"/>
  <c r="Z850" i="4"/>
  <c r="Z849" i="4"/>
  <c r="Z848" i="4"/>
  <c r="Z847" i="4"/>
  <c r="Z846" i="4"/>
  <c r="Z845" i="4"/>
  <c r="Z844" i="4"/>
  <c r="Z843" i="4"/>
  <c r="Z842" i="4"/>
  <c r="AF780" i="4"/>
  <c r="AF778" i="4"/>
  <c r="AF792" i="4"/>
  <c r="AI792" i="4" s="1"/>
  <c r="AF786" i="4"/>
  <c r="AF790" i="4"/>
  <c r="AF744" i="4"/>
  <c r="AI744" i="4" s="1"/>
  <c r="AF742" i="4"/>
  <c r="X452" i="4"/>
  <c r="X596" i="4"/>
  <c r="X647" i="4"/>
  <c r="X642" i="4"/>
  <c r="AH640" i="4"/>
  <c r="X668" i="4"/>
  <c r="X664" i="4"/>
  <c r="AH667" i="4"/>
  <c r="AH686" i="4"/>
  <c r="AH695" i="4"/>
  <c r="X706" i="4"/>
  <c r="X702" i="4"/>
  <c r="X717" i="4"/>
  <c r="X713" i="4"/>
  <c r="AH736" i="4"/>
  <c r="AH743" i="4"/>
  <c r="AH748" i="4"/>
  <c r="AH752" i="4"/>
  <c r="X761" i="4"/>
  <c r="X765" i="4"/>
  <c r="AH771" i="4"/>
  <c r="AH772" i="4"/>
  <c r="AH774" i="4"/>
  <c r="AH776" i="4"/>
  <c r="AH778" i="4"/>
  <c r="AH794" i="4"/>
  <c r="AH797" i="4"/>
  <c r="AH799" i="4"/>
  <c r="AH801" i="4"/>
  <c r="AF812" i="4"/>
  <c r="AF808" i="4"/>
  <c r="AF824" i="4"/>
  <c r="AI824" i="4" s="1"/>
  <c r="AF820" i="4"/>
  <c r="AF830" i="4"/>
  <c r="Z839" i="4"/>
  <c r="Z838" i="4"/>
  <c r="Z837" i="4"/>
  <c r="Z836" i="4"/>
  <c r="Z835" i="4"/>
  <c r="Z834" i="4"/>
  <c r="Z833" i="4"/>
  <c r="Z832" i="4"/>
  <c r="Z831" i="4"/>
  <c r="Z830" i="4"/>
  <c r="X546" i="4"/>
  <c r="AH542" i="4"/>
  <c r="X575" i="4"/>
  <c r="X592" i="4"/>
  <c r="X623" i="4"/>
  <c r="X615" i="4"/>
  <c r="AH644" i="4"/>
  <c r="AH662" i="4"/>
  <c r="AH671" i="4"/>
  <c r="AH679" i="4"/>
  <c r="AF730" i="4"/>
  <c r="AF753" i="4"/>
  <c r="AH754" i="4"/>
  <c r="Z757" i="4"/>
  <c r="Z766" i="4"/>
  <c r="AF774" i="4"/>
  <c r="AF788" i="4"/>
  <c r="AF784" i="4"/>
  <c r="AF800" i="4"/>
  <c r="AF796" i="4"/>
  <c r="AF827" i="4"/>
  <c r="AF825" i="4"/>
  <c r="AI825" i="4" s="1"/>
  <c r="AF823" i="4"/>
  <c r="AF821" i="4"/>
  <c r="AF819" i="4"/>
  <c r="AF818" i="4"/>
  <c r="Z827" i="4"/>
  <c r="Z826" i="4"/>
  <c r="Z825" i="4"/>
  <c r="Z824" i="4"/>
  <c r="Z823" i="4"/>
  <c r="Z822" i="4"/>
  <c r="Z821" i="4"/>
  <c r="Z820" i="4"/>
  <c r="Z819" i="4"/>
  <c r="Z818" i="4"/>
  <c r="AH463" i="4"/>
  <c r="AH496" i="4"/>
  <c r="X550" i="4"/>
  <c r="AH551" i="4"/>
  <c r="AH583" i="4"/>
  <c r="X598" i="4"/>
  <c r="X594" i="4"/>
  <c r="X610" i="4"/>
  <c r="X627" i="4"/>
  <c r="AH633" i="4"/>
  <c r="X646" i="4"/>
  <c r="X644" i="4"/>
  <c r="X640" i="4"/>
  <c r="X659" i="4"/>
  <c r="X655" i="4"/>
  <c r="X671" i="4"/>
  <c r="X669" i="4"/>
  <c r="X667" i="4"/>
  <c r="X665" i="4"/>
  <c r="X663" i="4"/>
  <c r="X683" i="4"/>
  <c r="X681" i="4"/>
  <c r="X679" i="4"/>
  <c r="X677" i="4"/>
  <c r="X675" i="4"/>
  <c r="X707" i="4"/>
  <c r="X705" i="4"/>
  <c r="X703" i="4"/>
  <c r="X701" i="4"/>
  <c r="X699" i="4"/>
  <c r="AH698" i="4"/>
  <c r="X718" i="4"/>
  <c r="X716" i="4"/>
  <c r="X714" i="4"/>
  <c r="X712" i="4"/>
  <c r="AF726" i="4"/>
  <c r="AH734" i="4"/>
  <c r="AH737" i="4"/>
  <c r="AH741" i="4"/>
  <c r="AF749" i="4"/>
  <c r="AH747" i="4"/>
  <c r="AH758" i="4"/>
  <c r="AH749" i="4"/>
  <c r="AH751" i="4"/>
  <c r="AH753" i="4"/>
  <c r="X760" i="4"/>
  <c r="X762" i="4"/>
  <c r="X764" i="4"/>
  <c r="X766" i="4"/>
  <c r="AF791" i="4"/>
  <c r="AF789" i="4"/>
  <c r="AF787" i="4"/>
  <c r="AF785" i="4"/>
  <c r="AF783" i="4"/>
  <c r="AH784" i="4"/>
  <c r="AH786" i="4"/>
  <c r="AH788" i="4"/>
  <c r="AI788" i="4" s="1"/>
  <c r="AH790" i="4"/>
  <c r="AF803" i="4"/>
  <c r="AI803" i="4" s="1"/>
  <c r="AF801" i="4"/>
  <c r="AF799" i="4"/>
  <c r="AF797" i="4"/>
  <c r="AF795" i="4"/>
  <c r="AF815" i="4"/>
  <c r="AF813" i="4"/>
  <c r="AI813" i="4" s="1"/>
  <c r="AF811" i="4"/>
  <c r="AF809" i="4"/>
  <c r="AF807" i="4"/>
  <c r="Z815" i="4"/>
  <c r="Z814" i="4"/>
  <c r="Z813" i="4"/>
  <c r="Z812" i="4"/>
  <c r="Z811" i="4"/>
  <c r="Z810" i="4"/>
  <c r="Z809" i="4"/>
  <c r="Z808" i="4"/>
  <c r="Z807" i="4"/>
  <c r="Z806" i="4"/>
  <c r="AF806" i="4"/>
  <c r="AF720" i="4"/>
  <c r="AI720" i="4" s="1"/>
  <c r="AF714" i="4"/>
  <c r="AF718" i="4"/>
  <c r="X621" i="4"/>
  <c r="X617" i="4"/>
  <c r="AH642" i="4"/>
  <c r="AH646" i="4"/>
  <c r="AH653" i="4"/>
  <c r="AH657" i="4"/>
  <c r="AH665" i="4"/>
  <c r="AH669" i="4"/>
  <c r="AH677" i="4"/>
  <c r="AH681" i="4"/>
  <c r="AH689" i="4"/>
  <c r="AH693" i="4"/>
  <c r="AH701" i="4"/>
  <c r="AH705" i="4"/>
  <c r="AH717" i="4"/>
  <c r="AH727" i="4"/>
  <c r="AF738" i="4"/>
  <c r="Z760" i="4"/>
  <c r="Z764" i="4"/>
  <c r="AF776" i="4"/>
  <c r="AF772" i="4"/>
  <c r="AF794" i="4"/>
  <c r="Z803" i="4"/>
  <c r="Z802" i="4"/>
  <c r="Z801" i="4"/>
  <c r="Z800" i="4"/>
  <c r="Z799" i="4"/>
  <c r="Z798" i="4"/>
  <c r="Z797" i="4"/>
  <c r="Z796" i="4"/>
  <c r="Z795" i="4"/>
  <c r="Z794" i="4"/>
  <c r="AF716" i="4"/>
  <c r="AF712" i="4"/>
  <c r="AH710" i="4"/>
  <c r="AH715" i="4"/>
  <c r="AH719" i="4"/>
  <c r="AH725" i="4"/>
  <c r="AH729" i="4"/>
  <c r="AF740" i="4"/>
  <c r="AF736" i="4"/>
  <c r="AI736" i="4" s="1"/>
  <c r="AI755" i="4"/>
  <c r="Z759" i="4"/>
  <c r="Z761" i="4"/>
  <c r="Z763" i="4"/>
  <c r="Z765" i="4"/>
  <c r="AF779" i="4"/>
  <c r="AI779" i="4" s="1"/>
  <c r="AF777" i="4"/>
  <c r="AF775" i="4"/>
  <c r="AF773" i="4"/>
  <c r="AF771" i="4"/>
  <c r="Z791" i="4"/>
  <c r="Z790" i="4"/>
  <c r="Z789" i="4"/>
  <c r="Z788" i="4"/>
  <c r="Z787" i="4"/>
  <c r="Z786" i="4"/>
  <c r="Z785" i="4"/>
  <c r="Z784" i="4"/>
  <c r="Z783" i="4"/>
  <c r="Z782" i="4"/>
  <c r="AF782" i="4"/>
  <c r="AF770" i="4"/>
  <c r="AH707" i="4"/>
  <c r="AF728" i="4"/>
  <c r="AF724" i="4"/>
  <c r="AF751" i="4"/>
  <c r="AF758" i="4"/>
  <c r="Z779" i="4"/>
  <c r="Z778" i="4"/>
  <c r="Z777" i="4"/>
  <c r="Z776" i="4"/>
  <c r="Z775" i="4"/>
  <c r="Z774" i="4"/>
  <c r="Z773" i="4"/>
  <c r="Z772" i="4"/>
  <c r="Z771" i="4"/>
  <c r="Z770" i="4"/>
  <c r="AH476" i="4"/>
  <c r="AH639" i="4"/>
  <c r="AH638" i="4"/>
  <c r="AH641" i="4"/>
  <c r="AH643" i="4"/>
  <c r="AH645" i="4"/>
  <c r="AH652" i="4"/>
  <c r="AH654" i="4"/>
  <c r="AH656" i="4"/>
  <c r="AH658" i="4"/>
  <c r="AH663" i="4"/>
  <c r="AH664" i="4"/>
  <c r="AH666" i="4"/>
  <c r="AH668" i="4"/>
  <c r="AH670" i="4"/>
  <c r="AH675" i="4"/>
  <c r="AH676" i="4"/>
  <c r="AH678" i="4"/>
  <c r="AH680" i="4"/>
  <c r="AH682" i="4"/>
  <c r="AH687" i="4"/>
  <c r="AH688" i="4"/>
  <c r="AH690" i="4"/>
  <c r="AH692" i="4"/>
  <c r="AH694" i="4"/>
  <c r="AH699" i="4"/>
  <c r="AH700" i="4"/>
  <c r="AH702" i="4"/>
  <c r="AH704" i="4"/>
  <c r="AH706" i="4"/>
  <c r="AF719" i="4"/>
  <c r="AF717" i="4"/>
  <c r="AF715" i="4"/>
  <c r="AF713" i="4"/>
  <c r="AF711" i="4"/>
  <c r="AH711" i="4"/>
  <c r="AH712" i="4"/>
  <c r="AH714" i="4"/>
  <c r="AH716" i="4"/>
  <c r="AH718" i="4"/>
  <c r="AF731" i="4"/>
  <c r="AF729" i="4"/>
  <c r="AF727" i="4"/>
  <c r="AF725" i="4"/>
  <c r="AF723" i="4"/>
  <c r="AH723" i="4"/>
  <c r="AH724" i="4"/>
  <c r="AH726" i="4"/>
  <c r="AH728" i="4"/>
  <c r="AH730" i="4"/>
  <c r="AF743" i="4"/>
  <c r="AF741" i="4"/>
  <c r="AF739" i="4"/>
  <c r="AF737" i="4"/>
  <c r="AI737" i="4" s="1"/>
  <c r="AF735" i="4"/>
  <c r="AI735" i="4" s="1"/>
  <c r="AH738" i="4"/>
  <c r="AH740" i="4"/>
  <c r="AH742" i="4"/>
  <c r="AF754" i="4"/>
  <c r="AF752" i="4"/>
  <c r="AF750" i="4"/>
  <c r="AF748" i="4"/>
  <c r="AF747" i="4"/>
  <c r="AH418" i="4"/>
  <c r="X441" i="4"/>
  <c r="AH472" i="4"/>
  <c r="AH480" i="4"/>
  <c r="AH500" i="4"/>
  <c r="X524" i="4"/>
  <c r="X608" i="4"/>
  <c r="X604" i="4"/>
  <c r="X622" i="4"/>
  <c r="X620" i="4"/>
  <c r="X618" i="4"/>
  <c r="X616" i="4"/>
  <c r="AF746" i="4"/>
  <c r="Z754" i="4"/>
  <c r="Z753" i="4"/>
  <c r="Z752" i="4"/>
  <c r="Z751" i="4"/>
  <c r="Z750" i="4"/>
  <c r="Z749" i="4"/>
  <c r="Z748" i="4"/>
  <c r="Z758" i="4"/>
  <c r="Z747" i="4"/>
  <c r="Z746" i="4"/>
  <c r="AF708" i="4"/>
  <c r="AF699" i="4"/>
  <c r="AF701" i="4"/>
  <c r="AF703" i="4"/>
  <c r="AF705" i="4"/>
  <c r="AF707" i="4"/>
  <c r="AF700" i="4"/>
  <c r="AF702" i="4"/>
  <c r="AF704" i="4"/>
  <c r="AF706" i="4"/>
  <c r="X311" i="4"/>
  <c r="AH396" i="4"/>
  <c r="X437" i="4"/>
  <c r="AH486" i="4"/>
  <c r="AH498" i="4"/>
  <c r="AI498" i="4" s="1"/>
  <c r="AH503" i="4"/>
  <c r="AH521" i="4"/>
  <c r="X631" i="4"/>
  <c r="X643" i="4"/>
  <c r="X641" i="4"/>
  <c r="X658" i="4"/>
  <c r="X656" i="4"/>
  <c r="X654" i="4"/>
  <c r="X652" i="4"/>
  <c r="X651" i="4"/>
  <c r="AI732" i="4"/>
  <c r="AF734" i="4"/>
  <c r="Z743" i="4"/>
  <c r="Z742" i="4"/>
  <c r="Z741" i="4"/>
  <c r="Z740" i="4"/>
  <c r="Z739" i="4"/>
  <c r="Z738" i="4"/>
  <c r="Z737" i="4"/>
  <c r="Z736" i="4"/>
  <c r="Z735" i="4"/>
  <c r="Z734" i="4"/>
  <c r="AF672" i="4"/>
  <c r="AI672" i="4" s="1"/>
  <c r="AF663" i="4"/>
  <c r="AF665" i="4"/>
  <c r="AF667" i="4"/>
  <c r="AF669" i="4"/>
  <c r="AF671" i="4"/>
  <c r="AF664" i="4"/>
  <c r="AF666" i="4"/>
  <c r="AF668" i="4"/>
  <c r="AF670" i="4"/>
  <c r="AF684" i="4"/>
  <c r="AI684" i="4" s="1"/>
  <c r="AF675" i="4"/>
  <c r="AF677" i="4"/>
  <c r="AF679" i="4"/>
  <c r="AF681" i="4"/>
  <c r="AF683" i="4"/>
  <c r="AF676" i="4"/>
  <c r="AF678" i="4"/>
  <c r="AF680" i="4"/>
  <c r="AF682" i="4"/>
  <c r="AF696" i="4"/>
  <c r="AF687" i="4"/>
  <c r="AF689" i="4"/>
  <c r="AF691" i="4"/>
  <c r="AF693" i="4"/>
  <c r="AF695" i="4"/>
  <c r="AF688" i="4"/>
  <c r="AF690" i="4"/>
  <c r="AF692" i="4"/>
  <c r="AF694" i="4"/>
  <c r="X322" i="4"/>
  <c r="X403" i="4"/>
  <c r="X425" i="4"/>
  <c r="AH426" i="4"/>
  <c r="AH461" i="4"/>
  <c r="AH465" i="4"/>
  <c r="AH474" i="4"/>
  <c r="AH478" i="4"/>
  <c r="AI478" i="4" s="1"/>
  <c r="AH490" i="4"/>
  <c r="X514" i="4"/>
  <c r="X520" i="4"/>
  <c r="X537" i="4"/>
  <c r="X548" i="4"/>
  <c r="X544" i="4"/>
  <c r="X556" i="4"/>
  <c r="X567" i="4"/>
  <c r="X599" i="4"/>
  <c r="X597" i="4"/>
  <c r="X595" i="4"/>
  <c r="X593" i="4"/>
  <c r="X591" i="4"/>
  <c r="AH593" i="4"/>
  <c r="AH614" i="4"/>
  <c r="X633" i="4"/>
  <c r="X629" i="4"/>
  <c r="AI708" i="4"/>
  <c r="AF722" i="4"/>
  <c r="Z731" i="4"/>
  <c r="Z730" i="4"/>
  <c r="Z729" i="4"/>
  <c r="Z728" i="4"/>
  <c r="Z727" i="4"/>
  <c r="Z726" i="4"/>
  <c r="Z725" i="4"/>
  <c r="Z724" i="4"/>
  <c r="Z723" i="4"/>
  <c r="Z722" i="4"/>
  <c r="AH254" i="4"/>
  <c r="X448" i="4"/>
  <c r="AH454" i="4"/>
  <c r="X467" i="4"/>
  <c r="X473" i="4"/>
  <c r="X510" i="4"/>
  <c r="AH511" i="4"/>
  <c r="X526" i="4"/>
  <c r="X522" i="4"/>
  <c r="X533" i="4"/>
  <c r="AH561" i="4"/>
  <c r="AH623" i="4"/>
  <c r="X634" i="4"/>
  <c r="X632" i="4"/>
  <c r="X630" i="4"/>
  <c r="X628" i="4"/>
  <c r="AF710" i="4"/>
  <c r="Z719" i="4"/>
  <c r="Z718" i="4"/>
  <c r="Z717" i="4"/>
  <c r="Z716" i="4"/>
  <c r="Z715" i="4"/>
  <c r="Z714" i="4"/>
  <c r="Z713" i="4"/>
  <c r="Z712" i="4"/>
  <c r="Z711" i="4"/>
  <c r="Z710" i="4"/>
  <c r="AF660" i="4"/>
  <c r="AI660" i="4" s="1"/>
  <c r="AF651" i="4"/>
  <c r="AF653" i="4"/>
  <c r="AF655" i="4"/>
  <c r="AF657" i="4"/>
  <c r="AF659" i="4"/>
  <c r="AF652" i="4"/>
  <c r="AF654" i="4"/>
  <c r="AF656" i="4"/>
  <c r="AF658" i="4"/>
  <c r="X271" i="4"/>
  <c r="X303" i="4"/>
  <c r="X328" i="4"/>
  <c r="AH381" i="4"/>
  <c r="X417" i="4"/>
  <c r="AH414" i="4"/>
  <c r="AH449" i="4"/>
  <c r="X463" i="4"/>
  <c r="AH460" i="4"/>
  <c r="AH462" i="4"/>
  <c r="AH464" i="4"/>
  <c r="AH466" i="4"/>
  <c r="X479" i="4"/>
  <c r="X475" i="4"/>
  <c r="X485" i="4"/>
  <c r="AH506" i="4"/>
  <c r="AH515" i="4"/>
  <c r="AH525" i="4"/>
  <c r="AH547" i="4"/>
  <c r="X560" i="4"/>
  <c r="X571" i="4"/>
  <c r="X582" i="4"/>
  <c r="X611" i="4"/>
  <c r="X609" i="4"/>
  <c r="X607" i="4"/>
  <c r="X605" i="4"/>
  <c r="X603" i="4"/>
  <c r="AF634" i="4"/>
  <c r="AH626" i="4"/>
  <c r="AI696" i="4"/>
  <c r="AF698" i="4"/>
  <c r="Z707" i="4"/>
  <c r="Z706" i="4"/>
  <c r="Z705" i="4"/>
  <c r="Z704" i="4"/>
  <c r="Z703" i="4"/>
  <c r="Z702" i="4"/>
  <c r="Z701" i="4"/>
  <c r="Z700" i="4"/>
  <c r="Z699" i="4"/>
  <c r="Z698" i="4"/>
  <c r="AF624" i="4"/>
  <c r="AI624" i="4" s="1"/>
  <c r="AF618" i="4"/>
  <c r="AF622" i="4"/>
  <c r="X275" i="4"/>
  <c r="X267" i="4"/>
  <c r="X318" i="4"/>
  <c r="X347" i="4"/>
  <c r="X389" i="4"/>
  <c r="AH411" i="4"/>
  <c r="AH412" i="4"/>
  <c r="AH416" i="4"/>
  <c r="AH420" i="4"/>
  <c r="X429" i="4"/>
  <c r="AH430" i="4"/>
  <c r="X454" i="4"/>
  <c r="X450" i="4"/>
  <c r="X447" i="4"/>
  <c r="AH446" i="4"/>
  <c r="AH451" i="4"/>
  <c r="X465" i="4"/>
  <c r="X461" i="4"/>
  <c r="AH483" i="4"/>
  <c r="AH484" i="4"/>
  <c r="AH488" i="4"/>
  <c r="AF502" i="4"/>
  <c r="X502" i="4"/>
  <c r="X512" i="4"/>
  <c r="X508" i="4"/>
  <c r="AH537" i="4"/>
  <c r="AH545" i="4"/>
  <c r="X562" i="4"/>
  <c r="X558" i="4"/>
  <c r="X573" i="4"/>
  <c r="X569" i="4"/>
  <c r="X584" i="4"/>
  <c r="X580" i="4"/>
  <c r="AH605" i="4"/>
  <c r="AH619" i="4"/>
  <c r="AH629" i="4"/>
  <c r="AF686" i="4"/>
  <c r="Z695" i="4"/>
  <c r="Z694" i="4"/>
  <c r="Z693" i="4"/>
  <c r="Z692" i="4"/>
  <c r="Z691" i="4"/>
  <c r="Z690" i="4"/>
  <c r="Z689" i="4"/>
  <c r="Z688" i="4"/>
  <c r="Z687" i="4"/>
  <c r="Z686" i="4"/>
  <c r="AF612" i="4"/>
  <c r="AI612" i="4" s="1"/>
  <c r="AF606" i="4"/>
  <c r="AF610" i="4"/>
  <c r="X339" i="4"/>
  <c r="AH402" i="4"/>
  <c r="AH437" i="4"/>
  <c r="AH447" i="4"/>
  <c r="AH448" i="4"/>
  <c r="AH450" i="4"/>
  <c r="AH452" i="4"/>
  <c r="AH471" i="4"/>
  <c r="AH470" i="4"/>
  <c r="AH473" i="4"/>
  <c r="AH475" i="4"/>
  <c r="AH477" i="4"/>
  <c r="AH495" i="4"/>
  <c r="AH494" i="4"/>
  <c r="AH497" i="4"/>
  <c r="AH499" i="4"/>
  <c r="AH509" i="4"/>
  <c r="AH578" i="4"/>
  <c r="AH587" i="4"/>
  <c r="AH597" i="4"/>
  <c r="AH609" i="4"/>
  <c r="AF630" i="4"/>
  <c r="AH631" i="4"/>
  <c r="AH636" i="4"/>
  <c r="AI636" i="4" s="1"/>
  <c r="AF646" i="4"/>
  <c r="AF674" i="4"/>
  <c r="Z683" i="4"/>
  <c r="Z682" i="4"/>
  <c r="Z681" i="4"/>
  <c r="Z680" i="4"/>
  <c r="Z679" i="4"/>
  <c r="Z678" i="4"/>
  <c r="Z677" i="4"/>
  <c r="Z676" i="4"/>
  <c r="Z675" i="4"/>
  <c r="Z674" i="4"/>
  <c r="X273" i="4"/>
  <c r="X269" i="4"/>
  <c r="X291" i="4"/>
  <c r="AH406" i="4"/>
  <c r="AH424" i="4"/>
  <c r="AH428" i="4"/>
  <c r="AH432" i="4"/>
  <c r="X443" i="4"/>
  <c r="X439" i="4"/>
  <c r="AH441" i="4"/>
  <c r="X455" i="4"/>
  <c r="X453" i="4"/>
  <c r="X451" i="4"/>
  <c r="X449" i="4"/>
  <c r="X466" i="4"/>
  <c r="X464" i="4"/>
  <c r="X462" i="4"/>
  <c r="X460" i="4"/>
  <c r="X459" i="4"/>
  <c r="X478" i="4"/>
  <c r="X476" i="4"/>
  <c r="X474" i="4"/>
  <c r="X472" i="4"/>
  <c r="X471" i="4"/>
  <c r="X489" i="4"/>
  <c r="X500" i="4"/>
  <c r="X496" i="4"/>
  <c r="X495" i="4"/>
  <c r="X515" i="4"/>
  <c r="X513" i="4"/>
  <c r="X511" i="4"/>
  <c r="X509" i="4"/>
  <c r="X507" i="4"/>
  <c r="X539" i="4"/>
  <c r="X535" i="4"/>
  <c r="X531" i="4"/>
  <c r="AH533" i="4"/>
  <c r="X563" i="4"/>
  <c r="X561" i="4"/>
  <c r="X559" i="4"/>
  <c r="X557" i="4"/>
  <c r="X555" i="4"/>
  <c r="AH557" i="4"/>
  <c r="X574" i="4"/>
  <c r="X572" i="4"/>
  <c r="X570" i="4"/>
  <c r="X568" i="4"/>
  <c r="X587" i="4"/>
  <c r="X585" i="4"/>
  <c r="X583" i="4"/>
  <c r="X581" i="4"/>
  <c r="X579" i="4"/>
  <c r="AF598" i="4"/>
  <c r="AF608" i="4"/>
  <c r="AF604" i="4"/>
  <c r="AH602" i="4"/>
  <c r="AH607" i="4"/>
  <c r="AH611" i="4"/>
  <c r="AH617" i="4"/>
  <c r="AH621" i="4"/>
  <c r="AF632" i="4"/>
  <c r="AF628" i="4"/>
  <c r="AH627" i="4"/>
  <c r="AH628" i="4"/>
  <c r="AH630" i="4"/>
  <c r="AH632" i="4"/>
  <c r="AH634" i="4"/>
  <c r="AF642" i="4"/>
  <c r="AF662" i="4"/>
  <c r="Z671" i="4"/>
  <c r="Z670" i="4"/>
  <c r="Z669" i="4"/>
  <c r="Z668" i="4"/>
  <c r="Z667" i="4"/>
  <c r="Z666" i="4"/>
  <c r="Z665" i="4"/>
  <c r="Z664" i="4"/>
  <c r="Z663" i="4"/>
  <c r="Z662" i="4"/>
  <c r="X375" i="4"/>
  <c r="AH400" i="4"/>
  <c r="AH404" i="4"/>
  <c r="AH408" i="4"/>
  <c r="AH435" i="4"/>
  <c r="AH434" i="4"/>
  <c r="AH439" i="4"/>
  <c r="AH443" i="4"/>
  <c r="AH530" i="4"/>
  <c r="AH535" i="4"/>
  <c r="AF550" i="4"/>
  <c r="AH554" i="4"/>
  <c r="AH559" i="4"/>
  <c r="AH573" i="4"/>
  <c r="AF594" i="4"/>
  <c r="AH590" i="4"/>
  <c r="AH595" i="4"/>
  <c r="AH599" i="4"/>
  <c r="AF620" i="4"/>
  <c r="AF616" i="4"/>
  <c r="AF644" i="4"/>
  <c r="AF640" i="4"/>
  <c r="AF650" i="4"/>
  <c r="Z659" i="4"/>
  <c r="Z658" i="4"/>
  <c r="Z657" i="4"/>
  <c r="Z656" i="4"/>
  <c r="Z655" i="4"/>
  <c r="Z654" i="4"/>
  <c r="Z653" i="4"/>
  <c r="Z652" i="4"/>
  <c r="Z651" i="4"/>
  <c r="Z650" i="4"/>
  <c r="AH388" i="4"/>
  <c r="AH423" i="4"/>
  <c r="AH422" i="4"/>
  <c r="AH425" i="4"/>
  <c r="AH427" i="4"/>
  <c r="AH429" i="4"/>
  <c r="AH436" i="4"/>
  <c r="AH438" i="4"/>
  <c r="AH440" i="4"/>
  <c r="AH442" i="4"/>
  <c r="AF480" i="4"/>
  <c r="AF474" i="4"/>
  <c r="X491" i="4"/>
  <c r="AF504" i="4"/>
  <c r="AF496" i="4"/>
  <c r="AF500" i="4"/>
  <c r="AH491" i="4"/>
  <c r="AH489" i="4"/>
  <c r="AH487" i="4"/>
  <c r="AH485" i="4"/>
  <c r="AH482" i="4"/>
  <c r="AF508" i="4"/>
  <c r="AF514" i="4"/>
  <c r="X482" i="4"/>
  <c r="X483" i="4"/>
  <c r="X484" i="4"/>
  <c r="X486" i="4"/>
  <c r="X488" i="4"/>
  <c r="X490" i="4"/>
  <c r="X503" i="4"/>
  <c r="X501" i="4"/>
  <c r="X499" i="4"/>
  <c r="X497" i="4"/>
  <c r="AF526" i="4"/>
  <c r="X527" i="4"/>
  <c r="X525" i="4"/>
  <c r="X523" i="4"/>
  <c r="X521" i="4"/>
  <c r="X519" i="4"/>
  <c r="AH518" i="4"/>
  <c r="AH523" i="4"/>
  <c r="X538" i="4"/>
  <c r="X536" i="4"/>
  <c r="X534" i="4"/>
  <c r="X532" i="4"/>
  <c r="X551" i="4"/>
  <c r="X549" i="4"/>
  <c r="X547" i="4"/>
  <c r="X545" i="4"/>
  <c r="X543" i="4"/>
  <c r="AF562" i="4"/>
  <c r="AF574" i="4"/>
  <c r="AH566" i="4"/>
  <c r="AH571" i="4"/>
  <c r="AH581" i="4"/>
  <c r="AH585" i="4"/>
  <c r="AF596" i="4"/>
  <c r="AF592" i="4"/>
  <c r="AH591" i="4"/>
  <c r="AH592" i="4"/>
  <c r="AH594" i="4"/>
  <c r="AH596" i="4"/>
  <c r="AH598" i="4"/>
  <c r="AF611" i="4"/>
  <c r="AF609" i="4"/>
  <c r="AF607" i="4"/>
  <c r="AF605" i="4"/>
  <c r="AF603" i="4"/>
  <c r="AH603" i="4"/>
  <c r="AH604" i="4"/>
  <c r="AH606" i="4"/>
  <c r="AI606" i="4" s="1"/>
  <c r="AH608" i="4"/>
  <c r="AH610" i="4"/>
  <c r="AF623" i="4"/>
  <c r="AF621" i="4"/>
  <c r="AF619" i="4"/>
  <c r="AF617" i="4"/>
  <c r="AF615" i="4"/>
  <c r="AH615" i="4"/>
  <c r="AH616" i="4"/>
  <c r="AH618" i="4"/>
  <c r="AH620" i="4"/>
  <c r="AH622" i="4"/>
  <c r="AF635" i="4"/>
  <c r="AI635" i="4" s="1"/>
  <c r="AF633" i="4"/>
  <c r="AF631" i="4"/>
  <c r="AF629" i="4"/>
  <c r="AF627" i="4"/>
  <c r="AF647" i="4"/>
  <c r="AI647" i="4" s="1"/>
  <c r="AF645" i="4"/>
  <c r="AF643" i="4"/>
  <c r="AF641" i="4"/>
  <c r="AF639" i="4"/>
  <c r="Z647" i="4"/>
  <c r="Z646" i="4"/>
  <c r="Z645" i="4"/>
  <c r="Z644" i="4"/>
  <c r="Z643" i="4"/>
  <c r="Z642" i="4"/>
  <c r="Z641" i="4"/>
  <c r="Z640" i="4"/>
  <c r="Z639" i="4"/>
  <c r="Z638" i="4"/>
  <c r="AF638" i="4"/>
  <c r="AI600" i="4"/>
  <c r="AF476" i="4"/>
  <c r="AF472" i="4"/>
  <c r="AF490" i="4"/>
  <c r="AF538" i="4"/>
  <c r="AF586" i="4"/>
  <c r="AF626" i="4"/>
  <c r="Z635" i="4"/>
  <c r="Z634" i="4"/>
  <c r="Z633" i="4"/>
  <c r="Z632" i="4"/>
  <c r="Z631" i="4"/>
  <c r="Z630" i="4"/>
  <c r="Z629" i="4"/>
  <c r="Z628" i="4"/>
  <c r="Z627" i="4"/>
  <c r="Z626" i="4"/>
  <c r="X185" i="4"/>
  <c r="AH297" i="4"/>
  <c r="AH333" i="4"/>
  <c r="X353" i="4"/>
  <c r="AH359" i="4"/>
  <c r="AH377" i="4"/>
  <c r="AH392" i="4"/>
  <c r="AH410" i="4"/>
  <c r="AH413" i="4"/>
  <c r="AH415" i="4"/>
  <c r="AH417" i="4"/>
  <c r="AH453" i="4"/>
  <c r="AH455" i="4"/>
  <c r="AF486" i="4"/>
  <c r="AF510" i="4"/>
  <c r="AF534" i="4"/>
  <c r="AF558" i="4"/>
  <c r="AF582" i="4"/>
  <c r="AF614" i="4"/>
  <c r="Z623" i="4"/>
  <c r="Z622" i="4"/>
  <c r="Z621" i="4"/>
  <c r="Z620" i="4"/>
  <c r="Z619" i="4"/>
  <c r="Z618" i="4"/>
  <c r="Z617" i="4"/>
  <c r="Z616" i="4"/>
  <c r="Z615" i="4"/>
  <c r="Z614" i="4"/>
  <c r="AF488" i="4"/>
  <c r="AI488" i="4" s="1"/>
  <c r="AF484" i="4"/>
  <c r="AF512" i="4"/>
  <c r="AF536" i="4"/>
  <c r="AF560" i="4"/>
  <c r="AF584" i="4"/>
  <c r="AF602" i="4"/>
  <c r="Z611" i="4"/>
  <c r="Z610" i="4"/>
  <c r="Z609" i="4"/>
  <c r="Z608" i="4"/>
  <c r="Z607" i="4"/>
  <c r="Z606" i="4"/>
  <c r="Z605" i="4"/>
  <c r="Z604" i="4"/>
  <c r="Z603" i="4"/>
  <c r="Z602" i="4"/>
  <c r="AH504" i="4"/>
  <c r="AH502" i="4"/>
  <c r="AF528" i="4"/>
  <c r="AF519" i="4"/>
  <c r="AF521" i="4"/>
  <c r="AF523" i="4"/>
  <c r="AI523" i="4" s="1"/>
  <c r="AF525" i="4"/>
  <c r="AF527" i="4"/>
  <c r="AI527" i="4" s="1"/>
  <c r="AH528" i="4"/>
  <c r="AH526" i="4"/>
  <c r="AH524" i="4"/>
  <c r="AH522" i="4"/>
  <c r="AI522" i="4" s="1"/>
  <c r="AH520" i="4"/>
  <c r="AH519" i="4"/>
  <c r="AF552" i="4"/>
  <c r="AF543" i="4"/>
  <c r="AF545" i="4"/>
  <c r="AF547" i="4"/>
  <c r="AI547" i="4" s="1"/>
  <c r="AF549" i="4"/>
  <c r="AI549" i="4" s="1"/>
  <c r="AF551" i="4"/>
  <c r="AH552" i="4"/>
  <c r="AH550" i="4"/>
  <c r="AH548" i="4"/>
  <c r="AH546" i="4"/>
  <c r="AI546" i="4" s="1"/>
  <c r="AH544" i="4"/>
  <c r="AH543" i="4"/>
  <c r="AF576" i="4"/>
  <c r="AF567" i="4"/>
  <c r="AF569" i="4"/>
  <c r="AF571" i="4"/>
  <c r="AF573" i="4"/>
  <c r="AF575" i="4"/>
  <c r="AI575" i="4" s="1"/>
  <c r="AH576" i="4"/>
  <c r="AH574" i="4"/>
  <c r="AH572" i="4"/>
  <c r="AH570" i="4"/>
  <c r="AI570" i="4" s="1"/>
  <c r="AH568" i="4"/>
  <c r="AH567" i="4"/>
  <c r="AF479" i="4"/>
  <c r="AI479" i="4" s="1"/>
  <c r="AF477" i="4"/>
  <c r="AF475" i="4"/>
  <c r="AI475" i="4" s="1"/>
  <c r="AF473" i="4"/>
  <c r="AF471" i="4"/>
  <c r="AF491" i="4"/>
  <c r="AF489" i="4"/>
  <c r="AF487" i="4"/>
  <c r="AF485" i="4"/>
  <c r="AF483" i="4"/>
  <c r="AF503" i="4"/>
  <c r="AF501" i="4"/>
  <c r="AI501" i="4" s="1"/>
  <c r="AF499" i="4"/>
  <c r="AF497" i="4"/>
  <c r="AI497" i="4" s="1"/>
  <c r="AF495" i="4"/>
  <c r="AF516" i="4"/>
  <c r="AF507" i="4"/>
  <c r="AF509" i="4"/>
  <c r="AF511" i="4"/>
  <c r="AF513" i="4"/>
  <c r="AI513" i="4" s="1"/>
  <c r="AF515" i="4"/>
  <c r="AF524" i="4"/>
  <c r="AF520" i="4"/>
  <c r="AI520" i="4" s="1"/>
  <c r="AH516" i="4"/>
  <c r="AH514" i="4"/>
  <c r="AH512" i="4"/>
  <c r="AH510" i="4"/>
  <c r="AH508" i="4"/>
  <c r="AH507" i="4"/>
  <c r="AF540" i="4"/>
  <c r="AF531" i="4"/>
  <c r="AF533" i="4"/>
  <c r="AF535" i="4"/>
  <c r="AF537" i="4"/>
  <c r="AF539" i="4"/>
  <c r="AI539" i="4" s="1"/>
  <c r="AF548" i="4"/>
  <c r="AF544" i="4"/>
  <c r="AH540" i="4"/>
  <c r="AH538" i="4"/>
  <c r="AH536" i="4"/>
  <c r="AH534" i="4"/>
  <c r="AH532" i="4"/>
  <c r="AI532" i="4" s="1"/>
  <c r="AH531" i="4"/>
  <c r="AF564" i="4"/>
  <c r="AF555" i="4"/>
  <c r="AF557" i="4"/>
  <c r="AI557" i="4" s="1"/>
  <c r="AF559" i="4"/>
  <c r="AF561" i="4"/>
  <c r="AF563" i="4"/>
  <c r="AI563" i="4" s="1"/>
  <c r="AF572" i="4"/>
  <c r="AF568" i="4"/>
  <c r="AI568" i="4" s="1"/>
  <c r="AH564" i="4"/>
  <c r="AH562" i="4"/>
  <c r="AH560" i="4"/>
  <c r="AI560" i="4" s="1"/>
  <c r="AH558" i="4"/>
  <c r="AH556" i="4"/>
  <c r="AI556" i="4" s="1"/>
  <c r="AH555" i="4"/>
  <c r="AF588" i="4"/>
  <c r="AI588" i="4" s="1"/>
  <c r="AF579" i="4"/>
  <c r="AF581" i="4"/>
  <c r="AF583" i="4"/>
  <c r="AF585" i="4"/>
  <c r="AF587" i="4"/>
  <c r="AF590" i="4"/>
  <c r="AH579" i="4"/>
  <c r="AH580" i="4"/>
  <c r="AI580" i="4" s="1"/>
  <c r="AH582" i="4"/>
  <c r="AH584" i="4"/>
  <c r="AH586" i="4"/>
  <c r="AI586" i="4" s="1"/>
  <c r="AF599" i="4"/>
  <c r="AF597" i="4"/>
  <c r="AF595" i="4"/>
  <c r="AF593" i="4"/>
  <c r="AF591" i="4"/>
  <c r="Z599" i="4"/>
  <c r="Z598" i="4"/>
  <c r="Z597" i="4"/>
  <c r="Z596" i="4"/>
  <c r="Z595" i="4"/>
  <c r="Z594" i="4"/>
  <c r="Z593" i="4"/>
  <c r="Z592" i="4"/>
  <c r="Z591" i="4"/>
  <c r="Z590" i="4"/>
  <c r="X343" i="4"/>
  <c r="X369" i="4"/>
  <c r="AH369" i="4"/>
  <c r="X383" i="4"/>
  <c r="X407" i="4"/>
  <c r="AH399" i="4"/>
  <c r="AH398" i="4"/>
  <c r="AH401" i="4"/>
  <c r="AH403" i="4"/>
  <c r="AH405" i="4"/>
  <c r="X413" i="4"/>
  <c r="X431" i="4"/>
  <c r="X427" i="4"/>
  <c r="X442" i="4"/>
  <c r="X440" i="4"/>
  <c r="X438" i="4"/>
  <c r="X436" i="4"/>
  <c r="X435" i="4"/>
  <c r="AF578" i="4"/>
  <c r="Z587" i="4"/>
  <c r="Z586" i="4"/>
  <c r="Z585" i="4"/>
  <c r="Z584" i="4"/>
  <c r="Z583" i="4"/>
  <c r="Z582" i="4"/>
  <c r="Z581" i="4"/>
  <c r="Z580" i="4"/>
  <c r="Z579" i="4"/>
  <c r="Z578" i="4"/>
  <c r="AF468" i="4"/>
  <c r="AI468" i="4" s="1"/>
  <c r="AF459" i="4"/>
  <c r="AF461" i="4"/>
  <c r="AI461" i="4" s="1"/>
  <c r="AF463" i="4"/>
  <c r="AF465" i="4"/>
  <c r="AF467" i="4"/>
  <c r="AF460" i="4"/>
  <c r="AF462" i="4"/>
  <c r="AF464" i="4"/>
  <c r="AF466" i="4"/>
  <c r="X200" i="4"/>
  <c r="X357" i="4"/>
  <c r="AH374" i="4"/>
  <c r="AH379" i="4"/>
  <c r="AH383" i="4"/>
  <c r="X393" i="4"/>
  <c r="AH390" i="4"/>
  <c r="AH394" i="4"/>
  <c r="X405" i="4"/>
  <c r="X401" i="4"/>
  <c r="X419" i="4"/>
  <c r="X415" i="4"/>
  <c r="X430" i="4"/>
  <c r="X428" i="4"/>
  <c r="X426" i="4"/>
  <c r="X424" i="4"/>
  <c r="X423" i="4"/>
  <c r="AF566" i="4"/>
  <c r="Z575" i="4"/>
  <c r="Z574" i="4"/>
  <c r="Z573" i="4"/>
  <c r="Z572" i="4"/>
  <c r="Z571" i="4"/>
  <c r="Z570" i="4"/>
  <c r="Z569" i="4"/>
  <c r="Z568" i="4"/>
  <c r="Z567" i="4"/>
  <c r="Z566" i="4"/>
  <c r="X232" i="4"/>
  <c r="X359" i="4"/>
  <c r="X355" i="4"/>
  <c r="X395" i="4"/>
  <c r="X391" i="4"/>
  <c r="AH387" i="4"/>
  <c r="AH386" i="4"/>
  <c r="AH389" i="4"/>
  <c r="AH391" i="4"/>
  <c r="AH393" i="4"/>
  <c r="AF554" i="4"/>
  <c r="Z563" i="4"/>
  <c r="Z562" i="4"/>
  <c r="Z561" i="4"/>
  <c r="Z560" i="4"/>
  <c r="Z559" i="4"/>
  <c r="Z558" i="4"/>
  <c r="Z557" i="4"/>
  <c r="Z556" i="4"/>
  <c r="Z555" i="4"/>
  <c r="Z554" i="4"/>
  <c r="AF456" i="4"/>
  <c r="AI456" i="4" s="1"/>
  <c r="AF447" i="4"/>
  <c r="AF449" i="4"/>
  <c r="AF451" i="4"/>
  <c r="AF453" i="4"/>
  <c r="AF455" i="4"/>
  <c r="AF448" i="4"/>
  <c r="AF450" i="4"/>
  <c r="AF452" i="4"/>
  <c r="AF454" i="4"/>
  <c r="X236" i="4"/>
  <c r="X255" i="4"/>
  <c r="X379" i="4"/>
  <c r="X394" i="4"/>
  <c r="X392" i="4"/>
  <c r="X390" i="4"/>
  <c r="X388" i="4"/>
  <c r="X387" i="4"/>
  <c r="X406" i="4"/>
  <c r="X404" i="4"/>
  <c r="X402" i="4"/>
  <c r="X400" i="4"/>
  <c r="X399" i="4"/>
  <c r="X418" i="4"/>
  <c r="X416" i="4"/>
  <c r="X414" i="4"/>
  <c r="X412" i="4"/>
  <c r="X411" i="4"/>
  <c r="AI492" i="4"/>
  <c r="AF542" i="4"/>
  <c r="Z551" i="4"/>
  <c r="Z550" i="4"/>
  <c r="Z549" i="4"/>
  <c r="Z548" i="4"/>
  <c r="Z547" i="4"/>
  <c r="Z546" i="4"/>
  <c r="Z545" i="4"/>
  <c r="Z544" i="4"/>
  <c r="Z543" i="4"/>
  <c r="Z542" i="4"/>
  <c r="AF432" i="4"/>
  <c r="AF423" i="4"/>
  <c r="AF425" i="4"/>
  <c r="AF427" i="4"/>
  <c r="AF429" i="4"/>
  <c r="AF431" i="4"/>
  <c r="AI431" i="4" s="1"/>
  <c r="AF424" i="4"/>
  <c r="AF426" i="4"/>
  <c r="AF428" i="4"/>
  <c r="AF430" i="4"/>
  <c r="AF444" i="4"/>
  <c r="AF435" i="4"/>
  <c r="AF437" i="4"/>
  <c r="AF439" i="4"/>
  <c r="AF441" i="4"/>
  <c r="AF443" i="4"/>
  <c r="AF436" i="4"/>
  <c r="AF438" i="4"/>
  <c r="AF440" i="4"/>
  <c r="AF442" i="4"/>
  <c r="AI442" i="4" s="1"/>
  <c r="X203" i="4"/>
  <c r="X196" i="4"/>
  <c r="X284" i="4"/>
  <c r="AH305" i="4"/>
  <c r="X381" i="4"/>
  <c r="X377" i="4"/>
  <c r="AF530" i="4"/>
  <c r="Z539" i="4"/>
  <c r="Z538" i="4"/>
  <c r="Z537" i="4"/>
  <c r="Z536" i="4"/>
  <c r="Z535" i="4"/>
  <c r="Z534" i="4"/>
  <c r="Z533" i="4"/>
  <c r="Z532" i="4"/>
  <c r="Z531" i="4"/>
  <c r="Z530" i="4"/>
  <c r="AF420" i="4"/>
  <c r="AI420" i="4" s="1"/>
  <c r="AF411" i="4"/>
  <c r="AF413" i="4"/>
  <c r="AI413" i="4" s="1"/>
  <c r="AF415" i="4"/>
  <c r="AF417" i="4"/>
  <c r="AF419" i="4"/>
  <c r="AI419" i="4" s="1"/>
  <c r="AF412" i="4"/>
  <c r="AF414" i="4"/>
  <c r="AF416" i="4"/>
  <c r="AF418" i="4"/>
  <c r="X202" i="4"/>
  <c r="X198" i="4"/>
  <c r="X219" i="4"/>
  <c r="X307" i="4"/>
  <c r="X320" i="4"/>
  <c r="X316" i="4"/>
  <c r="AH345" i="4"/>
  <c r="AF518" i="4"/>
  <c r="Z527" i="4"/>
  <c r="Z526" i="4"/>
  <c r="Z525" i="4"/>
  <c r="Z524" i="4"/>
  <c r="Z523" i="4"/>
  <c r="Z522" i="4"/>
  <c r="Z521" i="4"/>
  <c r="Z520" i="4"/>
  <c r="Z519" i="4"/>
  <c r="Z518" i="4"/>
  <c r="X238" i="4"/>
  <c r="X234" i="4"/>
  <c r="X299" i="4"/>
  <c r="X332" i="4"/>
  <c r="X345" i="4"/>
  <c r="X341" i="4"/>
  <c r="X365" i="4"/>
  <c r="AH365" i="4"/>
  <c r="X382" i="4"/>
  <c r="X380" i="4"/>
  <c r="X378" i="4"/>
  <c r="X376" i="4"/>
  <c r="AF506" i="4"/>
  <c r="Z515" i="4"/>
  <c r="Z514" i="4"/>
  <c r="Z513" i="4"/>
  <c r="Z512" i="4"/>
  <c r="Z511" i="4"/>
  <c r="Z510" i="4"/>
  <c r="Z509" i="4"/>
  <c r="Z508" i="4"/>
  <c r="Z507" i="4"/>
  <c r="Z506" i="4"/>
  <c r="AF408" i="4"/>
  <c r="AF399" i="4"/>
  <c r="AF401" i="4"/>
  <c r="AF403" i="4"/>
  <c r="AI403" i="4" s="1"/>
  <c r="AF405" i="4"/>
  <c r="AF407" i="4"/>
  <c r="AI407" i="4" s="1"/>
  <c r="AF400" i="4"/>
  <c r="AI400" i="4" s="1"/>
  <c r="AF402" i="4"/>
  <c r="AI402" i="4" s="1"/>
  <c r="AF404" i="4"/>
  <c r="AF406" i="4"/>
  <c r="X178" i="4"/>
  <c r="X263" i="4"/>
  <c r="X295" i="4"/>
  <c r="X334" i="4"/>
  <c r="X330" i="4"/>
  <c r="X346" i="4"/>
  <c r="X344" i="4"/>
  <c r="X342" i="4"/>
  <c r="X340" i="4"/>
  <c r="AF370" i="4"/>
  <c r="X371" i="4"/>
  <c r="X367" i="4"/>
  <c r="X363" i="4"/>
  <c r="AH362" i="4"/>
  <c r="AH367" i="4"/>
  <c r="AH371" i="4"/>
  <c r="AI444" i="4"/>
  <c r="AF494" i="4"/>
  <c r="AI494" i="4" s="1"/>
  <c r="Z503" i="4"/>
  <c r="Z502" i="4"/>
  <c r="Z501" i="4"/>
  <c r="Z500" i="4"/>
  <c r="Z499" i="4"/>
  <c r="Z498" i="4"/>
  <c r="Z497" i="4"/>
  <c r="Z496" i="4"/>
  <c r="Z495" i="4"/>
  <c r="Z494" i="4"/>
  <c r="AF396" i="4"/>
  <c r="AI396" i="4" s="1"/>
  <c r="AF388" i="4"/>
  <c r="AF392" i="4"/>
  <c r="AF390" i="4"/>
  <c r="AF394" i="4"/>
  <c r="X227" i="4"/>
  <c r="X239" i="4"/>
  <c r="X237" i="4"/>
  <c r="X235" i="4"/>
  <c r="X233" i="4"/>
  <c r="X231" i="4"/>
  <c r="X297" i="4"/>
  <c r="X293" i="4"/>
  <c r="X309" i="4"/>
  <c r="X305" i="4"/>
  <c r="X335" i="4"/>
  <c r="X333" i="4"/>
  <c r="X331" i="4"/>
  <c r="X329" i="4"/>
  <c r="X327" i="4"/>
  <c r="AH329" i="4"/>
  <c r="X358" i="4"/>
  <c r="X356" i="4"/>
  <c r="X354" i="4"/>
  <c r="X351" i="4"/>
  <c r="AH350" i="4"/>
  <c r="X370" i="4"/>
  <c r="X368" i="4"/>
  <c r="X366" i="4"/>
  <c r="X364" i="4"/>
  <c r="AF482" i="4"/>
  <c r="Z491" i="4"/>
  <c r="Z490" i="4"/>
  <c r="Z489" i="4"/>
  <c r="Z488" i="4"/>
  <c r="Z487" i="4"/>
  <c r="Z486" i="4"/>
  <c r="Z485" i="4"/>
  <c r="Z484" i="4"/>
  <c r="Z483" i="4"/>
  <c r="AF352" i="4"/>
  <c r="AF358" i="4"/>
  <c r="X189" i="4"/>
  <c r="X211" i="4"/>
  <c r="X259" i="4"/>
  <c r="X274" i="4"/>
  <c r="X272" i="4"/>
  <c r="X270" i="4"/>
  <c r="X268" i="4"/>
  <c r="AH293" i="4"/>
  <c r="X310" i="4"/>
  <c r="X308" i="4"/>
  <c r="X306" i="4"/>
  <c r="X304" i="4"/>
  <c r="AF334" i="4"/>
  <c r="AH326" i="4"/>
  <c r="AH331" i="4"/>
  <c r="X352" i="4"/>
  <c r="AH355" i="4"/>
  <c r="AI416" i="4"/>
  <c r="AF470" i="4"/>
  <c r="Z479" i="4"/>
  <c r="Z478" i="4"/>
  <c r="Z477" i="4"/>
  <c r="Z476" i="4"/>
  <c r="Z475" i="4"/>
  <c r="Z474" i="4"/>
  <c r="Z473" i="4"/>
  <c r="Z472" i="4"/>
  <c r="Z471" i="4"/>
  <c r="Z470" i="4"/>
  <c r="AH353" i="4"/>
  <c r="AF458" i="4"/>
  <c r="AI458" i="4" s="1"/>
  <c r="Z467" i="4"/>
  <c r="Z466" i="4"/>
  <c r="Z465" i="4"/>
  <c r="Z464" i="4"/>
  <c r="Z463" i="4"/>
  <c r="Z462" i="4"/>
  <c r="Z461" i="4"/>
  <c r="Z460" i="4"/>
  <c r="Z459" i="4"/>
  <c r="Z458" i="4"/>
  <c r="X201" i="4"/>
  <c r="X199" i="4"/>
  <c r="X197" i="4"/>
  <c r="X195" i="4"/>
  <c r="AH271" i="4"/>
  <c r="AF446" i="4"/>
  <c r="Z455" i="4"/>
  <c r="Z454" i="4"/>
  <c r="Z453" i="4"/>
  <c r="Z452" i="4"/>
  <c r="Z451" i="4"/>
  <c r="Z450" i="4"/>
  <c r="Z449" i="4"/>
  <c r="Z448" i="4"/>
  <c r="Z447" i="4"/>
  <c r="Z446" i="4"/>
  <c r="AH267" i="4"/>
  <c r="AH266" i="4"/>
  <c r="AH275" i="4"/>
  <c r="AF434" i="4"/>
  <c r="Z443" i="4"/>
  <c r="Z442" i="4"/>
  <c r="Z441" i="4"/>
  <c r="Z440" i="4"/>
  <c r="Z439" i="4"/>
  <c r="Z438" i="4"/>
  <c r="Z437" i="4"/>
  <c r="Z436" i="4"/>
  <c r="Z435" i="4"/>
  <c r="Z434" i="4"/>
  <c r="AH186" i="4"/>
  <c r="AH290" i="4"/>
  <c r="AH295" i="4"/>
  <c r="AH299" i="4"/>
  <c r="AF382" i="4"/>
  <c r="AF422" i="4"/>
  <c r="Z431" i="4"/>
  <c r="Z430" i="4"/>
  <c r="Z429" i="4"/>
  <c r="Z428" i="4"/>
  <c r="Z427" i="4"/>
  <c r="Z426" i="4"/>
  <c r="Z425" i="4"/>
  <c r="Z424" i="4"/>
  <c r="Z423" i="4"/>
  <c r="Z422" i="4"/>
  <c r="AF346" i="4"/>
  <c r="AF354" i="4"/>
  <c r="AF378" i="4"/>
  <c r="AF410" i="4"/>
  <c r="Z419" i="4"/>
  <c r="Z418" i="4"/>
  <c r="Z417" i="4"/>
  <c r="Z416" i="4"/>
  <c r="Z415" i="4"/>
  <c r="Z414" i="4"/>
  <c r="Z413" i="4"/>
  <c r="Z412" i="4"/>
  <c r="Z411" i="4"/>
  <c r="Z410" i="4"/>
  <c r="X159" i="4"/>
  <c r="X191" i="4"/>
  <c r="X187" i="4"/>
  <c r="X215" i="4"/>
  <c r="X261" i="4"/>
  <c r="X298" i="4"/>
  <c r="X296" i="4"/>
  <c r="X294" i="4"/>
  <c r="X292" i="4"/>
  <c r="X323" i="4"/>
  <c r="X321" i="4"/>
  <c r="X319" i="4"/>
  <c r="X317" i="4"/>
  <c r="X315" i="4"/>
  <c r="AF356" i="4"/>
  <c r="AF380" i="4"/>
  <c r="AF376" i="4"/>
  <c r="AF398" i="4"/>
  <c r="Z407" i="4"/>
  <c r="Z406" i="4"/>
  <c r="Z405" i="4"/>
  <c r="Z404" i="4"/>
  <c r="Z403" i="4"/>
  <c r="Z402" i="4"/>
  <c r="Z401" i="4"/>
  <c r="Z400" i="4"/>
  <c r="Z399" i="4"/>
  <c r="Z398" i="4"/>
  <c r="AF312" i="4"/>
  <c r="AF306" i="4"/>
  <c r="X278" i="4"/>
  <c r="X279" i="4"/>
  <c r="X281" i="4"/>
  <c r="X283" i="4"/>
  <c r="X285" i="4"/>
  <c r="X287" i="4"/>
  <c r="AH324" i="4"/>
  <c r="AI324" i="4" s="1"/>
  <c r="AH321" i="4"/>
  <c r="AH317" i="4"/>
  <c r="AF348" i="4"/>
  <c r="AF339" i="4"/>
  <c r="AF341" i="4"/>
  <c r="AI341" i="4" s="1"/>
  <c r="AF343" i="4"/>
  <c r="AF345" i="4"/>
  <c r="AF347" i="4"/>
  <c r="AH348" i="4"/>
  <c r="AH346" i="4"/>
  <c r="AI346" i="4" s="1"/>
  <c r="AH344" i="4"/>
  <c r="AH342" i="4"/>
  <c r="AH340" i="4"/>
  <c r="AH339" i="4"/>
  <c r="AF372" i="4"/>
  <c r="AI372" i="4" s="1"/>
  <c r="AF363" i="4"/>
  <c r="AF365" i="4"/>
  <c r="AF367" i="4"/>
  <c r="AF369" i="4"/>
  <c r="AF371" i="4"/>
  <c r="X179" i="4"/>
  <c r="X172" i="4"/>
  <c r="AH235" i="4"/>
  <c r="X251" i="4"/>
  <c r="AF274" i="4"/>
  <c r="AH264" i="4"/>
  <c r="AH259" i="4"/>
  <c r="X286" i="4"/>
  <c r="X282" i="4"/>
  <c r="X254" i="4"/>
  <c r="X256" i="4"/>
  <c r="X258" i="4"/>
  <c r="X260" i="4"/>
  <c r="X262" i="4"/>
  <c r="AH288" i="4"/>
  <c r="AI288" i="4" s="1"/>
  <c r="AH287" i="4"/>
  <c r="AH278" i="4"/>
  <c r="AF310" i="4"/>
  <c r="AH312" i="4"/>
  <c r="AH311" i="4"/>
  <c r="AH307" i="4"/>
  <c r="AH302" i="4"/>
  <c r="AH314" i="4"/>
  <c r="AH323" i="4"/>
  <c r="AF336" i="4"/>
  <c r="AF328" i="4"/>
  <c r="AF332" i="4"/>
  <c r="AF344" i="4"/>
  <c r="AF340" i="4"/>
  <c r="AI340" i="4" s="1"/>
  <c r="AH336" i="4"/>
  <c r="AH334" i="4"/>
  <c r="AH332" i="4"/>
  <c r="AH330" i="4"/>
  <c r="AI330" i="4" s="1"/>
  <c r="AH328" i="4"/>
  <c r="AH327" i="4"/>
  <c r="AH338" i="4"/>
  <c r="AH343" i="4"/>
  <c r="AH347" i="4"/>
  <c r="AF360" i="4"/>
  <c r="AF351" i="4"/>
  <c r="AF353" i="4"/>
  <c r="AF355" i="4"/>
  <c r="AF357" i="4"/>
  <c r="AI357" i="4" s="1"/>
  <c r="AF359" i="4"/>
  <c r="AF368" i="4"/>
  <c r="AF364" i="4"/>
  <c r="AH360" i="4"/>
  <c r="AH358" i="4"/>
  <c r="AH356" i="4"/>
  <c r="AH354" i="4"/>
  <c r="AH352" i="4"/>
  <c r="AH351" i="4"/>
  <c r="AI384" i="4"/>
  <c r="AF386" i="4"/>
  <c r="AH363" i="4"/>
  <c r="AH364" i="4"/>
  <c r="AH366" i="4"/>
  <c r="AI366" i="4" s="1"/>
  <c r="AH368" i="4"/>
  <c r="AH370" i="4"/>
  <c r="AF383" i="4"/>
  <c r="AF381" i="4"/>
  <c r="AF379" i="4"/>
  <c r="AF377" i="4"/>
  <c r="AF375" i="4"/>
  <c r="AH375" i="4"/>
  <c r="AH376" i="4"/>
  <c r="AH378" i="4"/>
  <c r="AH380" i="4"/>
  <c r="AH382" i="4"/>
  <c r="AF395" i="4"/>
  <c r="AI395" i="4" s="1"/>
  <c r="AF393" i="4"/>
  <c r="AF391" i="4"/>
  <c r="AF389" i="4"/>
  <c r="AF387" i="4"/>
  <c r="Z395" i="4"/>
  <c r="Z394" i="4"/>
  <c r="Z393" i="4"/>
  <c r="Z392" i="4"/>
  <c r="Z391" i="4"/>
  <c r="Z390" i="4"/>
  <c r="Z389" i="4"/>
  <c r="Z388" i="4"/>
  <c r="Z387" i="4"/>
  <c r="Z386" i="4"/>
  <c r="AH230" i="4"/>
  <c r="AF298" i="4"/>
  <c r="AF374" i="4"/>
  <c r="Z383" i="4"/>
  <c r="Z382" i="4"/>
  <c r="Z381" i="4"/>
  <c r="Z380" i="4"/>
  <c r="Z379" i="4"/>
  <c r="Z378" i="4"/>
  <c r="Z377" i="4"/>
  <c r="Z376" i="4"/>
  <c r="Z375" i="4"/>
  <c r="Z374" i="4"/>
  <c r="X176" i="4"/>
  <c r="X170" i="4"/>
  <c r="AF226" i="4"/>
  <c r="AH218" i="4"/>
  <c r="AH269" i="4"/>
  <c r="AH281" i="4"/>
  <c r="AH285" i="4"/>
  <c r="AF308" i="4"/>
  <c r="AF304" i="4"/>
  <c r="AF322" i="4"/>
  <c r="AI342" i="4"/>
  <c r="AF362" i="4"/>
  <c r="Z371" i="4"/>
  <c r="Z370" i="4"/>
  <c r="Z369" i="4"/>
  <c r="Z368" i="4"/>
  <c r="Z367" i="4"/>
  <c r="Z366" i="4"/>
  <c r="Z365" i="4"/>
  <c r="Z364" i="4"/>
  <c r="Z363" i="4"/>
  <c r="Z362" i="4"/>
  <c r="AF294" i="4"/>
  <c r="AF318" i="4"/>
  <c r="AF350" i="4"/>
  <c r="Z359" i="4"/>
  <c r="Z358" i="4"/>
  <c r="Z357" i="4"/>
  <c r="Z356" i="4"/>
  <c r="Z355" i="4"/>
  <c r="Z354" i="4"/>
  <c r="Z353" i="4"/>
  <c r="Z352" i="4"/>
  <c r="Z351" i="4"/>
  <c r="Z350" i="4"/>
  <c r="AF190" i="4"/>
  <c r="AI190" i="4" s="1"/>
  <c r="AF222" i="4"/>
  <c r="AF296" i="4"/>
  <c r="AF292" i="4"/>
  <c r="AF320" i="4"/>
  <c r="AF316" i="4"/>
  <c r="AF338" i="4"/>
  <c r="Z347" i="4"/>
  <c r="Z346" i="4"/>
  <c r="Z345" i="4"/>
  <c r="Z344" i="4"/>
  <c r="Z343" i="4"/>
  <c r="Z342" i="4"/>
  <c r="Z341" i="4"/>
  <c r="Z340" i="4"/>
  <c r="Z339" i="4"/>
  <c r="Z338" i="4"/>
  <c r="X143" i="4"/>
  <c r="X139" i="4"/>
  <c r="AH204" i="4"/>
  <c r="AH197" i="4"/>
  <c r="X206" i="4"/>
  <c r="X208" i="4"/>
  <c r="X210" i="4"/>
  <c r="X212" i="4"/>
  <c r="X214" i="4"/>
  <c r="AH251" i="4"/>
  <c r="AH246" i="4"/>
  <c r="X242" i="4"/>
  <c r="X243" i="4"/>
  <c r="X244" i="4"/>
  <c r="X246" i="4"/>
  <c r="X248" i="4"/>
  <c r="X250" i="4"/>
  <c r="AH191" i="4"/>
  <c r="AH192" i="4"/>
  <c r="AI192" i="4" s="1"/>
  <c r="AH188" i="4"/>
  <c r="AH184" i="4"/>
  <c r="X213" i="4"/>
  <c r="X209" i="4"/>
  <c r="X249" i="4"/>
  <c r="X245" i="4"/>
  <c r="X218" i="4"/>
  <c r="X221" i="4"/>
  <c r="X225" i="4"/>
  <c r="AF264" i="4"/>
  <c r="AI264" i="4" s="1"/>
  <c r="AF262" i="4"/>
  <c r="AH276" i="4"/>
  <c r="AI276" i="4" s="1"/>
  <c r="AH274" i="4"/>
  <c r="AI274" i="4" s="1"/>
  <c r="AH272" i="4"/>
  <c r="AH270" i="4"/>
  <c r="AH268" i="4"/>
  <c r="AI300" i="4"/>
  <c r="AF326" i="4"/>
  <c r="AH279" i="4"/>
  <c r="AH280" i="4"/>
  <c r="AH282" i="4"/>
  <c r="AH284" i="4"/>
  <c r="AH286" i="4"/>
  <c r="AF299" i="4"/>
  <c r="AF297" i="4"/>
  <c r="AF295" i="4"/>
  <c r="AF293" i="4"/>
  <c r="AF291" i="4"/>
  <c r="AH291" i="4"/>
  <c r="AH292" i="4"/>
  <c r="AH294" i="4"/>
  <c r="AH296" i="4"/>
  <c r="AH298" i="4"/>
  <c r="AF311" i="4"/>
  <c r="AF309" i="4"/>
  <c r="AI309" i="4" s="1"/>
  <c r="AF307" i="4"/>
  <c r="AF305" i="4"/>
  <c r="AF303" i="4"/>
  <c r="AH303" i="4"/>
  <c r="AH304" i="4"/>
  <c r="AH306" i="4"/>
  <c r="AH308" i="4"/>
  <c r="AH310" i="4"/>
  <c r="AF323" i="4"/>
  <c r="AF321" i="4"/>
  <c r="AI321" i="4" s="1"/>
  <c r="AF319" i="4"/>
  <c r="AI319" i="4" s="1"/>
  <c r="AF317" i="4"/>
  <c r="AF315" i="4"/>
  <c r="AH315" i="4"/>
  <c r="AH316" i="4"/>
  <c r="AH318" i="4"/>
  <c r="AH320" i="4"/>
  <c r="AH322" i="4"/>
  <c r="AF335" i="4"/>
  <c r="AI335" i="4" s="1"/>
  <c r="AF333" i="4"/>
  <c r="AF331" i="4"/>
  <c r="AF329" i="4"/>
  <c r="AF327" i="4"/>
  <c r="Z335" i="4"/>
  <c r="Z334" i="4"/>
  <c r="Z333" i="4"/>
  <c r="Z332" i="4"/>
  <c r="Z331" i="4"/>
  <c r="Z330" i="4"/>
  <c r="Z329" i="4"/>
  <c r="Z328" i="4"/>
  <c r="Z327" i="4"/>
  <c r="Z326" i="4"/>
  <c r="X137" i="4"/>
  <c r="AF186" i="4"/>
  <c r="AI186" i="4" s="1"/>
  <c r="AH209" i="4"/>
  <c r="AH227" i="4"/>
  <c r="AF238" i="4"/>
  <c r="AH231" i="4"/>
  <c r="AH232" i="4"/>
  <c r="AH239" i="4"/>
  <c r="AH250" i="4"/>
  <c r="AF286" i="4"/>
  <c r="AF314" i="4"/>
  <c r="Z323" i="4"/>
  <c r="Z322" i="4"/>
  <c r="Z321" i="4"/>
  <c r="Z320" i="4"/>
  <c r="Z319" i="4"/>
  <c r="Z318" i="4"/>
  <c r="Z317" i="4"/>
  <c r="Z316" i="4"/>
  <c r="Z315" i="4"/>
  <c r="Z314" i="4"/>
  <c r="AF204" i="4"/>
  <c r="AF202" i="4"/>
  <c r="AF216" i="4"/>
  <c r="AI216" i="4" s="1"/>
  <c r="AF210" i="4"/>
  <c r="AF214" i="4"/>
  <c r="AF252" i="4"/>
  <c r="AF246" i="4"/>
  <c r="AF250" i="4"/>
  <c r="X127" i="4"/>
  <c r="X175" i="4"/>
  <c r="X173" i="4"/>
  <c r="X171" i="4"/>
  <c r="X177" i="4"/>
  <c r="AF188" i="4"/>
  <c r="AF184" i="4"/>
  <c r="AH183" i="4"/>
  <c r="AH182" i="4"/>
  <c r="AH185" i="4"/>
  <c r="AH187" i="4"/>
  <c r="AH189" i="4"/>
  <c r="AH195" i="4"/>
  <c r="AH194" i="4"/>
  <c r="AH199" i="4"/>
  <c r="AH203" i="4"/>
  <c r="AH213" i="4"/>
  <c r="AH223" i="4"/>
  <c r="AF234" i="4"/>
  <c r="AH244" i="4"/>
  <c r="AH248" i="4"/>
  <c r="AH252" i="4"/>
  <c r="AH257" i="4"/>
  <c r="AH261" i="4"/>
  <c r="AF270" i="4"/>
  <c r="AF282" i="4"/>
  <c r="AF302" i="4"/>
  <c r="Z311" i="4"/>
  <c r="Z310" i="4"/>
  <c r="Z309" i="4"/>
  <c r="Z308" i="4"/>
  <c r="Z307" i="4"/>
  <c r="Z306" i="4"/>
  <c r="Z305" i="4"/>
  <c r="Z304" i="4"/>
  <c r="Z303" i="4"/>
  <c r="Z302" i="4"/>
  <c r="X100" i="4"/>
  <c r="X110" i="4"/>
  <c r="X138" i="4"/>
  <c r="X135" i="4"/>
  <c r="X148" i="4"/>
  <c r="X163" i="4"/>
  <c r="X167" i="4"/>
  <c r="X190" i="4"/>
  <c r="X188" i="4"/>
  <c r="X186" i="4"/>
  <c r="X184" i="4"/>
  <c r="X183" i="4"/>
  <c r="AF198" i="4"/>
  <c r="AF212" i="4"/>
  <c r="AF208" i="4"/>
  <c r="AH206" i="4"/>
  <c r="AH211" i="4"/>
  <c r="AH215" i="4"/>
  <c r="X226" i="4"/>
  <c r="X224" i="4"/>
  <c r="X222" i="4"/>
  <c r="X220" i="4"/>
  <c r="AH221" i="4"/>
  <c r="AH225" i="4"/>
  <c r="AF236" i="4"/>
  <c r="AF232" i="4"/>
  <c r="AH242" i="4"/>
  <c r="AH245" i="4"/>
  <c r="AH247" i="4"/>
  <c r="AH249" i="4"/>
  <c r="AF260" i="4"/>
  <c r="AF256" i="4"/>
  <c r="AH255" i="4"/>
  <c r="AH256" i="4"/>
  <c r="AH258" i="4"/>
  <c r="AI258" i="4" s="1"/>
  <c r="AH260" i="4"/>
  <c r="AH262" i="4"/>
  <c r="AF275" i="4"/>
  <c r="AF272" i="4"/>
  <c r="AF268" i="4"/>
  <c r="AF284" i="4"/>
  <c r="AF280" i="4"/>
  <c r="AF290" i="4"/>
  <c r="Z299" i="4"/>
  <c r="Z298" i="4"/>
  <c r="Z297" i="4"/>
  <c r="Z296" i="4"/>
  <c r="Z295" i="4"/>
  <c r="Z294" i="4"/>
  <c r="Z293" i="4"/>
  <c r="Z292" i="4"/>
  <c r="Z291" i="4"/>
  <c r="Z290" i="4"/>
  <c r="X64" i="4"/>
  <c r="X95" i="4"/>
  <c r="X106" i="4"/>
  <c r="X125" i="4"/>
  <c r="AF154" i="4"/>
  <c r="X150" i="4"/>
  <c r="X161" i="4"/>
  <c r="X165" i="4"/>
  <c r="AF200" i="4"/>
  <c r="AF196" i="4"/>
  <c r="AH196" i="4"/>
  <c r="AH198" i="4"/>
  <c r="AH200" i="4"/>
  <c r="AH202" i="4"/>
  <c r="AF224" i="4"/>
  <c r="AF220" i="4"/>
  <c r="AH233" i="4"/>
  <c r="AH237" i="4"/>
  <c r="AF248" i="4"/>
  <c r="AF244" i="4"/>
  <c r="AF287" i="4"/>
  <c r="AF285" i="4"/>
  <c r="AF283" i="4"/>
  <c r="AI283" i="4" s="1"/>
  <c r="AF281" i="4"/>
  <c r="AF279" i="4"/>
  <c r="AF278" i="4"/>
  <c r="AI278" i="4" s="1"/>
  <c r="Z287" i="4"/>
  <c r="Z286" i="4"/>
  <c r="Z285" i="4"/>
  <c r="Z284" i="4"/>
  <c r="Z283" i="4"/>
  <c r="Z282" i="4"/>
  <c r="Z281" i="4"/>
  <c r="Z280" i="4"/>
  <c r="Z279" i="4"/>
  <c r="Z278" i="4"/>
  <c r="X41" i="4"/>
  <c r="X46" i="4"/>
  <c r="AH96" i="4"/>
  <c r="AH90" i="4"/>
  <c r="X83" i="4"/>
  <c r="X76" i="4"/>
  <c r="X93" i="4"/>
  <c r="X102" i="4"/>
  <c r="X104" i="4"/>
  <c r="X98" i="4"/>
  <c r="X126" i="4"/>
  <c r="X124" i="4"/>
  <c r="X131" i="4"/>
  <c r="AH138" i="4"/>
  <c r="AH137" i="4"/>
  <c r="X136" i="4"/>
  <c r="X140" i="4"/>
  <c r="X134" i="4"/>
  <c r="X151" i="4"/>
  <c r="X149" i="4"/>
  <c r="X147" i="4"/>
  <c r="X154" i="4"/>
  <c r="X162" i="4"/>
  <c r="X160" i="4"/>
  <c r="X164" i="4"/>
  <c r="X166" i="4"/>
  <c r="AH174" i="4"/>
  <c r="AH173" i="4"/>
  <c r="AH172" i="4"/>
  <c r="AH171" i="4"/>
  <c r="AH170" i="4"/>
  <c r="AI170" i="4" s="1"/>
  <c r="AF191" i="4"/>
  <c r="AF189" i="4"/>
  <c r="AF187" i="4"/>
  <c r="AF185" i="4"/>
  <c r="AF183" i="4"/>
  <c r="AF203" i="4"/>
  <c r="AF201" i="4"/>
  <c r="AI201" i="4" s="1"/>
  <c r="AF199" i="4"/>
  <c r="AF197" i="4"/>
  <c r="AF195" i="4"/>
  <c r="AF215" i="4"/>
  <c r="AF213" i="4"/>
  <c r="AF211" i="4"/>
  <c r="AF209" i="4"/>
  <c r="AF207" i="4"/>
  <c r="AH207" i="4"/>
  <c r="AH208" i="4"/>
  <c r="AH210" i="4"/>
  <c r="AH212" i="4"/>
  <c r="AH214" i="4"/>
  <c r="AF227" i="4"/>
  <c r="AF225" i="4"/>
  <c r="AF223" i="4"/>
  <c r="AF221" i="4"/>
  <c r="AF219" i="4"/>
  <c r="AH220" i="4"/>
  <c r="AH222" i="4"/>
  <c r="AH224" i="4"/>
  <c r="AH226" i="4"/>
  <c r="AF239" i="4"/>
  <c r="AF237" i="4"/>
  <c r="AF235" i="4"/>
  <c r="AF233" i="4"/>
  <c r="AF231" i="4"/>
  <c r="AH234" i="4"/>
  <c r="AH236" i="4"/>
  <c r="AH238" i="4"/>
  <c r="AF251" i="4"/>
  <c r="AF249" i="4"/>
  <c r="AF247" i="4"/>
  <c r="AF245" i="4"/>
  <c r="AF243" i="4"/>
  <c r="AI243" i="4" s="1"/>
  <c r="AF263" i="4"/>
  <c r="AI263" i="4" s="1"/>
  <c r="AF261" i="4"/>
  <c r="AF259" i="4"/>
  <c r="AF257" i="4"/>
  <c r="AF255" i="4"/>
  <c r="AF273" i="4"/>
  <c r="AI273" i="4" s="1"/>
  <c r="AF271" i="4"/>
  <c r="AF269" i="4"/>
  <c r="AF267" i="4"/>
  <c r="Z275" i="4"/>
  <c r="Z274" i="4"/>
  <c r="Z273" i="4"/>
  <c r="Z272" i="4"/>
  <c r="Z271" i="4"/>
  <c r="Z270" i="4"/>
  <c r="Z269" i="4"/>
  <c r="Z268" i="4"/>
  <c r="Z267" i="4"/>
  <c r="Z266" i="4"/>
  <c r="AF266" i="4"/>
  <c r="AI228" i="4"/>
  <c r="AI240" i="4"/>
  <c r="AF254" i="4"/>
  <c r="Z263" i="4"/>
  <c r="Z262" i="4"/>
  <c r="Z261" i="4"/>
  <c r="Z260" i="4"/>
  <c r="Z259" i="4"/>
  <c r="Z258" i="4"/>
  <c r="Z257" i="4"/>
  <c r="Z256" i="4"/>
  <c r="Z255" i="4"/>
  <c r="Z254" i="4"/>
  <c r="AF242" i="4"/>
  <c r="Z251" i="4"/>
  <c r="Z250" i="4"/>
  <c r="Z249" i="4"/>
  <c r="Z248" i="4"/>
  <c r="Z247" i="4"/>
  <c r="Z246" i="4"/>
  <c r="Z245" i="4"/>
  <c r="Z244" i="4"/>
  <c r="Z243" i="4"/>
  <c r="Z242" i="4"/>
  <c r="AH47" i="4"/>
  <c r="AF230" i="4"/>
  <c r="Z239" i="4"/>
  <c r="Z238" i="4"/>
  <c r="Z237" i="4"/>
  <c r="Z236" i="4"/>
  <c r="Z235" i="4"/>
  <c r="Z234" i="4"/>
  <c r="Z233" i="4"/>
  <c r="Z232" i="4"/>
  <c r="Z231" i="4"/>
  <c r="Z230" i="4"/>
  <c r="X56" i="4"/>
  <c r="X141" i="4"/>
  <c r="AH150" i="4"/>
  <c r="AH149" i="4"/>
  <c r="AH148" i="4"/>
  <c r="AH147" i="4"/>
  <c r="AH146" i="4"/>
  <c r="AI146" i="4" s="1"/>
  <c r="X152" i="4"/>
  <c r="X146" i="4"/>
  <c r="AF178" i="4"/>
  <c r="AF218" i="4"/>
  <c r="Z227" i="4"/>
  <c r="Z226" i="4"/>
  <c r="Z225" i="4"/>
  <c r="Z224" i="4"/>
  <c r="Z223" i="4"/>
  <c r="Z222" i="4"/>
  <c r="Z221" i="4"/>
  <c r="Z220" i="4"/>
  <c r="Z219" i="4"/>
  <c r="Z218" i="4"/>
  <c r="AF110" i="4"/>
  <c r="AF117" i="4"/>
  <c r="AF113" i="4"/>
  <c r="AI113" i="4" s="1"/>
  <c r="X42" i="4"/>
  <c r="X40" i="4"/>
  <c r="X71" i="4"/>
  <c r="X78" i="4"/>
  <c r="X80" i="4"/>
  <c r="X74" i="4"/>
  <c r="AH89" i="4"/>
  <c r="X103" i="4"/>
  <c r="X101" i="4"/>
  <c r="X99" i="4"/>
  <c r="X105" i="4"/>
  <c r="AH114" i="4"/>
  <c r="X111" i="4"/>
  <c r="X116" i="4"/>
  <c r="AF150" i="4"/>
  <c r="AI150" i="4" s="1"/>
  <c r="AF174" i="4"/>
  <c r="AF206" i="4"/>
  <c r="Z215" i="4"/>
  <c r="Z214" i="4"/>
  <c r="Z213" i="4"/>
  <c r="Z212" i="4"/>
  <c r="Z211" i="4"/>
  <c r="Z210" i="4"/>
  <c r="Z209" i="4"/>
  <c r="Z208" i="4"/>
  <c r="Z207" i="4"/>
  <c r="Z206" i="4"/>
  <c r="AF98" i="4"/>
  <c r="AF101" i="4"/>
  <c r="AF105" i="4"/>
  <c r="AF99" i="4"/>
  <c r="AF103" i="4"/>
  <c r="AF107" i="4"/>
  <c r="AI107" i="4" s="1"/>
  <c r="X44" i="4"/>
  <c r="X38" i="4"/>
  <c r="X52" i="4"/>
  <c r="X50" i="4"/>
  <c r="X79" i="4"/>
  <c r="X77" i="4"/>
  <c r="X75" i="4"/>
  <c r="X81" i="4"/>
  <c r="X91" i="4"/>
  <c r="X90" i="4"/>
  <c r="X89" i="4"/>
  <c r="X87" i="4"/>
  <c r="X92" i="4"/>
  <c r="X94" i="4"/>
  <c r="AF119" i="4"/>
  <c r="AF115" i="4"/>
  <c r="AF111" i="4"/>
  <c r="X115" i="4"/>
  <c r="X114" i="4"/>
  <c r="X113" i="4"/>
  <c r="X118" i="4"/>
  <c r="AF152" i="4"/>
  <c r="AF148" i="4"/>
  <c r="AF176" i="4"/>
  <c r="AF172" i="4"/>
  <c r="Z203" i="4"/>
  <c r="Z202" i="4"/>
  <c r="Z201" i="4"/>
  <c r="Z200" i="4"/>
  <c r="Z199" i="4"/>
  <c r="Z198" i="4"/>
  <c r="Z197" i="4"/>
  <c r="Z196" i="4"/>
  <c r="Z195" i="4"/>
  <c r="Z194" i="4"/>
  <c r="AF194" i="4"/>
  <c r="AF122" i="4"/>
  <c r="AF123" i="4"/>
  <c r="AF125" i="4"/>
  <c r="AF127" i="4"/>
  <c r="AF129" i="4"/>
  <c r="AF131" i="4"/>
  <c r="AF124" i="4"/>
  <c r="AF126" i="4"/>
  <c r="AF128" i="4"/>
  <c r="AF130" i="4"/>
  <c r="AF134" i="4"/>
  <c r="AF136" i="4"/>
  <c r="AF138" i="4"/>
  <c r="AF140" i="4"/>
  <c r="AF142" i="4"/>
  <c r="AF135" i="4"/>
  <c r="AF137" i="4"/>
  <c r="AF139" i="4"/>
  <c r="AF141" i="4"/>
  <c r="AF143" i="4"/>
  <c r="AF158" i="4"/>
  <c r="AF159" i="4"/>
  <c r="AF161" i="4"/>
  <c r="AF163" i="4"/>
  <c r="AF165" i="4"/>
  <c r="AF167" i="4"/>
  <c r="AF160" i="4"/>
  <c r="AF162" i="4"/>
  <c r="AF164" i="4"/>
  <c r="AF166" i="4"/>
  <c r="AF70" i="4"/>
  <c r="X66" i="4"/>
  <c r="AF106" i="4"/>
  <c r="AF104" i="4"/>
  <c r="AF102" i="4"/>
  <c r="AF100" i="4"/>
  <c r="AF118" i="4"/>
  <c r="AF116" i="4"/>
  <c r="AF114" i="4"/>
  <c r="AI114" i="4" s="1"/>
  <c r="AF112" i="4"/>
  <c r="X112" i="4"/>
  <c r="X117" i="4"/>
  <c r="AH126" i="4"/>
  <c r="AH125" i="4"/>
  <c r="AH124" i="4"/>
  <c r="X123" i="4"/>
  <c r="X128" i="4"/>
  <c r="X130" i="4"/>
  <c r="AF155" i="4"/>
  <c r="AF153" i="4"/>
  <c r="AF151" i="4"/>
  <c r="AF149" i="4"/>
  <c r="AF147" i="4"/>
  <c r="AI147" i="4" s="1"/>
  <c r="X153" i="4"/>
  <c r="AH162" i="4"/>
  <c r="AH161" i="4"/>
  <c r="AH160" i="4"/>
  <c r="AH159" i="4"/>
  <c r="AH158" i="4"/>
  <c r="AF179" i="4"/>
  <c r="AF177" i="4"/>
  <c r="AF175" i="4"/>
  <c r="AF173" i="4"/>
  <c r="AF171" i="4"/>
  <c r="AF182" i="4"/>
  <c r="Z191" i="4"/>
  <c r="Z190" i="4"/>
  <c r="Z189" i="4"/>
  <c r="Z188" i="4"/>
  <c r="Z187" i="4"/>
  <c r="Z186" i="4"/>
  <c r="Z185" i="4"/>
  <c r="Z184" i="4"/>
  <c r="Z183" i="4"/>
  <c r="Z182" i="4"/>
  <c r="AH175" i="4"/>
  <c r="AH177" i="4"/>
  <c r="AH179" i="4"/>
  <c r="Z179" i="4"/>
  <c r="Z178" i="4"/>
  <c r="Z177" i="4"/>
  <c r="Z176" i="4"/>
  <c r="Z175" i="4"/>
  <c r="Z174" i="4"/>
  <c r="Z173" i="4"/>
  <c r="Z172" i="4"/>
  <c r="Z171" i="4"/>
  <c r="Z170" i="4"/>
  <c r="AH176" i="4"/>
  <c r="AH178" i="4"/>
  <c r="AF180" i="4"/>
  <c r="AI180" i="4" s="1"/>
  <c r="AF66" i="4"/>
  <c r="AH123" i="4"/>
  <c r="AH122" i="4"/>
  <c r="AH163" i="4"/>
  <c r="AH165" i="4"/>
  <c r="AH167" i="4"/>
  <c r="Z167" i="4"/>
  <c r="Z166" i="4"/>
  <c r="Z165" i="4"/>
  <c r="Z164" i="4"/>
  <c r="Z163" i="4"/>
  <c r="Z162" i="4"/>
  <c r="Z161" i="4"/>
  <c r="Z160" i="4"/>
  <c r="Z159" i="4"/>
  <c r="Z158" i="4"/>
  <c r="AH164" i="4"/>
  <c r="AH166" i="4"/>
  <c r="AF168" i="4"/>
  <c r="AI168" i="4" s="1"/>
  <c r="AH151" i="4"/>
  <c r="AH153" i="4"/>
  <c r="AH155" i="4"/>
  <c r="AH88" i="4"/>
  <c r="AH87" i="4"/>
  <c r="AH86" i="4"/>
  <c r="AI86" i="4" s="1"/>
  <c r="AH136" i="4"/>
  <c r="AH135" i="4"/>
  <c r="AH134" i="4"/>
  <c r="Z155" i="4"/>
  <c r="Z154" i="4"/>
  <c r="Z153" i="4"/>
  <c r="Z152" i="4"/>
  <c r="Z151" i="4"/>
  <c r="Z150" i="4"/>
  <c r="Z149" i="4"/>
  <c r="Z148" i="4"/>
  <c r="Z147" i="4"/>
  <c r="Z146" i="4"/>
  <c r="AH152" i="4"/>
  <c r="AH154" i="4"/>
  <c r="AF156" i="4"/>
  <c r="AI156" i="4" s="1"/>
  <c r="AH91" i="4"/>
  <c r="AH112" i="4"/>
  <c r="AH111" i="4"/>
  <c r="AH110" i="4"/>
  <c r="AH139" i="4"/>
  <c r="AH141" i="4"/>
  <c r="AH143" i="4"/>
  <c r="Z143" i="4"/>
  <c r="Z142" i="4"/>
  <c r="Z141" i="4"/>
  <c r="Z140" i="4"/>
  <c r="Z139" i="4"/>
  <c r="Z138" i="4"/>
  <c r="Z137" i="4"/>
  <c r="Z136" i="4"/>
  <c r="Z135" i="4"/>
  <c r="Z134" i="4"/>
  <c r="AH140" i="4"/>
  <c r="AH142" i="4"/>
  <c r="AI142" i="4" s="1"/>
  <c r="AF144" i="4"/>
  <c r="AI144" i="4" s="1"/>
  <c r="AH43" i="4"/>
  <c r="X69" i="4"/>
  <c r="AF94" i="4"/>
  <c r="AH127" i="4"/>
  <c r="AH129" i="4"/>
  <c r="AH131" i="4"/>
  <c r="Z131" i="4"/>
  <c r="Z130" i="4"/>
  <c r="Z129" i="4"/>
  <c r="Z128" i="4"/>
  <c r="Z127" i="4"/>
  <c r="Z126" i="4"/>
  <c r="Z125" i="4"/>
  <c r="Z124" i="4"/>
  <c r="Z123" i="4"/>
  <c r="Z122" i="4"/>
  <c r="AH128" i="4"/>
  <c r="AH130" i="4"/>
  <c r="AF132" i="4"/>
  <c r="AI132" i="4" s="1"/>
  <c r="AH115" i="4"/>
  <c r="AH117" i="4"/>
  <c r="AH119" i="4"/>
  <c r="AF68" i="4"/>
  <c r="AF64" i="4"/>
  <c r="AF90" i="4"/>
  <c r="AH95" i="4"/>
  <c r="AH102" i="4"/>
  <c r="AI102" i="4" s="1"/>
  <c r="AH101" i="4"/>
  <c r="AH100" i="4"/>
  <c r="AH99" i="4"/>
  <c r="AH98" i="4"/>
  <c r="AI98" i="4" s="1"/>
  <c r="Z119" i="4"/>
  <c r="Z118" i="4"/>
  <c r="Z117" i="4"/>
  <c r="Z116" i="4"/>
  <c r="Z115" i="4"/>
  <c r="Z114" i="4"/>
  <c r="Z113" i="4"/>
  <c r="Z112" i="4"/>
  <c r="Z111" i="4"/>
  <c r="Z110" i="4"/>
  <c r="AH116" i="4"/>
  <c r="AH118" i="4"/>
  <c r="AF120" i="4"/>
  <c r="AI120" i="4" s="1"/>
  <c r="AF50" i="4"/>
  <c r="AF53" i="4"/>
  <c r="AF57" i="4"/>
  <c r="AF51" i="4"/>
  <c r="AF55" i="4"/>
  <c r="AF59" i="4"/>
  <c r="AF38" i="4"/>
  <c r="AF48" i="4"/>
  <c r="AI48" i="4" s="1"/>
  <c r="AF47" i="4"/>
  <c r="AF39" i="4"/>
  <c r="AH104" i="4"/>
  <c r="AH106" i="4"/>
  <c r="AH108" i="4"/>
  <c r="AH41" i="4"/>
  <c r="AH45" i="4"/>
  <c r="AF71" i="4"/>
  <c r="AI71" i="4" s="1"/>
  <c r="AF69" i="4"/>
  <c r="AF67" i="4"/>
  <c r="AF65" i="4"/>
  <c r="AF63" i="4"/>
  <c r="AF92" i="4"/>
  <c r="AF88" i="4"/>
  <c r="AH93" i="4"/>
  <c r="Z107" i="4"/>
  <c r="Z106" i="4"/>
  <c r="Z105" i="4"/>
  <c r="Z104" i="4"/>
  <c r="Z103" i="4"/>
  <c r="Z102" i="4"/>
  <c r="Z101" i="4"/>
  <c r="Z100" i="4"/>
  <c r="Z99" i="4"/>
  <c r="Z98" i="4"/>
  <c r="AH103" i="4"/>
  <c r="AH105" i="4"/>
  <c r="AF108" i="4"/>
  <c r="AF74" i="4"/>
  <c r="AF76" i="4"/>
  <c r="AF78" i="4"/>
  <c r="AF80" i="4"/>
  <c r="AF82" i="4"/>
  <c r="AF75" i="4"/>
  <c r="AF79" i="4"/>
  <c r="AF83" i="4"/>
  <c r="AF77" i="4"/>
  <c r="AF81" i="4"/>
  <c r="AH42" i="4"/>
  <c r="AH44" i="4"/>
  <c r="AH46" i="4"/>
  <c r="X43" i="4"/>
  <c r="X45" i="4"/>
  <c r="X47" i="4"/>
  <c r="AF58" i="4"/>
  <c r="AF56" i="4"/>
  <c r="AF54" i="4"/>
  <c r="AF52" i="4"/>
  <c r="X54" i="4"/>
  <c r="X58" i="4"/>
  <c r="X39" i="4"/>
  <c r="X67" i="4"/>
  <c r="X65" i="4"/>
  <c r="X63" i="4"/>
  <c r="X68" i="4"/>
  <c r="X70" i="4"/>
  <c r="AH78" i="4"/>
  <c r="AH77" i="4"/>
  <c r="AH76" i="4"/>
  <c r="AH75" i="4"/>
  <c r="AH74" i="4"/>
  <c r="AI74" i="4" s="1"/>
  <c r="AF95" i="4"/>
  <c r="AF93" i="4"/>
  <c r="AF91" i="4"/>
  <c r="AF89" i="4"/>
  <c r="AF87" i="4"/>
  <c r="Z95" i="4"/>
  <c r="Z94" i="4"/>
  <c r="Z93" i="4"/>
  <c r="Z92" i="4"/>
  <c r="Z91" i="4"/>
  <c r="Z90" i="4"/>
  <c r="Z89" i="4"/>
  <c r="Z88" i="4"/>
  <c r="Z87" i="4"/>
  <c r="Z86" i="4"/>
  <c r="AH92" i="4"/>
  <c r="AH94" i="4"/>
  <c r="AF96" i="4"/>
  <c r="AF72" i="4"/>
  <c r="AH79" i="4"/>
  <c r="AH81" i="4"/>
  <c r="AH83" i="4"/>
  <c r="Z83" i="4"/>
  <c r="Z82" i="4"/>
  <c r="Z81" i="4"/>
  <c r="Z80" i="4"/>
  <c r="Z79" i="4"/>
  <c r="Z78" i="4"/>
  <c r="Z77" i="4"/>
  <c r="Z76" i="4"/>
  <c r="Z75" i="4"/>
  <c r="Z74" i="4"/>
  <c r="AH80" i="4"/>
  <c r="AH82" i="4"/>
  <c r="AF84" i="4"/>
  <c r="AI84" i="4" s="1"/>
  <c r="Z71" i="4"/>
  <c r="Z70" i="4"/>
  <c r="Z69" i="4"/>
  <c r="Z68" i="4"/>
  <c r="Z67" i="4"/>
  <c r="Z66" i="4"/>
  <c r="Z65" i="4"/>
  <c r="Z64" i="4"/>
  <c r="Z63" i="4"/>
  <c r="Z62" i="4"/>
  <c r="AH68" i="4"/>
  <c r="AH70" i="4"/>
  <c r="AH72" i="4"/>
  <c r="AF43" i="4"/>
  <c r="X53" i="4"/>
  <c r="X51" i="4"/>
  <c r="X55" i="4"/>
  <c r="X57" i="4"/>
  <c r="AF60" i="4"/>
  <c r="AI60" i="4" s="1"/>
  <c r="AH66" i="4"/>
  <c r="AH65" i="4"/>
  <c r="AH64" i="4"/>
  <c r="AH63" i="4"/>
  <c r="AH62" i="4"/>
  <c r="AI62" i="4" s="1"/>
  <c r="AH67" i="4"/>
  <c r="AH69" i="4"/>
  <c r="Z59" i="4"/>
  <c r="Z58" i="4"/>
  <c r="Z57" i="4"/>
  <c r="Z56" i="4"/>
  <c r="Z55" i="4"/>
  <c r="Z54" i="4"/>
  <c r="Z53" i="4"/>
  <c r="Z52" i="4"/>
  <c r="Z51" i="4"/>
  <c r="Z50" i="4"/>
  <c r="AH55" i="4"/>
  <c r="AH57" i="4"/>
  <c r="AH59" i="4"/>
  <c r="AF45" i="4"/>
  <c r="AF41" i="4"/>
  <c r="AH53" i="4"/>
  <c r="AH52" i="4"/>
  <c r="AH51" i="4"/>
  <c r="AH50" i="4"/>
  <c r="AH54" i="4"/>
  <c r="AH56" i="4"/>
  <c r="AH58" i="4"/>
  <c r="AF46" i="4"/>
  <c r="AF44" i="4"/>
  <c r="AF42" i="4"/>
  <c r="AF40" i="4"/>
  <c r="Z47" i="4"/>
  <c r="Z46" i="4"/>
  <c r="Z45" i="4"/>
  <c r="Z44" i="4"/>
  <c r="Z43" i="4"/>
  <c r="Z42" i="4"/>
  <c r="Z41" i="4"/>
  <c r="Z40" i="4"/>
  <c r="Z39" i="4"/>
  <c r="Z38" i="4"/>
  <c r="AH40" i="4"/>
  <c r="AH39" i="4"/>
  <c r="AH38" i="4"/>
  <c r="S12" i="4"/>
  <c r="Q11" i="4"/>
  <c r="Q10" i="4"/>
  <c r="Q9" i="4"/>
  <c r="S9" i="4" s="1"/>
  <c r="Q8" i="4"/>
  <c r="Q7" i="4"/>
  <c r="Q6" i="4"/>
  <c r="Q5" i="4"/>
  <c r="Q4" i="4"/>
  <c r="Q3" i="4"/>
  <c r="I36" i="4"/>
  <c r="I29" i="4"/>
  <c r="I30" i="4"/>
  <c r="I31" i="4"/>
  <c r="I32" i="4"/>
  <c r="I33" i="4"/>
  <c r="I34" i="4"/>
  <c r="I35" i="4"/>
  <c r="I28" i="4"/>
  <c r="K26" i="4"/>
  <c r="H26" i="4"/>
  <c r="G26" i="4"/>
  <c r="F26" i="4"/>
  <c r="E26" i="4"/>
  <c r="AI1373" i="4" l="1"/>
  <c r="AI436" i="4"/>
  <c r="AI437" i="4"/>
  <c r="AI432" i="4"/>
  <c r="AI452" i="4"/>
  <c r="AI504" i="4"/>
  <c r="AI674" i="4"/>
  <c r="AI904" i="4"/>
  <c r="AI1025" i="4"/>
  <c r="AI1136" i="4"/>
  <c r="AI1194" i="4"/>
  <c r="AI1195" i="4"/>
  <c r="AI1374" i="4"/>
  <c r="AI1390" i="4"/>
  <c r="AI417" i="4"/>
  <c r="AI768" i="4"/>
  <c r="AI1180" i="4"/>
  <c r="AI1216" i="4"/>
  <c r="AI1332" i="4"/>
  <c r="AI1387" i="4"/>
  <c r="AI428" i="4"/>
  <c r="AI429" i="4"/>
  <c r="AI815" i="4"/>
  <c r="AI991" i="4"/>
  <c r="AI1029" i="4"/>
  <c r="AI1375" i="4"/>
  <c r="AI1042" i="4"/>
  <c r="AI1035" i="4"/>
  <c r="AI1003" i="4"/>
  <c r="AI1151" i="4"/>
  <c r="AI1170" i="4"/>
  <c r="AI1171" i="4"/>
  <c r="AI1371" i="4"/>
  <c r="AI435" i="4"/>
  <c r="AI957" i="4"/>
  <c r="AI960" i="4"/>
  <c r="AI110" i="4"/>
  <c r="AI223" i="4"/>
  <c r="AI398" i="4"/>
  <c r="AI460" i="4"/>
  <c r="AI581" i="4"/>
  <c r="AI536" i="4"/>
  <c r="AI508" i="4"/>
  <c r="AI487" i="4"/>
  <c r="AI473" i="4"/>
  <c r="AI550" i="4"/>
  <c r="AI526" i="4"/>
  <c r="AI974" i="4"/>
  <c r="AI944" i="4"/>
  <c r="AI945" i="4"/>
  <c r="AI948" i="4"/>
  <c r="AI954" i="4"/>
  <c r="AI1041" i="4"/>
  <c r="AI1311" i="4"/>
  <c r="AI1295" i="4"/>
  <c r="AI1382" i="4"/>
  <c r="AI1388" i="4"/>
  <c r="AI1376" i="4"/>
  <c r="AI104" i="4"/>
  <c r="AI542" i="4"/>
  <c r="AI503" i="4"/>
  <c r="AI490" i="4"/>
  <c r="AI679" i="4"/>
  <c r="AI740" i="4"/>
  <c r="AI715" i="4"/>
  <c r="AI820" i="4"/>
  <c r="AI1262" i="4"/>
  <c r="AI1300" i="4"/>
  <c r="AI1292" i="4"/>
  <c r="AI1331" i="4"/>
  <c r="AI1378" i="4"/>
  <c r="AI1367" i="4"/>
  <c r="AI1386" i="4"/>
  <c r="AI491" i="4"/>
  <c r="AI472" i="4"/>
  <c r="AI982" i="4"/>
  <c r="AI1346" i="4"/>
  <c r="AI1314" i="4"/>
  <c r="AI1328" i="4"/>
  <c r="AI1361" i="4"/>
  <c r="AI236" i="4"/>
  <c r="AI1137" i="4"/>
  <c r="AI1076" i="4"/>
  <c r="AI1077" i="4"/>
  <c r="AI1087" i="4"/>
  <c r="AI1202" i="4"/>
  <c r="AI1358" i="4"/>
  <c r="AI1327" i="4"/>
  <c r="AI119" i="4"/>
  <c r="AI462" i="4"/>
  <c r="AI656" i="4"/>
  <c r="AI1184" i="4"/>
  <c r="AI1254" i="4"/>
  <c r="AI1232" i="4"/>
  <c r="AI374" i="4"/>
  <c r="AI377" i="4"/>
  <c r="AI434" i="4"/>
  <c r="AI440" i="4"/>
  <c r="AI566" i="4"/>
  <c r="AI485" i="4"/>
  <c r="AI622" i="4"/>
  <c r="AI605" i="4"/>
  <c r="AI496" i="4"/>
  <c r="AI480" i="4"/>
  <c r="AI718" i="4"/>
  <c r="AI796" i="4"/>
  <c r="AI917" i="4"/>
  <c r="AI1230" i="4"/>
  <c r="AI1322" i="4"/>
  <c r="AI295" i="4"/>
  <c r="AI405" i="4"/>
  <c r="AI438" i="4"/>
  <c r="AI595" i="4"/>
  <c r="AI574" i="4"/>
  <c r="AI502" i="4"/>
  <c r="AI891" i="4"/>
  <c r="AI1192" i="4"/>
  <c r="AI1193" i="4"/>
  <c r="AI1212" i="4"/>
  <c r="AI1364" i="4"/>
  <c r="AI267" i="4"/>
  <c r="AI415" i="4"/>
  <c r="AI489" i="4"/>
  <c r="AI980" i="4"/>
  <c r="AI167" i="4"/>
  <c r="AI350" i="4"/>
  <c r="AI482" i="4"/>
  <c r="AI399" i="4"/>
  <c r="AI450" i="4"/>
  <c r="AI451" i="4"/>
  <c r="AI535" i="4"/>
  <c r="AI515" i="4"/>
  <c r="AI573" i="4"/>
  <c r="AI608" i="4"/>
  <c r="AI500" i="4"/>
  <c r="AI474" i="4"/>
  <c r="AI698" i="4"/>
  <c r="AI464" i="4"/>
  <c r="AI767" i="4"/>
  <c r="AI1303" i="4"/>
  <c r="AI516" i="4"/>
  <c r="AI427" i="4"/>
  <c r="AI578" i="4"/>
  <c r="AI597" i="4"/>
  <c r="AI511" i="4"/>
  <c r="AI484" i="4"/>
  <c r="AI510" i="4"/>
  <c r="AI486" i="4"/>
  <c r="AI850" i="4"/>
  <c r="AI908" i="4"/>
  <c r="AI943" i="4"/>
  <c r="AI1000" i="4"/>
  <c r="AI1206" i="4"/>
  <c r="AI1266" i="4"/>
  <c r="AI1408" i="4"/>
  <c r="AI352" i="4"/>
  <c r="AI716" i="4"/>
  <c r="AI878" i="4"/>
  <c r="AI1200" i="4"/>
  <c r="AI1240" i="4"/>
  <c r="AI1312" i="4"/>
  <c r="AI1313" i="4"/>
  <c r="AI1289" i="4"/>
  <c r="AI1264" i="4"/>
  <c r="AI533" i="4"/>
  <c r="AI333" i="4"/>
  <c r="AI334" i="4"/>
  <c r="AI369" i="4"/>
  <c r="AI345" i="4"/>
  <c r="AI404" i="4"/>
  <c r="AI408" i="4"/>
  <c r="AI412" i="4"/>
  <c r="AI439" i="4"/>
  <c r="AI423" i="4"/>
  <c r="AI593" i="4"/>
  <c r="AI544" i="4"/>
  <c r="AI499" i="4"/>
  <c r="AI471" i="4"/>
  <c r="AI525" i="4"/>
  <c r="AI638" i="4"/>
  <c r="AI644" i="4"/>
  <c r="AI658" i="4"/>
  <c r="AI677" i="4"/>
  <c r="AI807" i="4"/>
  <c r="AI903" i="4"/>
  <c r="AI971" i="4"/>
  <c r="AI1143" i="4"/>
  <c r="AI1132" i="4"/>
  <c r="AI1114" i="4"/>
  <c r="AI1244" i="4"/>
  <c r="AI1399" i="4"/>
  <c r="AI812" i="4"/>
  <c r="AI906" i="4"/>
  <c r="AI993" i="4"/>
  <c r="AI1015" i="4"/>
  <c r="AI1006" i="4"/>
  <c r="AI1007" i="4"/>
  <c r="AI1235" i="4"/>
  <c r="AI1299" i="4"/>
  <c r="AI1290" i="4"/>
  <c r="AI1329" i="4"/>
  <c r="AI1360" i="4"/>
  <c r="AI448" i="4"/>
  <c r="AI449" i="4"/>
  <c r="AI459" i="4"/>
  <c r="AI521" i="4"/>
  <c r="AI650" i="4"/>
  <c r="AI680" i="4"/>
  <c r="AI730" i="4"/>
  <c r="AI406" i="4"/>
  <c r="AI414" i="4"/>
  <c r="AI454" i="4"/>
  <c r="AI455" i="4"/>
  <c r="AI447" i="4"/>
  <c r="AI465" i="4"/>
  <c r="AI639" i="4"/>
  <c r="AI652" i="4"/>
  <c r="AI653" i="4"/>
  <c r="AI678" i="4"/>
  <c r="AI700" i="4"/>
  <c r="AI701" i="4"/>
  <c r="AI819" i="4"/>
  <c r="AI827" i="4"/>
  <c r="AI836" i="4"/>
  <c r="AI886" i="4"/>
  <c r="AI875" i="4"/>
  <c r="AI845" i="4"/>
  <c r="AI1046" i="4"/>
  <c r="AI964" i="4"/>
  <c r="AI1094" i="4"/>
  <c r="AI1241" i="4"/>
  <c r="AI1394" i="4"/>
  <c r="AI424" i="4"/>
  <c r="AI466" i="4"/>
  <c r="AI704" i="4"/>
  <c r="AI682" i="4"/>
  <c r="AI476" i="4"/>
  <c r="AI970" i="4"/>
  <c r="AI946" i="4"/>
  <c r="AI1080" i="4"/>
  <c r="AI1064" i="4"/>
  <c r="AI1362" i="4"/>
  <c r="AI1406" i="4"/>
  <c r="AI1407" i="4"/>
  <c r="AI1400" i="4"/>
  <c r="AI1397" i="4"/>
  <c r="AI1396" i="4"/>
  <c r="AI1401" i="4"/>
  <c r="AI1404" i="4"/>
  <c r="AI1398" i="4"/>
  <c r="AI1403" i="4"/>
  <c r="AI1395" i="4"/>
  <c r="AI1359" i="4"/>
  <c r="AI1365" i="4"/>
  <c r="AI1334" i="4"/>
  <c r="AI1338" i="4"/>
  <c r="AI1342" i="4"/>
  <c r="AI1337" i="4"/>
  <c r="AI1336" i="4"/>
  <c r="AI1335" i="4"/>
  <c r="AI1339" i="4"/>
  <c r="AI1343" i="4"/>
  <c r="AI1325" i="4"/>
  <c r="AI1317" i="4"/>
  <c r="AI1315" i="4"/>
  <c r="AI1301" i="4"/>
  <c r="AI1298" i="4"/>
  <c r="AI1293" i="4"/>
  <c r="AI1296" i="4"/>
  <c r="AI1288" i="4"/>
  <c r="AI1294" i="4"/>
  <c r="AI1286" i="4"/>
  <c r="AI1291" i="4"/>
  <c r="AI1279" i="4"/>
  <c r="AI1268" i="4"/>
  <c r="AI1272" i="4"/>
  <c r="AI1267" i="4"/>
  <c r="AI1265" i="4"/>
  <c r="AI1251" i="4"/>
  <c r="AI1255" i="4"/>
  <c r="AI1256" i="4"/>
  <c r="AI1250" i="4"/>
  <c r="AI1252" i="4"/>
  <c r="AI1253" i="4"/>
  <c r="AI1248" i="4"/>
  <c r="AI1238" i="4"/>
  <c r="AI1242" i="4"/>
  <c r="AI1246" i="4"/>
  <c r="AI1236" i="4"/>
  <c r="AI1229" i="4"/>
  <c r="AI1226" i="4"/>
  <c r="AI178" i="4"/>
  <c r="AI269" i="4"/>
  <c r="AI231" i="4"/>
  <c r="AI329" i="4"/>
  <c r="AI410" i="4"/>
  <c r="AI443" i="4"/>
  <c r="AI426" i="4"/>
  <c r="AI554" i="4"/>
  <c r="AI467" i="4"/>
  <c r="AI558" i="4"/>
  <c r="AI495" i="4"/>
  <c r="AI545" i="4"/>
  <c r="AI676" i="4"/>
  <c r="AI786" i="4"/>
  <c r="AI726" i="4"/>
  <c r="AI821" i="4"/>
  <c r="AI851" i="4"/>
  <c r="AI941" i="4"/>
  <c r="AI990" i="4"/>
  <c r="AI1159" i="4"/>
  <c r="AI1131" i="4"/>
  <c r="AI1115" i="4"/>
  <c r="AI1099" i="4"/>
  <c r="AI1078" i="4"/>
  <c r="AI1245" i="4"/>
  <c r="AI389" i="4"/>
  <c r="AI365" i="4"/>
  <c r="AI446" i="4"/>
  <c r="AI136" i="4"/>
  <c r="AI176" i="4"/>
  <c r="AI218" i="4"/>
  <c r="AI254" i="4"/>
  <c r="AI211" i="4"/>
  <c r="AI183" i="4"/>
  <c r="AI275" i="4"/>
  <c r="AI307" i="4"/>
  <c r="AI299" i="4"/>
  <c r="AI470" i="4"/>
  <c r="AI401" i="4"/>
  <c r="AI518" i="4"/>
  <c r="AI418" i="4"/>
  <c r="AI411" i="4"/>
  <c r="AI530" i="4"/>
  <c r="AI441" i="4"/>
  <c r="AI425" i="4"/>
  <c r="AI453" i="4"/>
  <c r="AI591" i="4"/>
  <c r="AI537" i="4"/>
  <c r="AI512" i="4"/>
  <c r="AI509" i="4"/>
  <c r="AI483" i="4"/>
  <c r="AI477" i="4"/>
  <c r="AI594" i="4"/>
  <c r="AI686" i="4"/>
  <c r="AI654" i="4"/>
  <c r="AI683" i="4"/>
  <c r="AI705" i="4"/>
  <c r="AI747" i="4"/>
  <c r="AI754" i="4"/>
  <c r="AI809" i="4"/>
  <c r="AI795" i="4"/>
  <c r="AI823" i="4"/>
  <c r="AI842" i="4"/>
  <c r="AI833" i="4"/>
  <c r="AI938" i="4"/>
  <c r="AI929" i="4"/>
  <c r="AI921" i="4"/>
  <c r="AI1082" i="4"/>
  <c r="AI989" i="4"/>
  <c r="AI984" i="4"/>
  <c r="AI1012" i="4"/>
  <c r="AI1013" i="4"/>
  <c r="AI1005" i="4"/>
  <c r="AI978" i="4"/>
  <c r="AI1054" i="4"/>
  <c r="AI1055" i="4"/>
  <c r="AI1047" i="4"/>
  <c r="AI1147" i="4"/>
  <c r="AI1073" i="4"/>
  <c r="AI1091" i="4"/>
  <c r="AI976" i="4"/>
  <c r="AI1178" i="4"/>
  <c r="AI1188" i="4"/>
  <c r="AI1220" i="4"/>
  <c r="AI1221" i="4"/>
  <c r="AI1234" i="4"/>
  <c r="AI1227" i="4"/>
  <c r="AI1243" i="4"/>
  <c r="AI422" i="4"/>
  <c r="AI506" i="4"/>
  <c r="AI430" i="4"/>
  <c r="AI463" i="4"/>
  <c r="AI514" i="4"/>
  <c r="AI616" i="4"/>
  <c r="AI619" i="4"/>
  <c r="AI689" i="4"/>
  <c r="AI665" i="4"/>
  <c r="AI703" i="4"/>
  <c r="AI748" i="4"/>
  <c r="AI742" i="4"/>
  <c r="AI714" i="4"/>
  <c r="AI713" i="4"/>
  <c r="AI777" i="4"/>
  <c r="AI818" i="4"/>
  <c r="AI890" i="4"/>
  <c r="AI900" i="4"/>
  <c r="AI919" i="4"/>
  <c r="AI910" i="4"/>
  <c r="AI896" i="4"/>
  <c r="AI986" i="4"/>
  <c r="AI951" i="4"/>
  <c r="AI987" i="4"/>
  <c r="AI1026" i="4"/>
  <c r="AI1018" i="4"/>
  <c r="AI1149" i="4"/>
  <c r="AI1111" i="4"/>
  <c r="AI1182" i="4"/>
  <c r="AI1274" i="4"/>
  <c r="AI1233" i="4"/>
  <c r="AI1310" i="4"/>
  <c r="AI1275" i="4"/>
  <c r="AI1231" i="4"/>
  <c r="AI1214" i="4"/>
  <c r="AI1222" i="4"/>
  <c r="AI1217" i="4"/>
  <c r="AI1219" i="4"/>
  <c r="AI1210" i="4"/>
  <c r="AI1203" i="4"/>
  <c r="AI1209" i="4"/>
  <c r="AI1207" i="4"/>
  <c r="AI1205" i="4"/>
  <c r="AI1190" i="4"/>
  <c r="AI1191" i="4"/>
  <c r="AI1197" i="4"/>
  <c r="AI1181" i="4"/>
  <c r="AI1186" i="4"/>
  <c r="AI1183" i="4"/>
  <c r="AI1179" i="4"/>
  <c r="AI1185" i="4"/>
  <c r="AI1174" i="4"/>
  <c r="AI1167" i="4"/>
  <c r="AI1173" i="4"/>
  <c r="AI1166" i="4"/>
  <c r="AI1168" i="4"/>
  <c r="AI1169" i="4"/>
  <c r="AI1154" i="4"/>
  <c r="AI1161" i="4"/>
  <c r="AI1155" i="4"/>
  <c r="AI1160" i="4"/>
  <c r="AI1158" i="4"/>
  <c r="AI1156" i="4"/>
  <c r="AI1157" i="4"/>
  <c r="AI1162" i="4"/>
  <c r="AI1146" i="4"/>
  <c r="AI1145" i="4"/>
  <c r="AI1142" i="4"/>
  <c r="AI1130" i="4"/>
  <c r="AI1135" i="4"/>
  <c r="AI1134" i="4"/>
  <c r="AI1138" i="4"/>
  <c r="AI1139" i="4"/>
  <c r="AI1127" i="4"/>
  <c r="AI1123" i="4"/>
  <c r="AI1122" i="4"/>
  <c r="AI1126" i="4"/>
  <c r="AI1118" i="4"/>
  <c r="AI1120" i="4"/>
  <c r="AI1108" i="4"/>
  <c r="AI1110" i="4"/>
  <c r="AI1109" i="4"/>
  <c r="AI1112" i="4"/>
  <c r="AI1102" i="4"/>
  <c r="AI1097" i="4"/>
  <c r="AI1101" i="4"/>
  <c r="AI1096" i="4"/>
  <c r="AI1098" i="4"/>
  <c r="AI1103" i="4"/>
  <c r="AI1090" i="4"/>
  <c r="AI1086" i="4"/>
  <c r="AI1089" i="4"/>
  <c r="AI1088" i="4"/>
  <c r="AI1085" i="4"/>
  <c r="AI1074" i="4"/>
  <c r="AI1070" i="4"/>
  <c r="AI1075" i="4"/>
  <c r="AI1068" i="4"/>
  <c r="AI1062" i="4"/>
  <c r="AI1058" i="4"/>
  <c r="AI1065" i="4"/>
  <c r="AI1066" i="4"/>
  <c r="AI1063" i="4"/>
  <c r="AI1061" i="4"/>
  <c r="AI1049" i="4"/>
  <c r="AI1052" i="4"/>
  <c r="AI1053" i="4"/>
  <c r="AI1048" i="4"/>
  <c r="AI1051" i="4"/>
  <c r="AI1050" i="4"/>
  <c r="AI1036" i="4"/>
  <c r="AI1040" i="4"/>
  <c r="AI1038" i="4"/>
  <c r="AI1034" i="4"/>
  <c r="AI1037" i="4"/>
  <c r="AI1028" i="4"/>
  <c r="AI1031" i="4"/>
  <c r="AI1022" i="4"/>
  <c r="AI1024" i="4"/>
  <c r="AI1030" i="4"/>
  <c r="AI1023" i="4"/>
  <c r="AI1027" i="4"/>
  <c r="AI1019" i="4"/>
  <c r="AI1016" i="4"/>
  <c r="AI1017" i="4"/>
  <c r="AI1011" i="4"/>
  <c r="AI1010" i="4"/>
  <c r="AI1014" i="4"/>
  <c r="AI999" i="4"/>
  <c r="AI1004" i="4"/>
  <c r="AI998" i="4"/>
  <c r="AI1001" i="4"/>
  <c r="AI992" i="4"/>
  <c r="AI994" i="4"/>
  <c r="AI996" i="4"/>
  <c r="AI977" i="4"/>
  <c r="AI981" i="4"/>
  <c r="AI966" i="4"/>
  <c r="AI968" i="4"/>
  <c r="AI962" i="4"/>
  <c r="AI969" i="4"/>
  <c r="AI963" i="4"/>
  <c r="AI952" i="4"/>
  <c r="AI950" i="4"/>
  <c r="AI958" i="4"/>
  <c r="AI955" i="4"/>
  <c r="AI953" i="4"/>
  <c r="AI942" i="4"/>
  <c r="AI940" i="4"/>
  <c r="AI939" i="4"/>
  <c r="AI933" i="4"/>
  <c r="AI935" i="4"/>
  <c r="AI934" i="4"/>
  <c r="AI931" i="4"/>
  <c r="AI926" i="4"/>
  <c r="AI928" i="4"/>
  <c r="AI930" i="4"/>
  <c r="AI918" i="4"/>
  <c r="AI916" i="4"/>
  <c r="AI924" i="4"/>
  <c r="AI915" i="4"/>
  <c r="AI922" i="4"/>
  <c r="AI914" i="4"/>
  <c r="AI920" i="4"/>
  <c r="AI912" i="4"/>
  <c r="AI902" i="4"/>
  <c r="AI907" i="4"/>
  <c r="AI897" i="4"/>
  <c r="AI895" i="4"/>
  <c r="AI894" i="4"/>
  <c r="AI893" i="4"/>
  <c r="AI892" i="4"/>
  <c r="AI898" i="4"/>
  <c r="AI883" i="4"/>
  <c r="AI881" i="4"/>
  <c r="AI876" i="4"/>
  <c r="AI872" i="4"/>
  <c r="AI870" i="4"/>
  <c r="AI871" i="4"/>
  <c r="AI869" i="4"/>
  <c r="AI858" i="4"/>
  <c r="AI864" i="4"/>
  <c r="AI844" i="4"/>
  <c r="AI846" i="4"/>
  <c r="AI840" i="4"/>
  <c r="AI832" i="4"/>
  <c r="AI830" i="4"/>
  <c r="AI822" i="4"/>
  <c r="AI810" i="4"/>
  <c r="AI806" i="4"/>
  <c r="AI808" i="4"/>
  <c r="AI814" i="4"/>
  <c r="AI811" i="4"/>
  <c r="AI802" i="4"/>
  <c r="AI800" i="4"/>
  <c r="AI799" i="4"/>
  <c r="AI797" i="4"/>
  <c r="AI801" i="4"/>
  <c r="AI789" i="4"/>
  <c r="AI782" i="4"/>
  <c r="AI783" i="4"/>
  <c r="AI791" i="4"/>
  <c r="AI785" i="4"/>
  <c r="AI775" i="4"/>
  <c r="AI773" i="4"/>
  <c r="AI770" i="4"/>
  <c r="AI771" i="4"/>
  <c r="AI776" i="4"/>
  <c r="AI780" i="4"/>
  <c r="AI766" i="4"/>
  <c r="AI765" i="4"/>
  <c r="AI764" i="4"/>
  <c r="AI757" i="4"/>
  <c r="AI760" i="4"/>
  <c r="AI759" i="4"/>
  <c r="AI761" i="4"/>
  <c r="AI746" i="4"/>
  <c r="AI750" i="4"/>
  <c r="AI751" i="4"/>
  <c r="AI752" i="4"/>
  <c r="AI734" i="4"/>
  <c r="AI739" i="4"/>
  <c r="AI738" i="4"/>
  <c r="AI741" i="4"/>
  <c r="AI743" i="4"/>
  <c r="AI722" i="4"/>
  <c r="AI728" i="4"/>
  <c r="AI725" i="4"/>
  <c r="AI731" i="4"/>
  <c r="AI712" i="4"/>
  <c r="AI710" i="4"/>
  <c r="AI694" i="4"/>
  <c r="AI690" i="4"/>
  <c r="AI695" i="4"/>
  <c r="AI691" i="4"/>
  <c r="AI687" i="4"/>
  <c r="AI692" i="4"/>
  <c r="AI688" i="4"/>
  <c r="AI693" i="4"/>
  <c r="AI681" i="4"/>
  <c r="AI670" i="4"/>
  <c r="AI666" i="4"/>
  <c r="AI671" i="4"/>
  <c r="AI667" i="4"/>
  <c r="AI663" i="4"/>
  <c r="AI668" i="4"/>
  <c r="AI664" i="4"/>
  <c r="AI662" i="4"/>
  <c r="AI669" i="4"/>
  <c r="AI657" i="4"/>
  <c r="AI659" i="4"/>
  <c r="AI655" i="4"/>
  <c r="AI651" i="4"/>
  <c r="AI641" i="4"/>
  <c r="AI645" i="4"/>
  <c r="AI646" i="4"/>
  <c r="AI643" i="4"/>
  <c r="AI642" i="4"/>
  <c r="AI640" i="4"/>
  <c r="AI626" i="4"/>
  <c r="AI629" i="4"/>
  <c r="AI633" i="4"/>
  <c r="AI634" i="4"/>
  <c r="AI631" i="4"/>
  <c r="AI627" i="4"/>
  <c r="AI618" i="4"/>
  <c r="AI621" i="4"/>
  <c r="AI614" i="4"/>
  <c r="AI623" i="4"/>
  <c r="AI602" i="4"/>
  <c r="AI610" i="4"/>
  <c r="AI604" i="4"/>
  <c r="AI607" i="4"/>
  <c r="AI599" i="4"/>
  <c r="AI590" i="4"/>
  <c r="AI584" i="4"/>
  <c r="AI585" i="4"/>
  <c r="AI587" i="4"/>
  <c r="AI583" i="4"/>
  <c r="AI571" i="4"/>
  <c r="AI569" i="4"/>
  <c r="AI561" i="4"/>
  <c r="AI562" i="4"/>
  <c r="AI559" i="4"/>
  <c r="AI551" i="4"/>
  <c r="AI392" i="4"/>
  <c r="AI386" i="4"/>
  <c r="AI394" i="4"/>
  <c r="AI393" i="4"/>
  <c r="AI387" i="4"/>
  <c r="AI391" i="4"/>
  <c r="AI390" i="4"/>
  <c r="AI388" i="4"/>
  <c r="AI381" i="4"/>
  <c r="AI376" i="4"/>
  <c r="AI379" i="4"/>
  <c r="AI383" i="4"/>
  <c r="AI370" i="4"/>
  <c r="AI362" i="4"/>
  <c r="AI367" i="4"/>
  <c r="AI358" i="4"/>
  <c r="AI359" i="4"/>
  <c r="AI348" i="4"/>
  <c r="AI331" i="4"/>
  <c r="AI327" i="4"/>
  <c r="AI326" i="4"/>
  <c r="AI314" i="4"/>
  <c r="AI317" i="4"/>
  <c r="AI305" i="4"/>
  <c r="AI306" i="4"/>
  <c r="AI302" i="4"/>
  <c r="AI310" i="4"/>
  <c r="AI297" i="4"/>
  <c r="AI290" i="4"/>
  <c r="AI293" i="4"/>
  <c r="AI285" i="4"/>
  <c r="AI284" i="4"/>
  <c r="AI281" i="4"/>
  <c r="AI266" i="4"/>
  <c r="AI272" i="4"/>
  <c r="AI271" i="4"/>
  <c r="AI270" i="4"/>
  <c r="AI262" i="4"/>
  <c r="AI259" i="4"/>
  <c r="AI261" i="4"/>
  <c r="AI252" i="4"/>
  <c r="AI235" i="4"/>
  <c r="AI224" i="4"/>
  <c r="AI226" i="4"/>
  <c r="AI208" i="4"/>
  <c r="AI210" i="4"/>
  <c r="AI206" i="4"/>
  <c r="AI200" i="4"/>
  <c r="AI194" i="4"/>
  <c r="AI198" i="4"/>
  <c r="AI171" i="4"/>
  <c r="AI154" i="4"/>
  <c r="AI137" i="4"/>
  <c r="AI128" i="4"/>
  <c r="AI118" i="4"/>
  <c r="AI111" i="4"/>
  <c r="AI99" i="4"/>
  <c r="AI106" i="4"/>
  <c r="AI105" i="4"/>
  <c r="AI103" i="4"/>
  <c r="AI101" i="4"/>
  <c r="AI88" i="4"/>
  <c r="AI83" i="4"/>
  <c r="AI70" i="4"/>
  <c r="AI66" i="4"/>
  <c r="AI774" i="4"/>
  <c r="AI320" i="4"/>
  <c r="AI753" i="4"/>
  <c r="AI706" i="4"/>
  <c r="AI702" i="4"/>
  <c r="AI724" i="4"/>
  <c r="AI790" i="4"/>
  <c r="AI598" i="4"/>
  <c r="AI862" i="4"/>
  <c r="AI1124" i="4"/>
  <c r="AI1100" i="4"/>
  <c r="AI582" i="4"/>
  <c r="AI675" i="4"/>
  <c r="AI707" i="4"/>
  <c r="AI699" i="4"/>
  <c r="AI727" i="4"/>
  <c r="AI719" i="4"/>
  <c r="AI794" i="4"/>
  <c r="AI772" i="4"/>
  <c r="AI787" i="4"/>
  <c r="AI826" i="4"/>
  <c r="AI838" i="4"/>
  <c r="AI834" i="4"/>
  <c r="AI831" i="4"/>
  <c r="AI847" i="4"/>
  <c r="AI857" i="4"/>
  <c r="AI909" i="4"/>
  <c r="AI905" i="4"/>
  <c r="AI979" i="4"/>
  <c r="AI1133" i="4"/>
  <c r="AI1125" i="4"/>
  <c r="AI1113" i="4"/>
  <c r="AI1150" i="4"/>
  <c r="AI1144" i="4"/>
  <c r="AI1148" i="4"/>
  <c r="AI1119" i="4"/>
  <c r="AI1107" i="4"/>
  <c r="AI1095" i="4"/>
  <c r="AI1071" i="4"/>
  <c r="AI1083" i="4"/>
  <c r="AI1059" i="4"/>
  <c r="AI296" i="4"/>
  <c r="AI572" i="4"/>
  <c r="AI548" i="4"/>
  <c r="AI524" i="4"/>
  <c r="AI620" i="4"/>
  <c r="AI611" i="4"/>
  <c r="AI630" i="4"/>
  <c r="AI839" i="4"/>
  <c r="AI848" i="4"/>
  <c r="AI860" i="4"/>
  <c r="AI784" i="4"/>
  <c r="AI852" i="4"/>
  <c r="AI879" i="4"/>
  <c r="AI884" i="4"/>
  <c r="AI298" i="4"/>
  <c r="AI382" i="4"/>
  <c r="AI378" i="4"/>
  <c r="AI353" i="4"/>
  <c r="AI534" i="4"/>
  <c r="AI538" i="4"/>
  <c r="AI617" i="4"/>
  <c r="AI609" i="4"/>
  <c r="AI729" i="4"/>
  <c r="AI717" i="4"/>
  <c r="AI758" i="4"/>
  <c r="AI854" i="4"/>
  <c r="AI835" i="4"/>
  <c r="AI880" i="4"/>
  <c r="AI867" i="4"/>
  <c r="AI843" i="4"/>
  <c r="AI888" i="4"/>
  <c r="AI863" i="4"/>
  <c r="AI859" i="4"/>
  <c r="AI855" i="4"/>
  <c r="AI294" i="4"/>
  <c r="AI312" i="4"/>
  <c r="AI55" i="4"/>
  <c r="AI91" i="4"/>
  <c r="AI116" i="4"/>
  <c r="AI115" i="4"/>
  <c r="AI247" i="4"/>
  <c r="AI239" i="4"/>
  <c r="AI227" i="4"/>
  <c r="AI280" i="4"/>
  <c r="AI322" i="4"/>
  <c r="AI318" i="4"/>
  <c r="AI355" i="4"/>
  <c r="AI371" i="4"/>
  <c r="AI304" i="4"/>
  <c r="AI798" i="4"/>
  <c r="AI778" i="4"/>
  <c r="AI749" i="4"/>
  <c r="AI158" i="4"/>
  <c r="AI723" i="4"/>
  <c r="AI711" i="4"/>
  <c r="AI57" i="4"/>
  <c r="AI164" i="4"/>
  <c r="AI165" i="4"/>
  <c r="AI356" i="4"/>
  <c r="AI344" i="4"/>
  <c r="AI129" i="4"/>
  <c r="AI122" i="4"/>
  <c r="AI38" i="4"/>
  <c r="AI50" i="4"/>
  <c r="AI141" i="4"/>
  <c r="AI134" i="4"/>
  <c r="AI149" i="4"/>
  <c r="AI245" i="4"/>
  <c r="AI249" i="4"/>
  <c r="AI233" i="4"/>
  <c r="AI221" i="4"/>
  <c r="AI203" i="4"/>
  <c r="AI185" i="4"/>
  <c r="AI189" i="4"/>
  <c r="AI244" i="4"/>
  <c r="AI202" i="4"/>
  <c r="AI232" i="4"/>
  <c r="AI184" i="4"/>
  <c r="AI246" i="4"/>
  <c r="AI204" i="4"/>
  <c r="AI292" i="4"/>
  <c r="AI380" i="4"/>
  <c r="AI354" i="4"/>
  <c r="AI125" i="4"/>
  <c r="AI632" i="4"/>
  <c r="AI596" i="4"/>
  <c r="AI628" i="4"/>
  <c r="AI615" i="4"/>
  <c r="AI603" i="4"/>
  <c r="AI592" i="4"/>
  <c r="AI579" i="4"/>
  <c r="AI555" i="4"/>
  <c r="AI531" i="4"/>
  <c r="AI507" i="4"/>
  <c r="AI567" i="4"/>
  <c r="AI543" i="4"/>
  <c r="AI519" i="4"/>
  <c r="AI564" i="4"/>
  <c r="AI540" i="4"/>
  <c r="AI576" i="4"/>
  <c r="AI552" i="4"/>
  <c r="AI528" i="4"/>
  <c r="AI336" i="4"/>
  <c r="AI220" i="4"/>
  <c r="AI214" i="4"/>
  <c r="AI343" i="4"/>
  <c r="AI339" i="4"/>
  <c r="AI364" i="4"/>
  <c r="AI351" i="4"/>
  <c r="AI328" i="4"/>
  <c r="AI347" i="4"/>
  <c r="AI65" i="4"/>
  <c r="AI43" i="4"/>
  <c r="AI87" i="4"/>
  <c r="AI95" i="4"/>
  <c r="AI108" i="4"/>
  <c r="AI90" i="4"/>
  <c r="AI140" i="4"/>
  <c r="AI173" i="4"/>
  <c r="AI138" i="4"/>
  <c r="AI230" i="4"/>
  <c r="AI242" i="4"/>
  <c r="AI255" i="4"/>
  <c r="AI238" i="4"/>
  <c r="AI234" i="4"/>
  <c r="AI237" i="4"/>
  <c r="AI222" i="4"/>
  <c r="AI225" i="4"/>
  <c r="AI209" i="4"/>
  <c r="AI213" i="4"/>
  <c r="AI195" i="4"/>
  <c r="AI199" i="4"/>
  <c r="AI287" i="4"/>
  <c r="AI268" i="4"/>
  <c r="AI316" i="4"/>
  <c r="AI323" i="4"/>
  <c r="AI308" i="4"/>
  <c r="AI311" i="4"/>
  <c r="AI338" i="4"/>
  <c r="AI375" i="4"/>
  <c r="AI368" i="4"/>
  <c r="AI360" i="4"/>
  <c r="AI332" i="4"/>
  <c r="AI363" i="4"/>
  <c r="AI155" i="4"/>
  <c r="AI151" i="4"/>
  <c r="AI196" i="4"/>
  <c r="AI212" i="4"/>
  <c r="AI250" i="4"/>
  <c r="AI153" i="4"/>
  <c r="AI163" i="4"/>
  <c r="AI127" i="4"/>
  <c r="AI123" i="4"/>
  <c r="AI117" i="4"/>
  <c r="AI188" i="4"/>
  <c r="AI39" i="4"/>
  <c r="AI44" i="4"/>
  <c r="AI56" i="4"/>
  <c r="AI52" i="4"/>
  <c r="AI45" i="4"/>
  <c r="AI69" i="4"/>
  <c r="AI64" i="4"/>
  <c r="AI72" i="4"/>
  <c r="AI80" i="4"/>
  <c r="AI96" i="4"/>
  <c r="AI92" i="4"/>
  <c r="AI89" i="4"/>
  <c r="AI47" i="4"/>
  <c r="AI100" i="4"/>
  <c r="AI130" i="4"/>
  <c r="AI131" i="4"/>
  <c r="AI143" i="4"/>
  <c r="AI139" i="4"/>
  <c r="AI112" i="4"/>
  <c r="AI152" i="4"/>
  <c r="AI135" i="4"/>
  <c r="AI166" i="4"/>
  <c r="AI179" i="4"/>
  <c r="AI175" i="4"/>
  <c r="AI182" i="4"/>
  <c r="AI172" i="4"/>
  <c r="AI148" i="4"/>
  <c r="AI174" i="4"/>
  <c r="AI257" i="4"/>
  <c r="AI251" i="4"/>
  <c r="AI215" i="4"/>
  <c r="AI197" i="4"/>
  <c r="AI187" i="4"/>
  <c r="AI191" i="4"/>
  <c r="AI279" i="4"/>
  <c r="AI248" i="4"/>
  <c r="AI282" i="4"/>
  <c r="AI286" i="4"/>
  <c r="AI315" i="4"/>
  <c r="AI303" i="4"/>
  <c r="AI291" i="4"/>
  <c r="AI260" i="4"/>
  <c r="AI81" i="4"/>
  <c r="AI256" i="4"/>
  <c r="AI93" i="4"/>
  <c r="AI219" i="4"/>
  <c r="AI207" i="4"/>
  <c r="AI177" i="4"/>
  <c r="AI162" i="4"/>
  <c r="AI159" i="4"/>
  <c r="AI126" i="4"/>
  <c r="AI160" i="4"/>
  <c r="AI161" i="4"/>
  <c r="AI124" i="4"/>
  <c r="AI68" i="4"/>
  <c r="AI42" i="4"/>
  <c r="AI46" i="4"/>
  <c r="AI58" i="4"/>
  <c r="AI54" i="4"/>
  <c r="AI51" i="4"/>
  <c r="AI53" i="4"/>
  <c r="AI41" i="4"/>
  <c r="AI59" i="4"/>
  <c r="AI67" i="4"/>
  <c r="AI63" i="4"/>
  <c r="AI94" i="4"/>
  <c r="AI79" i="4"/>
  <c r="AI82" i="4"/>
  <c r="AI75" i="4"/>
  <c r="AI76" i="4"/>
  <c r="AI77" i="4"/>
  <c r="AI78" i="4"/>
  <c r="AI40" i="4"/>
  <c r="W26" i="4"/>
  <c r="X26" i="4" s="1"/>
  <c r="U26" i="4"/>
  <c r="V26" i="4" s="1"/>
  <c r="S7" i="4"/>
  <c r="S11" i="4"/>
  <c r="S6" i="4"/>
  <c r="S5" i="4"/>
  <c r="S10" i="4"/>
  <c r="S4" i="4"/>
  <c r="S8" i="4"/>
  <c r="I26" i="4"/>
  <c r="S1288" i="4" l="1"/>
  <c r="AA1288" i="4" s="1"/>
  <c r="S1146" i="4"/>
  <c r="AA1146" i="4" s="1"/>
  <c r="S1050" i="4"/>
  <c r="AA1050" i="4" s="1"/>
  <c r="S1397" i="4"/>
  <c r="AA1397" i="4" s="1"/>
  <c r="S1349" i="4"/>
  <c r="AA1349" i="4" s="1"/>
  <c r="S1400" i="4"/>
  <c r="AA1400" i="4" s="1"/>
  <c r="S1304" i="4"/>
  <c r="AA1304" i="4" s="1"/>
  <c r="S1195" i="4"/>
  <c r="AA1195" i="4" s="1"/>
  <c r="S1132" i="4"/>
  <c r="AA1132" i="4" s="1"/>
  <c r="S1012" i="4"/>
  <c r="S945" i="4"/>
  <c r="AA945" i="4" s="1"/>
  <c r="S883" i="4"/>
  <c r="AA883" i="4" s="1"/>
  <c r="S843" i="4"/>
  <c r="AA843" i="4" s="1"/>
  <c r="S787" i="4"/>
  <c r="AA787" i="4" s="1"/>
  <c r="S747" i="4"/>
  <c r="AA747" i="4" s="1"/>
  <c r="S691" i="4"/>
  <c r="AA691" i="4" s="1"/>
  <c r="S651" i="4"/>
  <c r="AA651" i="4" s="1"/>
  <c r="S595" i="4"/>
  <c r="AA595" i="4" s="1"/>
  <c r="S555" i="4"/>
  <c r="AA555" i="4" s="1"/>
  <c r="S499" i="4"/>
  <c r="AA499" i="4" s="1"/>
  <c r="S459" i="4"/>
  <c r="AA459" i="4" s="1"/>
  <c r="S411" i="4"/>
  <c r="AA411" i="4" s="1"/>
  <c r="S403" i="4"/>
  <c r="AA403" i="4" s="1"/>
  <c r="S355" i="4"/>
  <c r="AA355" i="4" s="1"/>
  <c r="S331" i="4"/>
  <c r="S283" i="4"/>
  <c r="S271" i="4"/>
  <c r="AA271" i="4" s="1"/>
  <c r="S247" i="4"/>
  <c r="AA247" i="4" s="1"/>
  <c r="S243" i="4"/>
  <c r="AA243" i="4" s="1"/>
  <c r="S1375" i="4"/>
  <c r="AA1375" i="4" s="1"/>
  <c r="S1351" i="4"/>
  <c r="AA1351" i="4" s="1"/>
  <c r="S1303" i="4"/>
  <c r="AA1303" i="4" s="1"/>
  <c r="S1291" i="4"/>
  <c r="AA1291" i="4" s="1"/>
  <c r="S1256" i="4"/>
  <c r="AA1256" i="4" s="1"/>
  <c r="S1251" i="4"/>
  <c r="AA1251" i="4" s="1"/>
  <c r="S1217" i="4"/>
  <c r="AA1217" i="4" s="1"/>
  <c r="S1203" i="4"/>
  <c r="AA1203" i="4" s="1"/>
  <c r="S1169" i="4"/>
  <c r="AA1169" i="4" s="1"/>
  <c r="S1160" i="4"/>
  <c r="AA1160" i="4" s="1"/>
  <c r="S1131" i="4"/>
  <c r="AA1131" i="4" s="1"/>
  <c r="S1121" i="4"/>
  <c r="AA1121" i="4" s="1"/>
  <c r="S1088" i="4"/>
  <c r="AA1088" i="4" s="1"/>
  <c r="S1073" i="4"/>
  <c r="AA1073" i="4" s="1"/>
  <c r="S1040" i="4"/>
  <c r="AA1040" i="4" s="1"/>
  <c r="S1035" i="4"/>
  <c r="AA1035" i="4" s="1"/>
  <c r="S1011" i="4"/>
  <c r="AA1011" i="4" s="1"/>
  <c r="S1001" i="4"/>
  <c r="AA1001" i="4" s="1"/>
  <c r="S992" i="4"/>
  <c r="AA992" i="4" s="1"/>
  <c r="S968" i="4"/>
  <c r="AA968" i="4" s="1"/>
  <c r="S963" i="4"/>
  <c r="AA963" i="4" s="1"/>
  <c r="S944" i="4"/>
  <c r="AA944" i="4" s="1"/>
  <c r="S929" i="4"/>
  <c r="AA929" i="4" s="1"/>
  <c r="S920" i="4"/>
  <c r="AA920" i="4" s="1"/>
  <c r="S915" i="4"/>
  <c r="AA915" i="4" s="1"/>
  <c r="S906" i="4"/>
  <c r="AA906" i="4" s="1"/>
  <c r="S898" i="4"/>
  <c r="AA898" i="4" s="1"/>
  <c r="S894" i="4"/>
  <c r="S886" i="4"/>
  <c r="AA886" i="4" s="1"/>
  <c r="S882" i="4"/>
  <c r="AA882" i="4" s="1"/>
  <c r="S874" i="4"/>
  <c r="AA874" i="4" s="1"/>
  <c r="S870" i="4"/>
  <c r="AA870" i="4" s="1"/>
  <c r="S862" i="4"/>
  <c r="AA862" i="4" s="1"/>
  <c r="S858" i="4"/>
  <c r="AA858" i="4" s="1"/>
  <c r="S850" i="4"/>
  <c r="AA850" i="4" s="1"/>
  <c r="S846" i="4"/>
  <c r="AA846" i="4" s="1"/>
  <c r="S838" i="4"/>
  <c r="AA838" i="4" s="1"/>
  <c r="S834" i="4"/>
  <c r="AA834" i="4" s="1"/>
  <c r="S826" i="4"/>
  <c r="AA826" i="4" s="1"/>
  <c r="S822" i="4"/>
  <c r="AA822" i="4" s="1"/>
  <c r="S814" i="4"/>
  <c r="AA814" i="4" s="1"/>
  <c r="S810" i="4"/>
  <c r="AA810" i="4" s="1"/>
  <c r="S802" i="4"/>
  <c r="AA802" i="4" s="1"/>
  <c r="S798" i="4"/>
  <c r="AA798" i="4" s="1"/>
  <c r="S790" i="4"/>
  <c r="AA790" i="4" s="1"/>
  <c r="S786" i="4"/>
  <c r="AA786" i="4" s="1"/>
  <c r="S778" i="4"/>
  <c r="AA778" i="4" s="1"/>
  <c r="S774" i="4"/>
  <c r="AA774" i="4" s="1"/>
  <c r="S766" i="4"/>
  <c r="AA766" i="4" s="1"/>
  <c r="S762" i="4"/>
  <c r="AA762" i="4" s="1"/>
  <c r="S753" i="4"/>
  <c r="AA753" i="4" s="1"/>
  <c r="S749" i="4"/>
  <c r="S742" i="4"/>
  <c r="AA742" i="4" s="1"/>
  <c r="S738" i="4"/>
  <c r="AA738" i="4" s="1"/>
  <c r="S730" i="4"/>
  <c r="AA730" i="4" s="1"/>
  <c r="S726" i="4"/>
  <c r="S718" i="4"/>
  <c r="AA718" i="4" s="1"/>
  <c r="S714" i="4"/>
  <c r="AA714" i="4" s="1"/>
  <c r="S706" i="4"/>
  <c r="AA706" i="4" s="1"/>
  <c r="S702" i="4"/>
  <c r="S694" i="4"/>
  <c r="AA694" i="4" s="1"/>
  <c r="S690" i="4"/>
  <c r="AA690" i="4" s="1"/>
  <c r="S682" i="4"/>
  <c r="AA682" i="4" s="1"/>
  <c r="S678" i="4"/>
  <c r="AA678" i="4" s="1"/>
  <c r="S670" i="4"/>
  <c r="AA670" i="4" s="1"/>
  <c r="S666" i="4"/>
  <c r="AA666" i="4" s="1"/>
  <c r="S658" i="4"/>
  <c r="AA658" i="4" s="1"/>
  <c r="S654" i="4"/>
  <c r="S646" i="4"/>
  <c r="AA646" i="4" s="1"/>
  <c r="S642" i="4"/>
  <c r="AA642" i="4" s="1"/>
  <c r="S634" i="4"/>
  <c r="AA634" i="4" s="1"/>
  <c r="S630" i="4"/>
  <c r="S622" i="4"/>
  <c r="S618" i="4"/>
  <c r="AA618" i="4" s="1"/>
  <c r="S610" i="4"/>
  <c r="AA610" i="4" s="1"/>
  <c r="S606" i="4"/>
  <c r="AA606" i="4" s="1"/>
  <c r="S598" i="4"/>
  <c r="AA598" i="4" s="1"/>
  <c r="S594" i="4"/>
  <c r="AA594" i="4" s="1"/>
  <c r="S586" i="4"/>
  <c r="AA586" i="4" s="1"/>
  <c r="S582" i="4"/>
  <c r="S574" i="4"/>
  <c r="AA574" i="4" s="1"/>
  <c r="S570" i="4"/>
  <c r="AA570" i="4" s="1"/>
  <c r="S562" i="4"/>
  <c r="AA562" i="4" s="1"/>
  <c r="S558" i="4"/>
  <c r="AA558" i="4" s="1"/>
  <c r="S550" i="4"/>
  <c r="AA550" i="4" s="1"/>
  <c r="S546" i="4"/>
  <c r="AA546" i="4" s="1"/>
  <c r="S538" i="4"/>
  <c r="AA538" i="4" s="1"/>
  <c r="S534" i="4"/>
  <c r="AA534" i="4" s="1"/>
  <c r="S526" i="4"/>
  <c r="AA526" i="4" s="1"/>
  <c r="S522" i="4"/>
  <c r="AA522" i="4" s="1"/>
  <c r="S514" i="4"/>
  <c r="AA514" i="4" s="1"/>
  <c r="S510" i="4"/>
  <c r="S502" i="4"/>
  <c r="AA502" i="4" s="1"/>
  <c r="S498" i="4"/>
  <c r="AA498" i="4" s="1"/>
  <c r="S490" i="4"/>
  <c r="AA490" i="4" s="1"/>
  <c r="S486" i="4"/>
  <c r="AA486" i="4" s="1"/>
  <c r="S478" i="4"/>
  <c r="AA478" i="4" s="1"/>
  <c r="S474" i="4"/>
  <c r="AA474" i="4" s="1"/>
  <c r="S466" i="4"/>
  <c r="AA466" i="4" s="1"/>
  <c r="S462" i="4"/>
  <c r="AA462" i="4" s="1"/>
  <c r="S454" i="4"/>
  <c r="AA454" i="4" s="1"/>
  <c r="S450" i="4"/>
  <c r="AA450" i="4" s="1"/>
  <c r="S442" i="4"/>
  <c r="AA442" i="4" s="1"/>
  <c r="S438" i="4"/>
  <c r="S430" i="4"/>
  <c r="AA430" i="4" s="1"/>
  <c r="S426" i="4"/>
  <c r="AA426" i="4" s="1"/>
  <c r="S418" i="4"/>
  <c r="AA418" i="4" s="1"/>
  <c r="S414" i="4"/>
  <c r="AA414" i="4" s="1"/>
  <c r="S406" i="4"/>
  <c r="AA406" i="4" s="1"/>
  <c r="S402" i="4"/>
  <c r="AA402" i="4" s="1"/>
  <c r="S394" i="4"/>
  <c r="AA394" i="4" s="1"/>
  <c r="S390" i="4"/>
  <c r="AA390" i="4" s="1"/>
  <c r="S382" i="4"/>
  <c r="AA382" i="4" s="1"/>
  <c r="S378" i="4"/>
  <c r="AA378" i="4" s="1"/>
  <c r="S370" i="4"/>
  <c r="AA370" i="4" s="1"/>
  <c r="S366" i="4"/>
  <c r="AA366" i="4" s="1"/>
  <c r="S358" i="4"/>
  <c r="AA358" i="4" s="1"/>
  <c r="S354" i="4"/>
  <c r="AA354" i="4" s="1"/>
  <c r="S346" i="4"/>
  <c r="AA346" i="4" s="1"/>
  <c r="S342" i="4"/>
  <c r="S334" i="4"/>
  <c r="AA334" i="4" s="1"/>
  <c r="S330" i="4"/>
  <c r="AA330" i="4" s="1"/>
  <c r="S322" i="4"/>
  <c r="AA322" i="4" s="1"/>
  <c r="S318" i="4"/>
  <c r="AA318" i="4" s="1"/>
  <c r="S310" i="4"/>
  <c r="AA310" i="4" s="1"/>
  <c r="S306" i="4"/>
  <c r="AA306" i="4" s="1"/>
  <c r="S298" i="4"/>
  <c r="AA298" i="4" s="1"/>
  <c r="S294" i="4"/>
  <c r="AA294" i="4" s="1"/>
  <c r="S286" i="4"/>
  <c r="AA286" i="4" s="1"/>
  <c r="S282" i="4"/>
  <c r="AA282" i="4" s="1"/>
  <c r="S274" i="4"/>
  <c r="AA274" i="4" s="1"/>
  <c r="S270" i="4"/>
  <c r="AA270" i="4" s="1"/>
  <c r="S262" i="4"/>
  <c r="AA262" i="4" s="1"/>
  <c r="S258" i="4"/>
  <c r="AA258" i="4" s="1"/>
  <c r="S250" i="4"/>
  <c r="AA250" i="4" s="1"/>
  <c r="S246" i="4"/>
  <c r="AA246" i="4" s="1"/>
  <c r="S238" i="4"/>
  <c r="AA238" i="4" s="1"/>
  <c r="S1408" i="4"/>
  <c r="AA1408" i="4" s="1"/>
  <c r="S1384" i="4"/>
  <c r="AA1384" i="4" s="1"/>
  <c r="S1360" i="4"/>
  <c r="AA1360" i="4" s="1"/>
  <c r="S1336" i="4"/>
  <c r="AA1336" i="4" s="1"/>
  <c r="S1312" i="4"/>
  <c r="AA1312" i="4" s="1"/>
  <c r="S1269" i="4"/>
  <c r="AA1269" i="4" s="1"/>
  <c r="S1255" i="4"/>
  <c r="AA1255" i="4" s="1"/>
  <c r="S1240" i="4"/>
  <c r="AA1240" i="4" s="1"/>
  <c r="S1221" i="4"/>
  <c r="S1207" i="4"/>
  <c r="AA1207" i="4" s="1"/>
  <c r="S1192" i="4"/>
  <c r="AA1192" i="4" s="1"/>
  <c r="S1173" i="4"/>
  <c r="AA1173" i="4" s="1"/>
  <c r="S1159" i="4"/>
  <c r="S1144" i="4"/>
  <c r="AA1144" i="4" s="1"/>
  <c r="S1125" i="4"/>
  <c r="AA1125" i="4" s="1"/>
  <c r="S1111" i="4"/>
  <c r="AA1111" i="4" s="1"/>
  <c r="S1096" i="4"/>
  <c r="S1077" i="4"/>
  <c r="AA1077" i="4" s="1"/>
  <c r="S1063" i="4"/>
  <c r="AA1063" i="4" s="1"/>
  <c r="S1048" i="4"/>
  <c r="AA1048" i="4" s="1"/>
  <c r="S1029" i="4"/>
  <c r="S1015" i="4"/>
  <c r="AA1015" i="4" s="1"/>
  <c r="S1000" i="4"/>
  <c r="AA1000" i="4" s="1"/>
  <c r="S981" i="4"/>
  <c r="AA981" i="4" s="1"/>
  <c r="S967" i="4"/>
  <c r="S952" i="4"/>
  <c r="AA952" i="4" s="1"/>
  <c r="S933" i="4"/>
  <c r="AA933" i="4" s="1"/>
  <c r="S919" i="4"/>
  <c r="AA919" i="4" s="1"/>
  <c r="S905" i="4"/>
  <c r="S893" i="4"/>
  <c r="AA893" i="4" s="1"/>
  <c r="S881" i="4"/>
  <c r="AA881" i="4" s="1"/>
  <c r="S869" i="4"/>
  <c r="AA869" i="4" s="1"/>
  <c r="S857" i="4"/>
  <c r="S845" i="4"/>
  <c r="AA845" i="4" s="1"/>
  <c r="S833" i="4"/>
  <c r="AA833" i="4" s="1"/>
  <c r="S821" i="4"/>
  <c r="AA821" i="4" s="1"/>
  <c r="S809" i="4"/>
  <c r="S797" i="4"/>
  <c r="AA797" i="4" s="1"/>
  <c r="S785" i="4"/>
  <c r="AA785" i="4" s="1"/>
  <c r="S773" i="4"/>
  <c r="AA773" i="4" s="1"/>
  <c r="S761" i="4"/>
  <c r="AA761" i="4" s="1"/>
  <c r="S748" i="4"/>
  <c r="AA748" i="4" s="1"/>
  <c r="S737" i="4"/>
  <c r="AA737" i="4" s="1"/>
  <c r="S725" i="4"/>
  <c r="AA725" i="4" s="1"/>
  <c r="S713" i="4"/>
  <c r="AA713" i="4" s="1"/>
  <c r="S701" i="4"/>
  <c r="AA701" i="4" s="1"/>
  <c r="S689" i="4"/>
  <c r="AA689" i="4" s="1"/>
  <c r="S677" i="4"/>
  <c r="AA677" i="4" s="1"/>
  <c r="S665" i="4"/>
  <c r="S653" i="4"/>
  <c r="AA653" i="4" s="1"/>
  <c r="S641" i="4"/>
  <c r="AA641" i="4" s="1"/>
  <c r="S629" i="4"/>
  <c r="AA629" i="4" s="1"/>
  <c r="S617" i="4"/>
  <c r="AA617" i="4" s="1"/>
  <c r="S605" i="4"/>
  <c r="AA605" i="4" s="1"/>
  <c r="S593" i="4"/>
  <c r="AA593" i="4" s="1"/>
  <c r="S581" i="4"/>
  <c r="AA581" i="4" s="1"/>
  <c r="S569" i="4"/>
  <c r="S557" i="4"/>
  <c r="AA557" i="4" s="1"/>
  <c r="S545" i="4"/>
  <c r="AA545" i="4" s="1"/>
  <c r="S533" i="4"/>
  <c r="AA533" i="4" s="1"/>
  <c r="S521" i="4"/>
  <c r="S509" i="4"/>
  <c r="AA509" i="4" s="1"/>
  <c r="S497" i="4"/>
  <c r="AA497" i="4" s="1"/>
  <c r="S485" i="4"/>
  <c r="AA485" i="4" s="1"/>
  <c r="S473" i="4"/>
  <c r="S461" i="4"/>
  <c r="AA461" i="4" s="1"/>
  <c r="S449" i="4"/>
  <c r="AA449" i="4" s="1"/>
  <c r="S437" i="4"/>
  <c r="AA437" i="4" s="1"/>
  <c r="S425" i="4"/>
  <c r="S413" i="4"/>
  <c r="AA413" i="4" s="1"/>
  <c r="S401" i="4"/>
  <c r="AA401" i="4" s="1"/>
  <c r="S389" i="4"/>
  <c r="AA389" i="4" s="1"/>
  <c r="S377" i="4"/>
  <c r="S365" i="4"/>
  <c r="AA365" i="4" s="1"/>
  <c r="S353" i="4"/>
  <c r="AA353" i="4" s="1"/>
  <c r="S341" i="4"/>
  <c r="AA341" i="4" s="1"/>
  <c r="S329" i="4"/>
  <c r="S317" i="4"/>
  <c r="AA317" i="4" s="1"/>
  <c r="S305" i="4"/>
  <c r="AA305" i="4" s="1"/>
  <c r="S293" i="4"/>
  <c r="AA293" i="4" s="1"/>
  <c r="S281" i="4"/>
  <c r="S269" i="4"/>
  <c r="AA269" i="4" s="1"/>
  <c r="S257" i="4"/>
  <c r="AA257" i="4" s="1"/>
  <c r="S245" i="4"/>
  <c r="AA245" i="4" s="1"/>
  <c r="S235" i="4"/>
  <c r="S231" i="4"/>
  <c r="AA231" i="4" s="1"/>
  <c r="S223" i="4"/>
  <c r="AA223" i="4" s="1"/>
  <c r="S219" i="4"/>
  <c r="AA219" i="4" s="1"/>
  <c r="S211" i="4"/>
  <c r="S207" i="4"/>
  <c r="AA207" i="4" s="1"/>
  <c r="S199" i="4"/>
  <c r="AA199" i="4" s="1"/>
  <c r="S195" i="4"/>
  <c r="AA195" i="4" s="1"/>
  <c r="S187" i="4"/>
  <c r="S183" i="4"/>
  <c r="AA183" i="4" s="1"/>
  <c r="S175" i="4"/>
  <c r="AA175" i="4" s="1"/>
  <c r="S171" i="4"/>
  <c r="AA171" i="4" s="1"/>
  <c r="S163" i="4"/>
  <c r="S159" i="4"/>
  <c r="AA159" i="4" s="1"/>
  <c r="S151" i="4"/>
  <c r="AA151" i="4" s="1"/>
  <c r="S147" i="4"/>
  <c r="AA147" i="4" s="1"/>
  <c r="S139" i="4"/>
  <c r="S135" i="4"/>
  <c r="AA135" i="4" s="1"/>
  <c r="S127" i="4"/>
  <c r="AA127" i="4" s="1"/>
  <c r="S123" i="4"/>
  <c r="AA123" i="4" s="1"/>
  <c r="S115" i="4"/>
  <c r="S111" i="4"/>
  <c r="AA111" i="4" s="1"/>
  <c r="S103" i="4"/>
  <c r="AA103" i="4" s="1"/>
  <c r="S99" i="4"/>
  <c r="AA99" i="4" s="1"/>
  <c r="S91" i="4"/>
  <c r="S87" i="4"/>
  <c r="AA87" i="4" s="1"/>
  <c r="S79" i="4"/>
  <c r="AA79" i="4" s="1"/>
  <c r="S75" i="4"/>
  <c r="AA75" i="4" s="1"/>
  <c r="S67" i="4"/>
  <c r="S63" i="4"/>
  <c r="AA63" i="4" s="1"/>
  <c r="S55" i="4"/>
  <c r="AA55" i="4" s="1"/>
  <c r="S51" i="4"/>
  <c r="AA51" i="4" s="1"/>
  <c r="S43" i="4"/>
  <c r="S39" i="4"/>
  <c r="AA39" i="4" s="1"/>
  <c r="S801" i="4"/>
  <c r="AA801" i="4" s="1"/>
  <c r="S609" i="4"/>
  <c r="AA609" i="4" s="1"/>
  <c r="S537" i="4"/>
  <c r="S477" i="4"/>
  <c r="AA477" i="4" s="1"/>
  <c r="S453" i="4"/>
  <c r="AA453" i="4" s="1"/>
  <c r="S429" i="4"/>
  <c r="AA429" i="4" s="1"/>
  <c r="S405" i="4"/>
  <c r="S381" i="4"/>
  <c r="AA381" i="4" s="1"/>
  <c r="S357" i="4"/>
  <c r="AA357" i="4" s="1"/>
  <c r="S333" i="4"/>
  <c r="AA333" i="4" s="1"/>
  <c r="S309" i="4"/>
  <c r="S285" i="4"/>
  <c r="AA285" i="4" s="1"/>
  <c r="S261" i="4"/>
  <c r="AA261" i="4" s="1"/>
  <c r="S237" i="4"/>
  <c r="AA237" i="4" s="1"/>
  <c r="S225" i="4"/>
  <c r="S213" i="4"/>
  <c r="AA213" i="4" s="1"/>
  <c r="S201" i="4"/>
  <c r="AA201" i="4" s="1"/>
  <c r="S185" i="4"/>
  <c r="AA185" i="4" s="1"/>
  <c r="S173" i="4"/>
  <c r="S165" i="4"/>
  <c r="AA165" i="4" s="1"/>
  <c r="S153" i="4"/>
  <c r="AA153" i="4" s="1"/>
  <c r="S141" i="4"/>
  <c r="AA141" i="4" s="1"/>
  <c r="S129" i="4"/>
  <c r="S117" i="4"/>
  <c r="AA117" i="4" s="1"/>
  <c r="S105" i="4"/>
  <c r="AA105" i="4" s="1"/>
  <c r="S93" i="4"/>
  <c r="AA93" i="4" s="1"/>
  <c r="S81" i="4"/>
  <c r="S69" i="4"/>
  <c r="AA69" i="4" s="1"/>
  <c r="S57" i="4"/>
  <c r="AA57" i="4" s="1"/>
  <c r="S45" i="4"/>
  <c r="AA45" i="4" s="1"/>
  <c r="S1371" i="4"/>
  <c r="AA1371" i="4" s="1"/>
  <c r="S1347" i="4"/>
  <c r="AA1347" i="4" s="1"/>
  <c r="S1299" i="4"/>
  <c r="S1263" i="4"/>
  <c r="AA1263" i="4" s="1"/>
  <c r="S1229" i="4"/>
  <c r="AA1229" i="4" s="1"/>
  <c r="S1407" i="4"/>
  <c r="AA1407" i="4" s="1"/>
  <c r="S1383" i="4"/>
  <c r="AA1383" i="4" s="1"/>
  <c r="S1359" i="4"/>
  <c r="AA1359" i="4" s="1"/>
  <c r="S1335" i="4"/>
  <c r="AA1335" i="4" s="1"/>
  <c r="S1311" i="4"/>
  <c r="AA1311" i="4" s="1"/>
  <c r="S1287" i="4"/>
  <c r="AA1287" i="4" s="1"/>
  <c r="S1268" i="4"/>
  <c r="AA1268" i="4" s="1"/>
  <c r="S1253" i="4"/>
  <c r="S1239" i="4"/>
  <c r="AA1239" i="4" s="1"/>
  <c r="S1220" i="4"/>
  <c r="AA1220" i="4" s="1"/>
  <c r="S1205" i="4"/>
  <c r="AA1205" i="4" s="1"/>
  <c r="S1191" i="4"/>
  <c r="S1172" i="4"/>
  <c r="AA1172" i="4" s="1"/>
  <c r="S1157" i="4"/>
  <c r="AA1157" i="4" s="1"/>
  <c r="S1143" i="4"/>
  <c r="AA1143" i="4" s="1"/>
  <c r="S1124" i="4"/>
  <c r="S1109" i="4"/>
  <c r="AA1109" i="4" s="1"/>
  <c r="S1095" i="4"/>
  <c r="AA1095" i="4" s="1"/>
  <c r="S1076" i="4"/>
  <c r="AA1076" i="4" s="1"/>
  <c r="S1061" i="4"/>
  <c r="S1047" i="4"/>
  <c r="AA1047" i="4" s="1"/>
  <c r="S1028" i="4"/>
  <c r="AA1028" i="4" s="1"/>
  <c r="S1013" i="4"/>
  <c r="AA1013" i="4" s="1"/>
  <c r="S999" i="4"/>
  <c r="S980" i="4"/>
  <c r="AA980" i="4" s="1"/>
  <c r="S965" i="4"/>
  <c r="AA965" i="4" s="1"/>
  <c r="S951" i="4"/>
  <c r="AA951" i="4" s="1"/>
  <c r="S932" i="4"/>
  <c r="S917" i="4"/>
  <c r="AA917" i="4" s="1"/>
  <c r="S904" i="4"/>
  <c r="AA904" i="4" s="1"/>
  <c r="S892" i="4"/>
  <c r="AA892" i="4" s="1"/>
  <c r="S880" i="4"/>
  <c r="AA880" i="4" s="1"/>
  <c r="S868" i="4"/>
  <c r="AA868" i="4" s="1"/>
  <c r="S856" i="4"/>
  <c r="AA856" i="4" s="1"/>
  <c r="S844" i="4"/>
  <c r="AA844" i="4" s="1"/>
  <c r="S832" i="4"/>
  <c r="AA832" i="4" s="1"/>
  <c r="S820" i="4"/>
  <c r="AA820" i="4" s="1"/>
  <c r="S808" i="4"/>
  <c r="AA808" i="4" s="1"/>
  <c r="S796" i="4"/>
  <c r="AA796" i="4" s="1"/>
  <c r="S784" i="4"/>
  <c r="S772" i="4"/>
  <c r="AA772" i="4" s="1"/>
  <c r="S760" i="4"/>
  <c r="AA760" i="4" s="1"/>
  <c r="S758" i="4"/>
  <c r="AA758" i="4" s="1"/>
  <c r="S736" i="4"/>
  <c r="S724" i="4"/>
  <c r="AA724" i="4" s="1"/>
  <c r="S712" i="4"/>
  <c r="AA712" i="4" s="1"/>
  <c r="S700" i="4"/>
  <c r="AA700" i="4" s="1"/>
  <c r="S688" i="4"/>
  <c r="S676" i="4"/>
  <c r="AA676" i="4" s="1"/>
  <c r="S664" i="4"/>
  <c r="AA664" i="4" s="1"/>
  <c r="S652" i="4"/>
  <c r="AA652" i="4" s="1"/>
  <c r="S640" i="4"/>
  <c r="AA640" i="4" s="1"/>
  <c r="S628" i="4"/>
  <c r="AA628" i="4" s="1"/>
  <c r="S616" i="4"/>
  <c r="AA616" i="4" s="1"/>
  <c r="S604" i="4"/>
  <c r="AA604" i="4" s="1"/>
  <c r="S592" i="4"/>
  <c r="AA592" i="4" s="1"/>
  <c r="S580" i="4"/>
  <c r="AA580" i="4" s="1"/>
  <c r="S568" i="4"/>
  <c r="AA568" i="4" s="1"/>
  <c r="S556" i="4"/>
  <c r="AA556" i="4" s="1"/>
  <c r="S544" i="4"/>
  <c r="S532" i="4"/>
  <c r="AA532" i="4" s="1"/>
  <c r="S520" i="4"/>
  <c r="AA520" i="4" s="1"/>
  <c r="S508" i="4"/>
  <c r="AA508" i="4" s="1"/>
  <c r="S496" i="4"/>
  <c r="S484" i="4"/>
  <c r="AA484" i="4" s="1"/>
  <c r="S472" i="4"/>
  <c r="AA472" i="4" s="1"/>
  <c r="S460" i="4"/>
  <c r="AA460" i="4" s="1"/>
  <c r="S448" i="4"/>
  <c r="AA448" i="4" s="1"/>
  <c r="S436" i="4"/>
  <c r="AA436" i="4" s="1"/>
  <c r="S424" i="4"/>
  <c r="AA424" i="4" s="1"/>
  <c r="S412" i="4"/>
  <c r="AA412" i="4" s="1"/>
  <c r="S400" i="4"/>
  <c r="S388" i="4"/>
  <c r="AA388" i="4" s="1"/>
  <c r="S376" i="4"/>
  <c r="AA376" i="4" s="1"/>
  <c r="S364" i="4"/>
  <c r="AA364" i="4" s="1"/>
  <c r="S352" i="4"/>
  <c r="S340" i="4"/>
  <c r="AA340" i="4" s="1"/>
  <c r="S328" i="4"/>
  <c r="AA328" i="4" s="1"/>
  <c r="S316" i="4"/>
  <c r="AA316" i="4" s="1"/>
  <c r="S304" i="4"/>
  <c r="AA304" i="4" s="1"/>
  <c r="S292" i="4"/>
  <c r="AA292" i="4" s="1"/>
  <c r="S280" i="4"/>
  <c r="AA280" i="4" s="1"/>
  <c r="S268" i="4"/>
  <c r="AA268" i="4" s="1"/>
  <c r="S256" i="4"/>
  <c r="AA256" i="4" s="1"/>
  <c r="S244" i="4"/>
  <c r="AA244" i="4" s="1"/>
  <c r="S234" i="4"/>
  <c r="AA234" i="4" s="1"/>
  <c r="S226" i="4"/>
  <c r="AA226" i="4" s="1"/>
  <c r="S222" i="4"/>
  <c r="S214" i="4"/>
  <c r="AA214" i="4" s="1"/>
  <c r="S210" i="4"/>
  <c r="AA210" i="4" s="1"/>
  <c r="S202" i="4"/>
  <c r="AA202" i="4" s="1"/>
  <c r="S198" i="4"/>
  <c r="S190" i="4"/>
  <c r="AA190" i="4" s="1"/>
  <c r="S186" i="4"/>
  <c r="AA186" i="4" s="1"/>
  <c r="S174" i="4"/>
  <c r="AA174" i="4" s="1"/>
  <c r="S166" i="4"/>
  <c r="AA166" i="4" s="1"/>
  <c r="S162" i="4"/>
  <c r="AA162" i="4" s="1"/>
  <c r="S154" i="4"/>
  <c r="AA154" i="4" s="1"/>
  <c r="S150" i="4"/>
  <c r="AA150" i="4" s="1"/>
  <c r="S142" i="4"/>
  <c r="AA142" i="4" s="1"/>
  <c r="S138" i="4"/>
  <c r="AA138" i="4" s="1"/>
  <c r="S130" i="4"/>
  <c r="AA130" i="4" s="1"/>
  <c r="S126" i="4"/>
  <c r="AA126" i="4" s="1"/>
  <c r="S118" i="4"/>
  <c r="AA118" i="4" s="1"/>
  <c r="S114" i="4"/>
  <c r="AA114" i="4" s="1"/>
  <c r="S106" i="4"/>
  <c r="AA106" i="4" s="1"/>
  <c r="S102" i="4"/>
  <c r="AA102" i="4" s="1"/>
  <c r="S94" i="4"/>
  <c r="AA94" i="4" s="1"/>
  <c r="S90" i="4"/>
  <c r="AA90" i="4" s="1"/>
  <c r="S82" i="4"/>
  <c r="AA82" i="4" s="1"/>
  <c r="S78" i="4"/>
  <c r="AA78" i="4" s="1"/>
  <c r="S70" i="4"/>
  <c r="AA70" i="4" s="1"/>
  <c r="S66" i="4"/>
  <c r="AA66" i="4" s="1"/>
  <c r="S58" i="4"/>
  <c r="AA58" i="4" s="1"/>
  <c r="S54" i="4"/>
  <c r="AA54" i="4" s="1"/>
  <c r="S46" i="4"/>
  <c r="AA46" i="4" s="1"/>
  <c r="S42" i="4"/>
  <c r="AA42" i="4" s="1"/>
  <c r="S909" i="4"/>
  <c r="AA909" i="4" s="1"/>
  <c r="S789" i="4"/>
  <c r="AA789" i="4" s="1"/>
  <c r="S765" i="4"/>
  <c r="AA765" i="4" s="1"/>
  <c r="S752" i="4"/>
  <c r="AA752" i="4" s="1"/>
  <c r="S741" i="4"/>
  <c r="AA741" i="4" s="1"/>
  <c r="S729" i="4"/>
  <c r="AA729" i="4" s="1"/>
  <c r="S717" i="4"/>
  <c r="AA717" i="4" s="1"/>
  <c r="S705" i="4"/>
  <c r="AA705" i="4" s="1"/>
  <c r="S681" i="4"/>
  <c r="AA681" i="4" s="1"/>
  <c r="S669" i="4"/>
  <c r="AA669" i="4" s="1"/>
  <c r="S657" i="4"/>
  <c r="AA657" i="4" s="1"/>
  <c r="S645" i="4"/>
  <c r="AA645" i="4" s="1"/>
  <c r="S633" i="4"/>
  <c r="AA633" i="4" s="1"/>
  <c r="S621" i="4"/>
  <c r="AA621" i="4" s="1"/>
  <c r="S597" i="4"/>
  <c r="AA597" i="4" s="1"/>
  <c r="S585" i="4"/>
  <c r="AA585" i="4" s="1"/>
  <c r="S573" i="4"/>
  <c r="AA573" i="4" s="1"/>
  <c r="S561" i="4"/>
  <c r="AA561" i="4" s="1"/>
  <c r="S549" i="4"/>
  <c r="AA549" i="4" s="1"/>
  <c r="S525" i="4"/>
  <c r="AA525" i="4" s="1"/>
  <c r="S501" i="4"/>
  <c r="AA501" i="4" s="1"/>
  <c r="S489" i="4"/>
  <c r="AA489" i="4" s="1"/>
  <c r="S465" i="4"/>
  <c r="AA465" i="4" s="1"/>
  <c r="S441" i="4"/>
  <c r="AA441" i="4" s="1"/>
  <c r="S417" i="4"/>
  <c r="AA417" i="4" s="1"/>
  <c r="S393" i="4"/>
  <c r="AA393" i="4" s="1"/>
  <c r="S369" i="4"/>
  <c r="AA369" i="4" s="1"/>
  <c r="S345" i="4"/>
  <c r="AA345" i="4" s="1"/>
  <c r="S321" i="4"/>
  <c r="AA321" i="4" s="1"/>
  <c r="S297" i="4"/>
  <c r="AA297" i="4" s="1"/>
  <c r="S273" i="4"/>
  <c r="AA273" i="4" s="1"/>
  <c r="S249" i="4"/>
  <c r="AA249" i="4" s="1"/>
  <c r="S233" i="4"/>
  <c r="AA233" i="4" s="1"/>
  <c r="S221" i="4"/>
  <c r="AA221" i="4" s="1"/>
  <c r="S209" i="4"/>
  <c r="AA209" i="4" s="1"/>
  <c r="S197" i="4"/>
  <c r="AA197" i="4" s="1"/>
  <c r="S177" i="4"/>
  <c r="AA177" i="4" s="1"/>
  <c r="S161" i="4"/>
  <c r="AA161" i="4" s="1"/>
  <c r="S149" i="4"/>
  <c r="AA149" i="4" s="1"/>
  <c r="S137" i="4"/>
  <c r="AA137" i="4" s="1"/>
  <c r="S125" i="4"/>
  <c r="AA125" i="4" s="1"/>
  <c r="S113" i="4"/>
  <c r="AA113" i="4" s="1"/>
  <c r="S101" i="4"/>
  <c r="AA101" i="4" s="1"/>
  <c r="S89" i="4"/>
  <c r="AA89" i="4" s="1"/>
  <c r="S77" i="4"/>
  <c r="AA77" i="4" s="1"/>
  <c r="S65" i="4"/>
  <c r="AA65" i="4" s="1"/>
  <c r="S53" i="4"/>
  <c r="AA53" i="4" s="1"/>
  <c r="S41" i="4"/>
  <c r="AA41" i="4" s="1"/>
  <c r="S1395" i="4"/>
  <c r="AA1395" i="4" s="1"/>
  <c r="S1323" i="4"/>
  <c r="AA1323" i="4" s="1"/>
  <c r="S1244" i="4"/>
  <c r="AA1244" i="4" s="1"/>
  <c r="S1396" i="4"/>
  <c r="AA1396" i="4" s="1"/>
  <c r="S1372" i="4"/>
  <c r="AA1372" i="4" s="1"/>
  <c r="S1348" i="4"/>
  <c r="AA1348" i="4" s="1"/>
  <c r="S1324" i="4"/>
  <c r="AA1324" i="4" s="1"/>
  <c r="S1300" i="4"/>
  <c r="AA1300" i="4" s="1"/>
  <c r="S1279" i="4"/>
  <c r="AA1279" i="4" s="1"/>
  <c r="S1264" i="4"/>
  <c r="AA1264" i="4" s="1"/>
  <c r="S1245" i="4"/>
  <c r="AA1245" i="4" s="1"/>
  <c r="S1231" i="4"/>
  <c r="AA1231" i="4" s="1"/>
  <c r="S1216" i="4"/>
  <c r="AA1216" i="4" s="1"/>
  <c r="S1197" i="4"/>
  <c r="AA1197" i="4" s="1"/>
  <c r="S1183" i="4"/>
  <c r="AA1183" i="4" s="1"/>
  <c r="S1168" i="4"/>
  <c r="AA1168" i="4" s="1"/>
  <c r="S1149" i="4"/>
  <c r="AA1149" i="4" s="1"/>
  <c r="S1135" i="4"/>
  <c r="AA1135" i="4" s="1"/>
  <c r="S1120" i="4"/>
  <c r="AA1120" i="4" s="1"/>
  <c r="S1101" i="4"/>
  <c r="AA1101" i="4" s="1"/>
  <c r="S1087" i="4"/>
  <c r="AA1087" i="4" s="1"/>
  <c r="S1072" i="4"/>
  <c r="AA1072" i="4" s="1"/>
  <c r="S1053" i="4"/>
  <c r="AA1053" i="4" s="1"/>
  <c r="S1039" i="4"/>
  <c r="AA1039" i="4" s="1"/>
  <c r="S1024" i="4"/>
  <c r="S1005" i="4"/>
  <c r="AA1005" i="4" s="1"/>
  <c r="S991" i="4"/>
  <c r="AA991" i="4" s="1"/>
  <c r="S976" i="4"/>
  <c r="AA976" i="4" s="1"/>
  <c r="S957" i="4"/>
  <c r="AA957" i="4" s="1"/>
  <c r="S943" i="4"/>
  <c r="AA943" i="4" s="1"/>
  <c r="S928" i="4"/>
  <c r="AA928" i="4" s="1"/>
  <c r="S897" i="4"/>
  <c r="AA897" i="4" s="1"/>
  <c r="S885" i="4"/>
  <c r="S873" i="4"/>
  <c r="AA873" i="4" s="1"/>
  <c r="S861" i="4"/>
  <c r="AA861" i="4" s="1"/>
  <c r="S849" i="4"/>
  <c r="AA849" i="4" s="1"/>
  <c r="S837" i="4"/>
  <c r="AA837" i="4" s="1"/>
  <c r="S825" i="4"/>
  <c r="AA825" i="4" s="1"/>
  <c r="S813" i="4"/>
  <c r="AA813" i="4" s="1"/>
  <c r="S777" i="4"/>
  <c r="AA777" i="4" s="1"/>
  <c r="S693" i="4"/>
  <c r="AA693" i="4" s="1"/>
  <c r="S513" i="4"/>
  <c r="AA513" i="4" s="1"/>
  <c r="S189" i="4"/>
  <c r="AA189" i="4" s="1"/>
  <c r="S1215" i="4"/>
  <c r="AA1215" i="4" s="1"/>
  <c r="S1148" i="4"/>
  <c r="AA1148" i="4" s="1"/>
  <c r="S1085" i="4"/>
  <c r="AA1085" i="4" s="1"/>
  <c r="S1023" i="4"/>
  <c r="AA1023" i="4" s="1"/>
  <c r="S956" i="4"/>
  <c r="AA956" i="4" s="1"/>
  <c r="S896" i="4"/>
  <c r="AA896" i="4" s="1"/>
  <c r="S848" i="4"/>
  <c r="AA848" i="4" s="1"/>
  <c r="S800" i="4"/>
  <c r="AA800" i="4" s="1"/>
  <c r="S751" i="4"/>
  <c r="AA751" i="4" s="1"/>
  <c r="S704" i="4"/>
  <c r="AA704" i="4" s="1"/>
  <c r="S656" i="4"/>
  <c r="AA656" i="4" s="1"/>
  <c r="S608" i="4"/>
  <c r="AA608" i="4" s="1"/>
  <c r="S560" i="4"/>
  <c r="AA560" i="4" s="1"/>
  <c r="S512" i="4"/>
  <c r="S464" i="4"/>
  <c r="AA464" i="4" s="1"/>
  <c r="S416" i="4"/>
  <c r="AA416" i="4" s="1"/>
  <c r="S368" i="4"/>
  <c r="AA368" i="4" s="1"/>
  <c r="S320" i="4"/>
  <c r="AA320" i="4" s="1"/>
  <c r="S272" i="4"/>
  <c r="AA272" i="4" s="1"/>
  <c r="S232" i="4"/>
  <c r="AA232" i="4" s="1"/>
  <c r="S208" i="4"/>
  <c r="AA208" i="4" s="1"/>
  <c r="S184" i="4"/>
  <c r="AA184" i="4" s="1"/>
  <c r="S160" i="4"/>
  <c r="AA160" i="4" s="1"/>
  <c r="S136" i="4"/>
  <c r="AA136" i="4" s="1"/>
  <c r="S112" i="4"/>
  <c r="AA112" i="4" s="1"/>
  <c r="S88" i="4"/>
  <c r="AA88" i="4" s="1"/>
  <c r="S64" i="4"/>
  <c r="AA64" i="4" s="1"/>
  <c r="S40" i="4"/>
  <c r="AA40" i="4" s="1"/>
  <c r="S404" i="4"/>
  <c r="AA404" i="4" s="1"/>
  <c r="S200" i="4"/>
  <c r="S128" i="4"/>
  <c r="AA128" i="4" s="1"/>
  <c r="S80" i="4"/>
  <c r="AA80" i="4" s="1"/>
  <c r="S1181" i="4"/>
  <c r="AA1181" i="4" s="1"/>
  <c r="S1052" i="4"/>
  <c r="S989" i="4"/>
  <c r="AA989" i="4" s="1"/>
  <c r="S872" i="4"/>
  <c r="AA872" i="4" s="1"/>
  <c r="S776" i="4"/>
  <c r="AA776" i="4" s="1"/>
  <c r="S680" i="4"/>
  <c r="S584" i="4"/>
  <c r="AA584" i="4" s="1"/>
  <c r="S488" i="4"/>
  <c r="AA488" i="4" s="1"/>
  <c r="S392" i="4"/>
  <c r="AA392" i="4" s="1"/>
  <c r="S296" i="4"/>
  <c r="S220" i="4"/>
  <c r="AA220" i="4" s="1"/>
  <c r="S172" i="4"/>
  <c r="AA172" i="4" s="1"/>
  <c r="S124" i="4"/>
  <c r="AA124" i="4" s="1"/>
  <c r="S76" i="4"/>
  <c r="AA76" i="4" s="1"/>
  <c r="S1100" i="4"/>
  <c r="AA1100" i="4" s="1"/>
  <c r="S975" i="4"/>
  <c r="AA975" i="4" s="1"/>
  <c r="S860" i="4"/>
  <c r="AA860" i="4" s="1"/>
  <c r="S764" i="4"/>
  <c r="AA764" i="4" s="1"/>
  <c r="S668" i="4"/>
  <c r="AA668" i="4" s="1"/>
  <c r="S572" i="4"/>
  <c r="AA572" i="4" s="1"/>
  <c r="S476" i="4"/>
  <c r="AA476" i="4" s="1"/>
  <c r="S380" i="4"/>
  <c r="AA380" i="4" s="1"/>
  <c r="S284" i="4"/>
  <c r="AA284" i="4" s="1"/>
  <c r="S212" i="4"/>
  <c r="AA212" i="4" s="1"/>
  <c r="S164" i="4"/>
  <c r="AA164" i="4" s="1"/>
  <c r="S116" i="4"/>
  <c r="AA116" i="4" s="1"/>
  <c r="S68" i="4"/>
  <c r="AA68" i="4" s="1"/>
  <c r="S1196" i="4"/>
  <c r="AA1196" i="4" s="1"/>
  <c r="S1133" i="4"/>
  <c r="AA1133" i="4" s="1"/>
  <c r="S1071" i="4"/>
  <c r="AA1071" i="4" s="1"/>
  <c r="S1004" i="4"/>
  <c r="AA1004" i="4" s="1"/>
  <c r="S941" i="4"/>
  <c r="AA941" i="4" s="1"/>
  <c r="S884" i="4"/>
  <c r="AA884" i="4" s="1"/>
  <c r="S836" i="4"/>
  <c r="AA836" i="4" s="1"/>
  <c r="S788" i="4"/>
  <c r="AA788" i="4" s="1"/>
  <c r="S740" i="4"/>
  <c r="AA740" i="4" s="1"/>
  <c r="S692" i="4"/>
  <c r="AA692" i="4" s="1"/>
  <c r="S644" i="4"/>
  <c r="AA644" i="4" s="1"/>
  <c r="S596" i="4"/>
  <c r="AA596" i="4" s="1"/>
  <c r="S548" i="4"/>
  <c r="AA548" i="4" s="1"/>
  <c r="S500" i="4"/>
  <c r="AA500" i="4" s="1"/>
  <c r="S452" i="4"/>
  <c r="S356" i="4"/>
  <c r="AA356" i="4" s="1"/>
  <c r="S308" i="4"/>
  <c r="AA308" i="4" s="1"/>
  <c r="S260" i="4"/>
  <c r="AA260" i="4" s="1"/>
  <c r="S224" i="4"/>
  <c r="AA224" i="4" s="1"/>
  <c r="S176" i="4"/>
  <c r="AA176" i="4" s="1"/>
  <c r="S152" i="4"/>
  <c r="AA152" i="4" s="1"/>
  <c r="S104" i="4"/>
  <c r="AA104" i="4" s="1"/>
  <c r="S56" i="4"/>
  <c r="AA56" i="4" s="1"/>
  <c r="S1119" i="4"/>
  <c r="AA1119" i="4" s="1"/>
  <c r="S927" i="4"/>
  <c r="AA927" i="4" s="1"/>
  <c r="S824" i="4"/>
  <c r="AA824" i="4" s="1"/>
  <c r="S728" i="4"/>
  <c r="AA728" i="4" s="1"/>
  <c r="S632" i="4"/>
  <c r="AA632" i="4" s="1"/>
  <c r="S536" i="4"/>
  <c r="AA536" i="4" s="1"/>
  <c r="S440" i="4"/>
  <c r="AA440" i="4" s="1"/>
  <c r="S344" i="4"/>
  <c r="S248" i="4"/>
  <c r="AA248" i="4" s="1"/>
  <c r="S196" i="4"/>
  <c r="AA196" i="4" s="1"/>
  <c r="S148" i="4"/>
  <c r="AA148" i="4" s="1"/>
  <c r="S100" i="4"/>
  <c r="AA100" i="4" s="1"/>
  <c r="S52" i="4"/>
  <c r="AA52" i="4" s="1"/>
  <c r="S1167" i="4"/>
  <c r="AA1167" i="4" s="1"/>
  <c r="S1037" i="4"/>
  <c r="AA1037" i="4" s="1"/>
  <c r="S908" i="4"/>
  <c r="AA908" i="4" s="1"/>
  <c r="S812" i="4"/>
  <c r="AA812" i="4" s="1"/>
  <c r="S716" i="4"/>
  <c r="AA716" i="4" s="1"/>
  <c r="S620" i="4"/>
  <c r="AA620" i="4" s="1"/>
  <c r="S524" i="4"/>
  <c r="AA524" i="4" s="1"/>
  <c r="S428" i="4"/>
  <c r="AA428" i="4" s="1"/>
  <c r="S332" i="4"/>
  <c r="AA332" i="4" s="1"/>
  <c r="S236" i="4"/>
  <c r="AA236" i="4" s="1"/>
  <c r="S188" i="4"/>
  <c r="AA188" i="4" s="1"/>
  <c r="S140" i="4"/>
  <c r="AA140" i="4" s="1"/>
  <c r="S92" i="4"/>
  <c r="AA92" i="4" s="1"/>
  <c r="S44" i="4"/>
  <c r="AA44" i="4" s="1"/>
  <c r="S29" i="4"/>
  <c r="S31" i="4"/>
  <c r="S33" i="4"/>
  <c r="S30" i="4"/>
  <c r="S32" i="4"/>
  <c r="S34" i="4"/>
  <c r="AA1416" i="4"/>
  <c r="AA1415" i="4"/>
  <c r="S1406" i="4"/>
  <c r="AA1406" i="4" s="1"/>
  <c r="AA1404" i="4"/>
  <c r="AA1403" i="4"/>
  <c r="S1394" i="4"/>
  <c r="AA1394" i="4" s="1"/>
  <c r="AA1392" i="4"/>
  <c r="AA1391" i="4"/>
  <c r="S1382" i="4"/>
  <c r="AA1382" i="4" s="1"/>
  <c r="AA1380" i="4"/>
  <c r="AA1379" i="4"/>
  <c r="S1370" i="4"/>
  <c r="AA1370" i="4" s="1"/>
  <c r="AA1368" i="4"/>
  <c r="AA1367" i="4"/>
  <c r="S1358" i="4"/>
  <c r="AA1358" i="4" s="1"/>
  <c r="AA1356" i="4"/>
  <c r="AA1355" i="4"/>
  <c r="S1346" i="4"/>
  <c r="AA1346" i="4" s="1"/>
  <c r="AA1344" i="4"/>
  <c r="AA1343" i="4"/>
  <c r="S1334" i="4"/>
  <c r="AA1334" i="4" s="1"/>
  <c r="AA1332" i="4"/>
  <c r="AA1331" i="4"/>
  <c r="S1322" i="4"/>
  <c r="AA1322" i="4" s="1"/>
  <c r="AA1320" i="4"/>
  <c r="AA1319" i="4"/>
  <c r="S1310" i="4"/>
  <c r="AA1310" i="4" s="1"/>
  <c r="AA1308" i="4"/>
  <c r="AA1307" i="4"/>
  <c r="AA1299" i="4"/>
  <c r="S1298" i="4"/>
  <c r="AA1298" i="4" s="1"/>
  <c r="AA1296" i="4"/>
  <c r="AA1295" i="4"/>
  <c r="S1286" i="4"/>
  <c r="AA1286" i="4" s="1"/>
  <c r="AA1284" i="4"/>
  <c r="AA1283" i="4"/>
  <c r="S1274" i="4"/>
  <c r="AA1274" i="4" s="1"/>
  <c r="AA1272" i="4"/>
  <c r="AA1271" i="4"/>
  <c r="S1262" i="4"/>
  <c r="AA1262" i="4" s="1"/>
  <c r="AA1260" i="4"/>
  <c r="AA1259" i="4"/>
  <c r="AA1253" i="4"/>
  <c r="S1250" i="4"/>
  <c r="AA1250" i="4" s="1"/>
  <c r="AA1248" i="4"/>
  <c r="AA1247" i="4"/>
  <c r="S1238" i="4"/>
  <c r="AA1238" i="4" s="1"/>
  <c r="AA1236" i="4"/>
  <c r="AA1235" i="4"/>
  <c r="S1226" i="4"/>
  <c r="AA1226" i="4" s="1"/>
  <c r="AA1224" i="4"/>
  <c r="AA1223" i="4"/>
  <c r="AA1221" i="4"/>
  <c r="S1214" i="4"/>
  <c r="AA1214" i="4" s="1"/>
  <c r="AA1212" i="4"/>
  <c r="AA1211" i="4"/>
  <c r="S1202" i="4"/>
  <c r="AA1202" i="4" s="1"/>
  <c r="AA1200" i="4"/>
  <c r="AA1199" i="4"/>
  <c r="AA1191" i="4"/>
  <c r="S1190" i="4"/>
  <c r="AA1190" i="4" s="1"/>
  <c r="AA1188" i="4"/>
  <c r="AA1187" i="4"/>
  <c r="S1178" i="4"/>
  <c r="AA1178" i="4" s="1"/>
  <c r="AA1176" i="4"/>
  <c r="AA1175" i="4"/>
  <c r="S1166" i="4"/>
  <c r="AA1166" i="4" s="1"/>
  <c r="AA1164" i="4"/>
  <c r="AA1163" i="4"/>
  <c r="AA1159" i="4"/>
  <c r="S1154" i="4"/>
  <c r="AA1154" i="4" s="1"/>
  <c r="AA1152" i="4"/>
  <c r="AA1151" i="4"/>
  <c r="S1142" i="4"/>
  <c r="AA1142" i="4" s="1"/>
  <c r="AA1140" i="4"/>
  <c r="AA1139" i="4"/>
  <c r="S1130" i="4"/>
  <c r="AA1130" i="4" s="1"/>
  <c r="AA1128" i="4"/>
  <c r="AA1127" i="4"/>
  <c r="AA1124" i="4"/>
  <c r="S1118" i="4"/>
  <c r="AA1118" i="4" s="1"/>
  <c r="AA1116" i="4"/>
  <c r="AA1115" i="4"/>
  <c r="S1106" i="4"/>
  <c r="AA1106" i="4" s="1"/>
  <c r="AA1104" i="4"/>
  <c r="AA1103" i="4"/>
  <c r="AA1096" i="4"/>
  <c r="S1094" i="4"/>
  <c r="AA1094" i="4" s="1"/>
  <c r="AA1092" i="4"/>
  <c r="AA1091" i="4"/>
  <c r="S1082" i="4"/>
  <c r="AA1082" i="4" s="1"/>
  <c r="AA1080" i="4"/>
  <c r="AA1079" i="4"/>
  <c r="S1070" i="4"/>
  <c r="AA1070" i="4" s="1"/>
  <c r="AA1068" i="4"/>
  <c r="AA1067" i="4"/>
  <c r="AA1061" i="4"/>
  <c r="S1058" i="4"/>
  <c r="AA1058" i="4" s="1"/>
  <c r="AA1056" i="4"/>
  <c r="AA1055" i="4"/>
  <c r="AA1052" i="4"/>
  <c r="S1046" i="4"/>
  <c r="AA1046" i="4" s="1"/>
  <c r="AA1044" i="4"/>
  <c r="AA1043" i="4"/>
  <c r="S1034" i="4"/>
  <c r="AA1034" i="4" s="1"/>
  <c r="AA1032" i="4"/>
  <c r="AA1031" i="4"/>
  <c r="AA1029" i="4"/>
  <c r="AA1024" i="4"/>
  <c r="S1022" i="4"/>
  <c r="AA1022" i="4" s="1"/>
  <c r="AA1020" i="4"/>
  <c r="AA1019" i="4"/>
  <c r="AA1012" i="4"/>
  <c r="S1010" i="4"/>
  <c r="AA1010" i="4" s="1"/>
  <c r="AA1008" i="4"/>
  <c r="AA1007" i="4"/>
  <c r="AA999" i="4"/>
  <c r="S998" i="4"/>
  <c r="AA998" i="4" s="1"/>
  <c r="AA996" i="4"/>
  <c r="AA995" i="4"/>
  <c r="S986" i="4"/>
  <c r="AA986" i="4" s="1"/>
  <c r="AA984" i="4"/>
  <c r="AA983" i="4"/>
  <c r="S974" i="4"/>
  <c r="AA974" i="4" s="1"/>
  <c r="AA972" i="4"/>
  <c r="AA971" i="4"/>
  <c r="AA967" i="4"/>
  <c r="S962" i="4"/>
  <c r="AA962" i="4" s="1"/>
  <c r="AA960" i="4"/>
  <c r="AA959" i="4"/>
  <c r="S950" i="4"/>
  <c r="AA950" i="4" s="1"/>
  <c r="AA948" i="4"/>
  <c r="AA947" i="4"/>
  <c r="S938" i="4"/>
  <c r="AA938" i="4" s="1"/>
  <c r="AA936" i="4"/>
  <c r="AA935" i="4"/>
  <c r="AA932" i="4"/>
  <c r="S926" i="4"/>
  <c r="AA926" i="4" s="1"/>
  <c r="AA924" i="4"/>
  <c r="AA923" i="4"/>
  <c r="S914" i="4"/>
  <c r="AA914" i="4" s="1"/>
  <c r="AA912" i="4"/>
  <c r="AA911" i="4"/>
  <c r="AA905" i="4"/>
  <c r="S902" i="4"/>
  <c r="AA902" i="4" s="1"/>
  <c r="AA900" i="4"/>
  <c r="AA899" i="4"/>
  <c r="AA894" i="4"/>
  <c r="S890" i="4"/>
  <c r="AA890" i="4" s="1"/>
  <c r="AA888" i="4"/>
  <c r="AA887" i="4"/>
  <c r="AA885" i="4"/>
  <c r="S878" i="4"/>
  <c r="AA878" i="4" s="1"/>
  <c r="AA876" i="4"/>
  <c r="AA875" i="4"/>
  <c r="S866" i="4"/>
  <c r="AA866" i="4" s="1"/>
  <c r="AA864" i="4"/>
  <c r="AA863" i="4"/>
  <c r="AA857" i="4"/>
  <c r="S854" i="4"/>
  <c r="AA854" i="4" s="1"/>
  <c r="AA852" i="4"/>
  <c r="AA851" i="4"/>
  <c r="S842" i="4"/>
  <c r="AA842" i="4" s="1"/>
  <c r="AA840" i="4"/>
  <c r="AA839" i="4"/>
  <c r="S830" i="4"/>
  <c r="AA830" i="4" s="1"/>
  <c r="AA828" i="4"/>
  <c r="AA827" i="4"/>
  <c r="S818" i="4"/>
  <c r="AA818" i="4" s="1"/>
  <c r="AA816" i="4"/>
  <c r="AA815" i="4"/>
  <c r="AA809" i="4"/>
  <c r="S806" i="4"/>
  <c r="AA806" i="4" s="1"/>
  <c r="AA804" i="4"/>
  <c r="AA803" i="4"/>
  <c r="S794" i="4"/>
  <c r="AA794" i="4" s="1"/>
  <c r="AA792" i="4"/>
  <c r="AA791" i="4"/>
  <c r="AA784" i="4"/>
  <c r="S782" i="4"/>
  <c r="AA782" i="4" s="1"/>
  <c r="AA780" i="4"/>
  <c r="AA779" i="4"/>
  <c r="S770" i="4"/>
  <c r="AA770" i="4" s="1"/>
  <c r="AA768" i="4"/>
  <c r="AA767" i="4"/>
  <c r="S757" i="4"/>
  <c r="AA757" i="4" s="1"/>
  <c r="AA755" i="4"/>
  <c r="AA754" i="4"/>
  <c r="AA749" i="4"/>
  <c r="S746" i="4"/>
  <c r="AA746" i="4" s="1"/>
  <c r="AA744" i="4"/>
  <c r="AA743" i="4"/>
  <c r="AA736" i="4"/>
  <c r="S734" i="4"/>
  <c r="AA734" i="4" s="1"/>
  <c r="AA732" i="4"/>
  <c r="AA731" i="4"/>
  <c r="AA726" i="4"/>
  <c r="S722" i="4"/>
  <c r="AA722" i="4" s="1"/>
  <c r="AA720" i="4"/>
  <c r="AA719" i="4"/>
  <c r="S710" i="4"/>
  <c r="AA710" i="4" s="1"/>
  <c r="AA708" i="4"/>
  <c r="AA707" i="4"/>
  <c r="AA702" i="4"/>
  <c r="S698" i="4"/>
  <c r="AA698" i="4" s="1"/>
  <c r="AA696" i="4"/>
  <c r="AA695" i="4"/>
  <c r="AA688" i="4"/>
  <c r="S686" i="4"/>
  <c r="AA686" i="4" s="1"/>
  <c r="AA684" i="4"/>
  <c r="AA683" i="4"/>
  <c r="AA680" i="4"/>
  <c r="S674" i="4"/>
  <c r="AA674" i="4" s="1"/>
  <c r="AA672" i="4"/>
  <c r="AA671" i="4"/>
  <c r="AA665" i="4"/>
  <c r="S662" i="4"/>
  <c r="AA662" i="4" s="1"/>
  <c r="AA660" i="4"/>
  <c r="AA659" i="4"/>
  <c r="AA654" i="4"/>
  <c r="S650" i="4"/>
  <c r="AA650" i="4" s="1"/>
  <c r="AA648" i="4"/>
  <c r="AA647" i="4"/>
  <c r="S638" i="4"/>
  <c r="AA638" i="4" s="1"/>
  <c r="AA636" i="4"/>
  <c r="AA635" i="4"/>
  <c r="AA630" i="4"/>
  <c r="S626" i="4"/>
  <c r="AA626" i="4" s="1"/>
  <c r="AA624" i="4"/>
  <c r="AA623" i="4"/>
  <c r="AA622" i="4"/>
  <c r="S614" i="4"/>
  <c r="AA614" i="4" s="1"/>
  <c r="AA612" i="4"/>
  <c r="AA611" i="4"/>
  <c r="S602" i="4"/>
  <c r="AA602" i="4" s="1"/>
  <c r="AA600" i="4"/>
  <c r="AA599" i="4"/>
  <c r="S590" i="4"/>
  <c r="AA590" i="4" s="1"/>
  <c r="AA588" i="4"/>
  <c r="AA587" i="4"/>
  <c r="AA582" i="4"/>
  <c r="S578" i="4"/>
  <c r="AA578" i="4" s="1"/>
  <c r="AA576" i="4"/>
  <c r="AA575" i="4"/>
  <c r="AA569" i="4"/>
  <c r="S566" i="4"/>
  <c r="AA566" i="4" s="1"/>
  <c r="AA564" i="4"/>
  <c r="AA563" i="4"/>
  <c r="S554" i="4"/>
  <c r="AA554" i="4" s="1"/>
  <c r="AA552" i="4"/>
  <c r="AA551" i="4"/>
  <c r="AA544" i="4"/>
  <c r="S542" i="4"/>
  <c r="AA542" i="4" s="1"/>
  <c r="AA540" i="4"/>
  <c r="AA539" i="4"/>
  <c r="AA537" i="4"/>
  <c r="S530" i="4"/>
  <c r="AA530" i="4" s="1"/>
  <c r="AA528" i="4"/>
  <c r="AA527" i="4"/>
  <c r="AA521" i="4"/>
  <c r="S518" i="4"/>
  <c r="AA518" i="4" s="1"/>
  <c r="AA516" i="4"/>
  <c r="AA515" i="4"/>
  <c r="AA512" i="4"/>
  <c r="AA510" i="4"/>
  <c r="S506" i="4"/>
  <c r="AA506" i="4" s="1"/>
  <c r="AA504" i="4"/>
  <c r="AA503" i="4"/>
  <c r="AA496" i="4"/>
  <c r="S494" i="4"/>
  <c r="AA494" i="4" s="1"/>
  <c r="AA492" i="4"/>
  <c r="AA491" i="4"/>
  <c r="S482" i="4"/>
  <c r="AA482" i="4" s="1"/>
  <c r="AA480" i="4"/>
  <c r="AA479" i="4"/>
  <c r="AA473" i="4"/>
  <c r="S470" i="4"/>
  <c r="AA470" i="4" s="1"/>
  <c r="AA468" i="4"/>
  <c r="AA467" i="4"/>
  <c r="S458" i="4"/>
  <c r="AA458" i="4" s="1"/>
  <c r="AA456" i="4"/>
  <c r="AA455" i="4"/>
  <c r="AA452" i="4"/>
  <c r="S446" i="4"/>
  <c r="AA446" i="4" s="1"/>
  <c r="AA444" i="4"/>
  <c r="AA443" i="4"/>
  <c r="AA438" i="4"/>
  <c r="S434" i="4"/>
  <c r="AA434" i="4" s="1"/>
  <c r="AA432" i="4"/>
  <c r="AA431" i="4"/>
  <c r="AA425" i="4"/>
  <c r="S422" i="4"/>
  <c r="AA422" i="4" s="1"/>
  <c r="AA420" i="4"/>
  <c r="AA419" i="4"/>
  <c r="S410" i="4"/>
  <c r="AA410" i="4" s="1"/>
  <c r="AA408" i="4"/>
  <c r="AA407" i="4"/>
  <c r="AA405" i="4"/>
  <c r="AA400" i="4"/>
  <c r="S398" i="4"/>
  <c r="AA398" i="4" s="1"/>
  <c r="AA396" i="4"/>
  <c r="AA395" i="4"/>
  <c r="S386" i="4"/>
  <c r="AA386" i="4" s="1"/>
  <c r="AA384" i="4"/>
  <c r="AA383" i="4"/>
  <c r="AA377" i="4"/>
  <c r="S374" i="4"/>
  <c r="AA374" i="4" s="1"/>
  <c r="AA372" i="4"/>
  <c r="AA371" i="4"/>
  <c r="S362" i="4"/>
  <c r="AA362" i="4" s="1"/>
  <c r="AA360" i="4"/>
  <c r="AA359" i="4"/>
  <c r="AA352" i="4"/>
  <c r="S350" i="4"/>
  <c r="AA350" i="4" s="1"/>
  <c r="AA348" i="4"/>
  <c r="AA347" i="4"/>
  <c r="AA344" i="4"/>
  <c r="AA342" i="4"/>
  <c r="S338" i="4"/>
  <c r="AA338" i="4" s="1"/>
  <c r="AA336" i="4"/>
  <c r="AA335" i="4"/>
  <c r="AA331" i="4"/>
  <c r="AA329" i="4"/>
  <c r="S326" i="4"/>
  <c r="AA326" i="4" s="1"/>
  <c r="AA324" i="4"/>
  <c r="AA323" i="4"/>
  <c r="S314" i="4"/>
  <c r="AA314" i="4" s="1"/>
  <c r="AA312" i="4"/>
  <c r="AA311" i="4"/>
  <c r="AA309" i="4"/>
  <c r="S302" i="4"/>
  <c r="AA302" i="4" s="1"/>
  <c r="AA300" i="4"/>
  <c r="AA299" i="4"/>
  <c r="AA296" i="4"/>
  <c r="S290" i="4"/>
  <c r="AA290" i="4" s="1"/>
  <c r="AA288" i="4"/>
  <c r="AA287" i="4"/>
  <c r="AA283" i="4"/>
  <c r="AA281" i="4"/>
  <c r="S278" i="4"/>
  <c r="AA278" i="4" s="1"/>
  <c r="AA276" i="4"/>
  <c r="AA275" i="4"/>
  <c r="S266" i="4"/>
  <c r="AA266" i="4" s="1"/>
  <c r="AA264" i="4"/>
  <c r="AA263" i="4"/>
  <c r="S254" i="4"/>
  <c r="AA254" i="4" s="1"/>
  <c r="AA252" i="4"/>
  <c r="AA251" i="4"/>
  <c r="S242" i="4"/>
  <c r="AA242" i="4" s="1"/>
  <c r="AA240" i="4"/>
  <c r="AA239" i="4"/>
  <c r="AA235" i="4"/>
  <c r="S230" i="4"/>
  <c r="AA230" i="4" s="1"/>
  <c r="AA228" i="4"/>
  <c r="AA227" i="4"/>
  <c r="AA225" i="4"/>
  <c r="AA222" i="4"/>
  <c r="S218" i="4"/>
  <c r="AA218" i="4" s="1"/>
  <c r="AA216" i="4"/>
  <c r="AA215" i="4"/>
  <c r="AA211" i="4"/>
  <c r="S206" i="4"/>
  <c r="AA206" i="4" s="1"/>
  <c r="AA204" i="4"/>
  <c r="AA203" i="4"/>
  <c r="AA200" i="4"/>
  <c r="AA198" i="4"/>
  <c r="S194" i="4"/>
  <c r="AA194" i="4" s="1"/>
  <c r="AA192" i="4"/>
  <c r="AA191" i="4"/>
  <c r="AA187" i="4"/>
  <c r="S182" i="4"/>
  <c r="AA182" i="4" s="1"/>
  <c r="AA180" i="4"/>
  <c r="AA179" i="4"/>
  <c r="S170" i="4"/>
  <c r="AA170" i="4" s="1"/>
  <c r="AA173" i="4"/>
  <c r="AA168" i="4"/>
  <c r="AA167" i="4"/>
  <c r="S158" i="4"/>
  <c r="AA158" i="4" s="1"/>
  <c r="AA163" i="4"/>
  <c r="AA156" i="4"/>
  <c r="AA155" i="4"/>
  <c r="S146" i="4"/>
  <c r="AA146" i="4" s="1"/>
  <c r="AA144" i="4"/>
  <c r="AA143" i="4"/>
  <c r="S134" i="4"/>
  <c r="AA134" i="4" s="1"/>
  <c r="AA139" i="4"/>
  <c r="AA132" i="4"/>
  <c r="AA131" i="4"/>
  <c r="AA129" i="4"/>
  <c r="S122" i="4"/>
  <c r="AA122" i="4" s="1"/>
  <c r="AA120" i="4"/>
  <c r="AA119" i="4"/>
  <c r="S110" i="4"/>
  <c r="AA110" i="4" s="1"/>
  <c r="AA115" i="4"/>
  <c r="AA108" i="4"/>
  <c r="AA107" i="4"/>
  <c r="S98" i="4"/>
  <c r="AA98" i="4" s="1"/>
  <c r="AA96" i="4"/>
  <c r="AA95" i="4"/>
  <c r="S86" i="4"/>
  <c r="AA86" i="4" s="1"/>
  <c r="AA91" i="4"/>
  <c r="AA84" i="4"/>
  <c r="AA83" i="4"/>
  <c r="AA81" i="4"/>
  <c r="S74" i="4"/>
  <c r="AA74" i="4" s="1"/>
  <c r="AA72" i="4"/>
  <c r="AA71" i="4"/>
  <c r="S62" i="4"/>
  <c r="AA62" i="4" s="1"/>
  <c r="AA67" i="4"/>
  <c r="AA60" i="4"/>
  <c r="AA59" i="4"/>
  <c r="S50" i="4"/>
  <c r="AA50" i="4" s="1"/>
  <c r="AA48" i="4"/>
  <c r="AA47" i="4"/>
  <c r="AA43" i="4"/>
  <c r="S38" i="4"/>
  <c r="AA38" i="4" s="1"/>
  <c r="S27" i="4"/>
  <c r="S26" i="4"/>
  <c r="S28" i="4"/>
  <c r="AC31" i="4"/>
  <c r="AC33" i="4"/>
  <c r="AC28" i="4"/>
  <c r="AC30" i="4"/>
  <c r="Z36" i="4"/>
  <c r="X36" i="4"/>
  <c r="V36" i="4"/>
  <c r="AD29" i="4"/>
  <c r="B27" i="4"/>
  <c r="S939" i="4" l="1"/>
  <c r="AA939" i="4" s="1"/>
  <c r="S977" i="4"/>
  <c r="AA977" i="4" s="1"/>
  <c r="S1025" i="4"/>
  <c r="AA1025" i="4" s="1"/>
  <c r="S1064" i="4"/>
  <c r="AA1064" i="4" s="1"/>
  <c r="S1107" i="4"/>
  <c r="AA1107" i="4" s="1"/>
  <c r="S1155" i="4"/>
  <c r="AA1155" i="4" s="1"/>
  <c r="S1193" i="4"/>
  <c r="AA1193" i="4" s="1"/>
  <c r="S1232" i="4"/>
  <c r="AA1232" i="4" s="1"/>
  <c r="S1280" i="4"/>
  <c r="AA1280" i="4" s="1"/>
  <c r="S1339" i="4"/>
  <c r="AA1339" i="4" s="1"/>
  <c r="S1399" i="4"/>
  <c r="AA1399" i="4" s="1"/>
  <c r="S267" i="4"/>
  <c r="AA267" i="4" s="1"/>
  <c r="S315" i="4"/>
  <c r="AA315" i="4" s="1"/>
  <c r="S379" i="4"/>
  <c r="AA379" i="4" s="1"/>
  <c r="S451" i="4"/>
  <c r="AA451" i="4" s="1"/>
  <c r="S547" i="4"/>
  <c r="AA547" i="4" s="1"/>
  <c r="S643" i="4"/>
  <c r="AA643" i="4" s="1"/>
  <c r="S739" i="4"/>
  <c r="AA739" i="4" s="1"/>
  <c r="S835" i="4"/>
  <c r="AA835" i="4" s="1"/>
  <c r="S940" i="4"/>
  <c r="AA940" i="4" s="1"/>
  <c r="S1108" i="4"/>
  <c r="AA1108" i="4" s="1"/>
  <c r="S1267" i="4"/>
  <c r="AA1267" i="4" s="1"/>
  <c r="S1341" i="4"/>
  <c r="AA1341" i="4" s="1"/>
  <c r="S1006" i="4"/>
  <c r="AA1006" i="4" s="1"/>
  <c r="S1342" i="4"/>
  <c r="AA1342" i="4" s="1"/>
  <c r="S1059" i="4"/>
  <c r="AA1059" i="4" s="1"/>
  <c r="S1097" i="4"/>
  <c r="AA1097" i="4" s="1"/>
  <c r="S1136" i="4"/>
  <c r="AA1136" i="4" s="1"/>
  <c r="S1184" i="4"/>
  <c r="AA1184" i="4" s="1"/>
  <c r="S1227" i="4"/>
  <c r="AA1227" i="4" s="1"/>
  <c r="S1265" i="4"/>
  <c r="AA1265" i="4" s="1"/>
  <c r="S1327" i="4"/>
  <c r="AA1327" i="4" s="1"/>
  <c r="S1387" i="4"/>
  <c r="AA1387" i="4" s="1"/>
  <c r="S255" i="4"/>
  <c r="AA255" i="4" s="1"/>
  <c r="S307" i="4"/>
  <c r="AA307" i="4" s="1"/>
  <c r="S363" i="4"/>
  <c r="AA363" i="4" s="1"/>
  <c r="S427" i="4"/>
  <c r="AA427" i="4" s="1"/>
  <c r="S507" i="4"/>
  <c r="AA507" i="4" s="1"/>
  <c r="S603" i="4"/>
  <c r="AA603" i="4" s="1"/>
  <c r="S699" i="4"/>
  <c r="AA699" i="4" s="1"/>
  <c r="S795" i="4"/>
  <c r="AA795" i="4" s="1"/>
  <c r="S891" i="4"/>
  <c r="AA891" i="4" s="1"/>
  <c r="S1041" i="4"/>
  <c r="AA1041" i="4" s="1"/>
  <c r="S1204" i="4"/>
  <c r="AA1204" i="4" s="1"/>
  <c r="S1293" i="4"/>
  <c r="AA1293" i="4" s="1"/>
  <c r="S910" i="4"/>
  <c r="AA910" i="4" s="1"/>
  <c r="S1150" i="4"/>
  <c r="AA1150" i="4" s="1"/>
  <c r="S475" i="4"/>
  <c r="AA475" i="4" s="1"/>
  <c r="S523" i="4"/>
  <c r="AA523" i="4" s="1"/>
  <c r="S571" i="4"/>
  <c r="AA571" i="4" s="1"/>
  <c r="S619" i="4"/>
  <c r="AA619" i="4" s="1"/>
  <c r="S667" i="4"/>
  <c r="AA667" i="4" s="1"/>
  <c r="S715" i="4"/>
  <c r="AA715" i="4" s="1"/>
  <c r="S763" i="4"/>
  <c r="AA763" i="4" s="1"/>
  <c r="S811" i="4"/>
  <c r="AA811" i="4" s="1"/>
  <c r="S859" i="4"/>
  <c r="AA859" i="4" s="1"/>
  <c r="S907" i="4"/>
  <c r="AA907" i="4" s="1"/>
  <c r="S979" i="4"/>
  <c r="AA979" i="4" s="1"/>
  <c r="S1065" i="4"/>
  <c r="AA1065" i="4" s="1"/>
  <c r="S1137" i="4"/>
  <c r="AA1137" i="4" s="1"/>
  <c r="S1233" i="4"/>
  <c r="AA1233" i="4" s="1"/>
  <c r="S1340" i="4"/>
  <c r="AA1340" i="4" s="1"/>
  <c r="S1301" i="4"/>
  <c r="AA1301" i="4" s="1"/>
  <c r="S1373" i="4"/>
  <c r="AA1373" i="4" s="1"/>
  <c r="S954" i="4"/>
  <c r="AA954" i="4" s="1"/>
  <c r="S1054" i="4"/>
  <c r="AA1054" i="4" s="1"/>
  <c r="S1246" i="4"/>
  <c r="AA1246" i="4" s="1"/>
  <c r="S953" i="4"/>
  <c r="AA953" i="4" s="1"/>
  <c r="S987" i="4"/>
  <c r="AA987" i="4" s="1"/>
  <c r="S1016" i="4"/>
  <c r="AA1016" i="4" s="1"/>
  <c r="S1049" i="4"/>
  <c r="AA1049" i="4" s="1"/>
  <c r="S1083" i="4"/>
  <c r="AA1083" i="4" s="1"/>
  <c r="S1112" i="4"/>
  <c r="AA1112" i="4" s="1"/>
  <c r="S1145" i="4"/>
  <c r="AA1145" i="4" s="1"/>
  <c r="S1179" i="4"/>
  <c r="AA1179" i="4" s="1"/>
  <c r="S1208" i="4"/>
  <c r="AA1208" i="4" s="1"/>
  <c r="S1241" i="4"/>
  <c r="AA1241" i="4" s="1"/>
  <c r="S1275" i="4"/>
  <c r="AA1275" i="4" s="1"/>
  <c r="S1315" i="4"/>
  <c r="AA1315" i="4" s="1"/>
  <c r="S1363" i="4"/>
  <c r="AA1363" i="4" s="1"/>
  <c r="S1411" i="4"/>
  <c r="AA1411" i="4" s="1"/>
  <c r="S259" i="4"/>
  <c r="AA259" i="4" s="1"/>
  <c r="S291" i="4"/>
  <c r="AA291" i="4" s="1"/>
  <c r="S339" i="4"/>
  <c r="AA339" i="4" s="1"/>
  <c r="S387" i="4"/>
  <c r="AA387" i="4" s="1"/>
  <c r="S435" i="4"/>
  <c r="AA435" i="4" s="1"/>
  <c r="S483" i="4"/>
  <c r="AA483" i="4" s="1"/>
  <c r="S531" i="4"/>
  <c r="AA531" i="4" s="1"/>
  <c r="S579" i="4"/>
  <c r="AA579" i="4" s="1"/>
  <c r="S627" i="4"/>
  <c r="AA627" i="4" s="1"/>
  <c r="S675" i="4"/>
  <c r="AA675" i="4" s="1"/>
  <c r="S723" i="4"/>
  <c r="AA723" i="4" s="1"/>
  <c r="S771" i="4"/>
  <c r="AA771" i="4" s="1"/>
  <c r="S819" i="4"/>
  <c r="AA819" i="4" s="1"/>
  <c r="S867" i="4"/>
  <c r="AA867" i="4" s="1"/>
  <c r="S916" i="4"/>
  <c r="AA916" i="4" s="1"/>
  <c r="S1003" i="4"/>
  <c r="AA1003" i="4" s="1"/>
  <c r="S1075" i="4"/>
  <c r="AA1075" i="4" s="1"/>
  <c r="S1171" i="4"/>
  <c r="AA1171" i="4" s="1"/>
  <c r="S1257" i="4"/>
  <c r="AA1257" i="4" s="1"/>
  <c r="S1352" i="4"/>
  <c r="AA1352" i="4" s="1"/>
  <c r="S1325" i="4"/>
  <c r="AA1325" i="4" s="1"/>
  <c r="S1389" i="4"/>
  <c r="AA1389" i="4" s="1"/>
  <c r="S958" i="4"/>
  <c r="AA958" i="4" s="1"/>
  <c r="S1102" i="4"/>
  <c r="AA1102" i="4" s="1"/>
  <c r="S1338" i="4"/>
  <c r="AA1338" i="4" s="1"/>
  <c r="S969" i="4"/>
  <c r="AA969" i="4" s="1"/>
  <c r="S1036" i="4"/>
  <c r="AA1036" i="4" s="1"/>
  <c r="S1099" i="4"/>
  <c r="AA1099" i="4" s="1"/>
  <c r="S1161" i="4"/>
  <c r="AA1161" i="4" s="1"/>
  <c r="S1228" i="4"/>
  <c r="AA1228" i="4" s="1"/>
  <c r="S1292" i="4"/>
  <c r="AA1292" i="4" s="1"/>
  <c r="S1388" i="4"/>
  <c r="AA1388" i="4" s="1"/>
  <c r="S1317" i="4"/>
  <c r="AA1317" i="4" s="1"/>
  <c r="S1365" i="4"/>
  <c r="AA1365" i="4" s="1"/>
  <c r="S1413" i="4"/>
  <c r="AA1413" i="4" s="1"/>
  <c r="S1002" i="4"/>
  <c r="AA1002" i="4" s="1"/>
  <c r="S1098" i="4"/>
  <c r="AA1098" i="4" s="1"/>
  <c r="S1242" i="4"/>
  <c r="AA1242" i="4" s="1"/>
  <c r="S178" i="4"/>
  <c r="AA178" i="4" s="1"/>
  <c r="S1194" i="4"/>
  <c r="AA1194" i="4" s="1"/>
  <c r="S1290" i="4"/>
  <c r="AA1290" i="4" s="1"/>
  <c r="S1386" i="4"/>
  <c r="AA1386" i="4" s="1"/>
  <c r="S1198" i="4"/>
  <c r="AA1198" i="4" s="1"/>
  <c r="S1294" i="4"/>
  <c r="AA1294" i="4" s="1"/>
  <c r="S1390" i="4"/>
  <c r="AA1390" i="4" s="1"/>
  <c r="S295" i="4"/>
  <c r="AA295" i="4" s="1"/>
  <c r="S319" i="4"/>
  <c r="AA319" i="4" s="1"/>
  <c r="S343" i="4"/>
  <c r="AA343" i="4" s="1"/>
  <c r="S367" i="4"/>
  <c r="AA367" i="4" s="1"/>
  <c r="S391" i="4"/>
  <c r="AA391" i="4" s="1"/>
  <c r="S415" i="4"/>
  <c r="AA415" i="4" s="1"/>
  <c r="S439" i="4"/>
  <c r="AA439" i="4" s="1"/>
  <c r="S463" i="4"/>
  <c r="AA463" i="4" s="1"/>
  <c r="S487" i="4"/>
  <c r="AA487" i="4" s="1"/>
  <c r="S511" i="4"/>
  <c r="AA511" i="4" s="1"/>
  <c r="S535" i="4"/>
  <c r="AA535" i="4" s="1"/>
  <c r="S559" i="4"/>
  <c r="AA559" i="4" s="1"/>
  <c r="S583" i="4"/>
  <c r="AA583" i="4" s="1"/>
  <c r="S607" i="4"/>
  <c r="AA607" i="4" s="1"/>
  <c r="S631" i="4"/>
  <c r="AA631" i="4" s="1"/>
  <c r="S655" i="4"/>
  <c r="AA655" i="4" s="1"/>
  <c r="S679" i="4"/>
  <c r="AA679" i="4" s="1"/>
  <c r="S703" i="4"/>
  <c r="AA703" i="4" s="1"/>
  <c r="S727" i="4"/>
  <c r="AA727" i="4" s="1"/>
  <c r="S750" i="4"/>
  <c r="AA750" i="4" s="1"/>
  <c r="S775" i="4"/>
  <c r="AA775" i="4" s="1"/>
  <c r="S799" i="4"/>
  <c r="AA799" i="4" s="1"/>
  <c r="S823" i="4"/>
  <c r="AA823" i="4" s="1"/>
  <c r="S847" i="4"/>
  <c r="AA847" i="4" s="1"/>
  <c r="S871" i="4"/>
  <c r="AA871" i="4" s="1"/>
  <c r="S895" i="4"/>
  <c r="AA895" i="4" s="1"/>
  <c r="S921" i="4"/>
  <c r="AA921" i="4" s="1"/>
  <c r="S955" i="4"/>
  <c r="AA955" i="4" s="1"/>
  <c r="S988" i="4"/>
  <c r="AA988" i="4" s="1"/>
  <c r="S1017" i="4"/>
  <c r="AA1017" i="4" s="1"/>
  <c r="S1051" i="4"/>
  <c r="AA1051" i="4" s="1"/>
  <c r="S1084" i="4"/>
  <c r="AA1084" i="4" s="1"/>
  <c r="S1113" i="4"/>
  <c r="AA1113" i="4" s="1"/>
  <c r="S1147" i="4"/>
  <c r="AA1147" i="4" s="1"/>
  <c r="S1180" i="4"/>
  <c r="AA1180" i="4" s="1"/>
  <c r="S1209" i="4"/>
  <c r="AA1209" i="4" s="1"/>
  <c r="S1243" i="4"/>
  <c r="AA1243" i="4" s="1"/>
  <c r="S1276" i="4"/>
  <c r="AA1276" i="4" s="1"/>
  <c r="S1316" i="4"/>
  <c r="AA1316" i="4" s="1"/>
  <c r="S1364" i="4"/>
  <c r="AA1364" i="4" s="1"/>
  <c r="S1412" i="4"/>
  <c r="AA1412" i="4" s="1"/>
  <c r="S1305" i="4"/>
  <c r="AA1305" i="4" s="1"/>
  <c r="S1329" i="4"/>
  <c r="AA1329" i="4" s="1"/>
  <c r="S1353" i="4"/>
  <c r="AA1353" i="4" s="1"/>
  <c r="S1377" i="4"/>
  <c r="AA1377" i="4" s="1"/>
  <c r="S1401" i="4"/>
  <c r="AA1401" i="4" s="1"/>
  <c r="S930" i="4"/>
  <c r="AA930" i="4" s="1"/>
  <c r="S978" i="4"/>
  <c r="AA978" i="4" s="1"/>
  <c r="S1026" i="4"/>
  <c r="AA1026" i="4" s="1"/>
  <c r="S1074" i="4"/>
  <c r="AA1074" i="4" s="1"/>
  <c r="S1122" i="4"/>
  <c r="AA1122" i="4" s="1"/>
  <c r="S1170" i="4"/>
  <c r="AA1170" i="4" s="1"/>
  <c r="S1218" i="4"/>
  <c r="AA1218" i="4" s="1"/>
  <c r="S1266" i="4"/>
  <c r="AA1266" i="4" s="1"/>
  <c r="S1314" i="4"/>
  <c r="AA1314" i="4" s="1"/>
  <c r="S1362" i="4"/>
  <c r="AA1362" i="4" s="1"/>
  <c r="S1410" i="4"/>
  <c r="AA1410" i="4" s="1"/>
  <c r="S279" i="4"/>
  <c r="AA279" i="4" s="1"/>
  <c r="S303" i="4"/>
  <c r="AA303" i="4" s="1"/>
  <c r="S327" i="4"/>
  <c r="AA327" i="4" s="1"/>
  <c r="S351" i="4"/>
  <c r="AA351" i="4" s="1"/>
  <c r="S375" i="4"/>
  <c r="AA375" i="4" s="1"/>
  <c r="S399" i="4"/>
  <c r="AA399" i="4" s="1"/>
  <c r="S423" i="4"/>
  <c r="AA423" i="4" s="1"/>
  <c r="S447" i="4"/>
  <c r="AA447" i="4" s="1"/>
  <c r="S471" i="4"/>
  <c r="AA471" i="4" s="1"/>
  <c r="S495" i="4"/>
  <c r="AA495" i="4" s="1"/>
  <c r="S519" i="4"/>
  <c r="AA519" i="4" s="1"/>
  <c r="S543" i="4"/>
  <c r="AA543" i="4" s="1"/>
  <c r="S567" i="4"/>
  <c r="AA567" i="4" s="1"/>
  <c r="S591" i="4"/>
  <c r="AA591" i="4" s="1"/>
  <c r="S615" i="4"/>
  <c r="AA615" i="4" s="1"/>
  <c r="S639" i="4"/>
  <c r="AA639" i="4" s="1"/>
  <c r="S663" i="4"/>
  <c r="AA663" i="4" s="1"/>
  <c r="S687" i="4"/>
  <c r="AA687" i="4" s="1"/>
  <c r="S711" i="4"/>
  <c r="AA711" i="4" s="1"/>
  <c r="S735" i="4"/>
  <c r="AA735" i="4" s="1"/>
  <c r="S759" i="4"/>
  <c r="AA759" i="4" s="1"/>
  <c r="S783" i="4"/>
  <c r="AA783" i="4" s="1"/>
  <c r="S807" i="4"/>
  <c r="AA807" i="4" s="1"/>
  <c r="S831" i="4"/>
  <c r="AA831" i="4" s="1"/>
  <c r="S855" i="4"/>
  <c r="AA855" i="4" s="1"/>
  <c r="S879" i="4"/>
  <c r="AA879" i="4" s="1"/>
  <c r="S903" i="4"/>
  <c r="AA903" i="4" s="1"/>
  <c r="S931" i="4"/>
  <c r="AA931" i="4" s="1"/>
  <c r="S964" i="4"/>
  <c r="AA964" i="4" s="1"/>
  <c r="S993" i="4"/>
  <c r="AA993" i="4" s="1"/>
  <c r="S1027" i="4"/>
  <c r="AA1027" i="4" s="1"/>
  <c r="S1060" i="4"/>
  <c r="AA1060" i="4" s="1"/>
  <c r="S1089" i="4"/>
  <c r="AA1089" i="4" s="1"/>
  <c r="S1123" i="4"/>
  <c r="AA1123" i="4" s="1"/>
  <c r="S1156" i="4"/>
  <c r="AA1156" i="4" s="1"/>
  <c r="S1185" i="4"/>
  <c r="AA1185" i="4" s="1"/>
  <c r="S1219" i="4"/>
  <c r="AA1219" i="4" s="1"/>
  <c r="S1252" i="4"/>
  <c r="AA1252" i="4" s="1"/>
  <c r="S1281" i="4"/>
  <c r="AA1281" i="4" s="1"/>
  <c r="S1328" i="4"/>
  <c r="AA1328" i="4" s="1"/>
  <c r="S1376" i="4"/>
  <c r="AA1376" i="4" s="1"/>
  <c r="S1289" i="4"/>
  <c r="AA1289" i="4" s="1"/>
  <c r="S1313" i="4"/>
  <c r="AA1313" i="4" s="1"/>
  <c r="S1337" i="4"/>
  <c r="AA1337" i="4" s="1"/>
  <c r="S1361" i="4"/>
  <c r="AA1361" i="4" s="1"/>
  <c r="S1385" i="4"/>
  <c r="AA1385" i="4" s="1"/>
  <c r="S1409" i="4"/>
  <c r="AA1409" i="4" s="1"/>
  <c r="S934" i="4"/>
  <c r="AA934" i="4" s="1"/>
  <c r="S982" i="4"/>
  <c r="AA982" i="4" s="1"/>
  <c r="S1030" i="4"/>
  <c r="AA1030" i="4" s="1"/>
  <c r="S1078" i="4"/>
  <c r="AA1078" i="4" s="1"/>
  <c r="S1126" i="4"/>
  <c r="AA1126" i="4" s="1"/>
  <c r="S1174" i="4"/>
  <c r="AA1174" i="4" s="1"/>
  <c r="S1222" i="4"/>
  <c r="AA1222" i="4" s="1"/>
  <c r="S1270" i="4"/>
  <c r="AA1270" i="4" s="1"/>
  <c r="S1318" i="4"/>
  <c r="AA1318" i="4" s="1"/>
  <c r="S1366" i="4"/>
  <c r="AA1366" i="4" s="1"/>
  <c r="S1414" i="4"/>
  <c r="AA1414" i="4" s="1"/>
  <c r="S918" i="4"/>
  <c r="AA918" i="4" s="1"/>
  <c r="S942" i="4"/>
  <c r="AA942" i="4" s="1"/>
  <c r="S966" i="4"/>
  <c r="AA966" i="4" s="1"/>
  <c r="S990" i="4"/>
  <c r="AA990" i="4" s="1"/>
  <c r="S1014" i="4"/>
  <c r="AA1014" i="4" s="1"/>
  <c r="S1038" i="4"/>
  <c r="AA1038" i="4" s="1"/>
  <c r="S1062" i="4"/>
  <c r="AA1062" i="4" s="1"/>
  <c r="S1086" i="4"/>
  <c r="AA1086" i="4" s="1"/>
  <c r="S1110" i="4"/>
  <c r="AA1110" i="4" s="1"/>
  <c r="S1134" i="4"/>
  <c r="AA1134" i="4" s="1"/>
  <c r="S1158" i="4"/>
  <c r="AA1158" i="4" s="1"/>
  <c r="S1182" i="4"/>
  <c r="AA1182" i="4" s="1"/>
  <c r="S1206" i="4"/>
  <c r="AA1206" i="4" s="1"/>
  <c r="S1230" i="4"/>
  <c r="AA1230" i="4" s="1"/>
  <c r="S1254" i="4"/>
  <c r="AA1254" i="4" s="1"/>
  <c r="S1278" i="4"/>
  <c r="AA1278" i="4" s="1"/>
  <c r="S1302" i="4"/>
  <c r="AA1302" i="4" s="1"/>
  <c r="S1326" i="4"/>
  <c r="AA1326" i="4" s="1"/>
  <c r="S1350" i="4"/>
  <c r="AA1350" i="4" s="1"/>
  <c r="S1374" i="4"/>
  <c r="AA1374" i="4" s="1"/>
  <c r="S1398" i="4"/>
  <c r="AA1398" i="4" s="1"/>
  <c r="S1277" i="4"/>
  <c r="AA1277" i="4" s="1"/>
  <c r="S922" i="4"/>
  <c r="AA922" i="4" s="1"/>
  <c r="S946" i="4"/>
  <c r="AA946" i="4" s="1"/>
  <c r="S970" i="4"/>
  <c r="AA970" i="4" s="1"/>
  <c r="S994" i="4"/>
  <c r="AA994" i="4" s="1"/>
  <c r="S1018" i="4"/>
  <c r="AA1018" i="4" s="1"/>
  <c r="S1042" i="4"/>
  <c r="AA1042" i="4" s="1"/>
  <c r="S1066" i="4"/>
  <c r="AA1066" i="4" s="1"/>
  <c r="S1090" i="4"/>
  <c r="AA1090" i="4" s="1"/>
  <c r="S1114" i="4"/>
  <c r="AA1114" i="4" s="1"/>
  <c r="S1138" i="4"/>
  <c r="AA1138" i="4" s="1"/>
  <c r="S1162" i="4"/>
  <c r="AA1162" i="4" s="1"/>
  <c r="S1186" i="4"/>
  <c r="AA1186" i="4" s="1"/>
  <c r="S1210" i="4"/>
  <c r="AA1210" i="4" s="1"/>
  <c r="S1234" i="4"/>
  <c r="AA1234" i="4" s="1"/>
  <c r="S1258" i="4"/>
  <c r="AA1258" i="4" s="1"/>
  <c r="S1282" i="4"/>
  <c r="AA1282" i="4" s="1"/>
  <c r="S1306" i="4"/>
  <c r="AA1306" i="4" s="1"/>
  <c r="S1330" i="4"/>
  <c r="AA1330" i="4" s="1"/>
  <c r="S1354" i="4"/>
  <c r="AA1354" i="4" s="1"/>
  <c r="S1378" i="4"/>
  <c r="AA1378" i="4" s="1"/>
  <c r="S1402" i="4"/>
  <c r="AA1402" i="4" s="1"/>
  <c r="AD33" i="4"/>
  <c r="AD35" i="4"/>
  <c r="AD32" i="4"/>
  <c r="AD34" i="4"/>
  <c r="AD30" i="4"/>
  <c r="AD31" i="4"/>
  <c r="AA36" i="4"/>
  <c r="J29" i="4"/>
  <c r="AC29" i="4"/>
  <c r="J31" i="4"/>
  <c r="J34" i="4"/>
  <c r="J32" i="4"/>
  <c r="J35" i="4"/>
  <c r="AC35" i="4"/>
  <c r="J33" i="4"/>
  <c r="J36" i="4"/>
  <c r="AC34" i="4"/>
  <c r="J30" i="4"/>
  <c r="AC27" i="4"/>
  <c r="AD27" i="4" s="1"/>
  <c r="AC32" i="4"/>
  <c r="AD28" i="4" l="1"/>
  <c r="J26" i="4"/>
  <c r="L26" i="4" l="1"/>
  <c r="AC26" i="4"/>
  <c r="AD26" i="4" s="1"/>
  <c r="Y26" i="4" l="1"/>
  <c r="AG26" i="4"/>
  <c r="AE26" i="4"/>
  <c r="Z26" i="4" l="1"/>
  <c r="AA26" i="4" s="1"/>
  <c r="Z29" i="4"/>
  <c r="Z30" i="4"/>
  <c r="V27" i="4"/>
  <c r="X30" i="4"/>
  <c r="X29" i="4"/>
  <c r="X28" i="4"/>
  <c r="X27" i="4"/>
  <c r="X32" i="4"/>
  <c r="X33" i="4"/>
  <c r="X34" i="4"/>
  <c r="X35" i="4"/>
  <c r="X31" i="4"/>
  <c r="Z32" i="4"/>
  <c r="Z28" i="4"/>
  <c r="Z27" i="4"/>
  <c r="Z33" i="4"/>
  <c r="Z31" i="4"/>
  <c r="Z34" i="4"/>
  <c r="Z35" i="4"/>
  <c r="V35" i="4"/>
  <c r="V31" i="4"/>
  <c r="V32" i="4"/>
  <c r="V28" i="4"/>
  <c r="V30" i="4"/>
  <c r="V33" i="4"/>
  <c r="V29" i="4"/>
  <c r="V34" i="4"/>
  <c r="AA30" i="4" l="1"/>
  <c r="AA32" i="4"/>
  <c r="AA29" i="4"/>
  <c r="AA35" i="4"/>
  <c r="AA33" i="4"/>
  <c r="AA34" i="4"/>
  <c r="AA31" i="4"/>
  <c r="AA28" i="4"/>
  <c r="L12" i="4"/>
  <c r="AH12" i="4" s="1"/>
  <c r="K12" i="4"/>
  <c r="H12" i="4"/>
  <c r="G12" i="4"/>
  <c r="F12" i="4"/>
  <c r="AC12" i="4" s="1"/>
  <c r="E12" i="4"/>
  <c r="B12" i="4"/>
  <c r="AD12" i="4" s="1"/>
  <c r="L11" i="4"/>
  <c r="AF11" i="4" s="1"/>
  <c r="K11" i="4"/>
  <c r="H11" i="4"/>
  <c r="G11" i="4"/>
  <c r="F11" i="4"/>
  <c r="AC11" i="4" s="1"/>
  <c r="E11" i="4"/>
  <c r="B11" i="4"/>
  <c r="AD11" i="4" s="1"/>
  <c r="Z10" i="4"/>
  <c r="L10" i="4"/>
  <c r="AF10" i="4" s="1"/>
  <c r="K10" i="4"/>
  <c r="H10" i="4"/>
  <c r="G10" i="4"/>
  <c r="F10" i="4"/>
  <c r="AC10" i="4" s="1"/>
  <c r="E10" i="4"/>
  <c r="B10" i="4"/>
  <c r="AD10" i="4" s="1"/>
  <c r="L9" i="4"/>
  <c r="AH9" i="4" s="1"/>
  <c r="K9" i="4"/>
  <c r="H9" i="4"/>
  <c r="G9" i="4"/>
  <c r="F9" i="4"/>
  <c r="AC9" i="4" s="1"/>
  <c r="E9" i="4"/>
  <c r="B9" i="4"/>
  <c r="AD9" i="4" s="1"/>
  <c r="L8" i="4"/>
  <c r="K8" i="4"/>
  <c r="H8" i="4"/>
  <c r="G8" i="4"/>
  <c r="F8" i="4"/>
  <c r="E8" i="4"/>
  <c r="B8" i="4"/>
  <c r="AD8" i="4" s="1"/>
  <c r="V7" i="4"/>
  <c r="L7" i="4"/>
  <c r="AF7" i="4" s="1"/>
  <c r="K7" i="4"/>
  <c r="H7" i="4"/>
  <c r="G7" i="4"/>
  <c r="F7" i="4"/>
  <c r="AC7" i="4" s="1"/>
  <c r="E7" i="4"/>
  <c r="B7" i="4"/>
  <c r="AD7" i="4" s="1"/>
  <c r="V6" i="4"/>
  <c r="L6" i="4"/>
  <c r="AF6" i="4" s="1"/>
  <c r="K6" i="4"/>
  <c r="H6" i="4"/>
  <c r="G6" i="4"/>
  <c r="F6" i="4"/>
  <c r="AC6" i="4" s="1"/>
  <c r="E6" i="4"/>
  <c r="B6" i="4"/>
  <c r="AD6" i="4" s="1"/>
  <c r="L5" i="4"/>
  <c r="AF5" i="4" s="1"/>
  <c r="K5" i="4"/>
  <c r="H5" i="4"/>
  <c r="G5" i="4"/>
  <c r="AC5" i="4"/>
  <c r="E5" i="4"/>
  <c r="B5" i="4"/>
  <c r="AD5" i="4" s="1"/>
  <c r="L4" i="4"/>
  <c r="AH4" i="4" s="1"/>
  <c r="K4" i="4"/>
  <c r="H4" i="4"/>
  <c r="G4" i="4"/>
  <c r="F4" i="4"/>
  <c r="AC4" i="4" s="1"/>
  <c r="E4" i="4"/>
  <c r="B4" i="4"/>
  <c r="AD4" i="4" s="1"/>
  <c r="T3" i="4"/>
  <c r="P3" i="4"/>
  <c r="D3" i="4"/>
  <c r="I9" i="4" l="1"/>
  <c r="I7" i="4"/>
  <c r="I10" i="4"/>
  <c r="AH6" i="4"/>
  <c r="I11" i="4"/>
  <c r="J4" i="4"/>
  <c r="I6" i="4"/>
  <c r="I12" i="4"/>
  <c r="K3" i="4"/>
  <c r="L3" i="4"/>
  <c r="AH10" i="4"/>
  <c r="F3" i="4"/>
  <c r="AC3" i="4" s="1"/>
  <c r="AD3" i="4" s="1"/>
  <c r="J6" i="4"/>
  <c r="G3" i="4"/>
  <c r="H3" i="4"/>
  <c r="I5" i="4"/>
  <c r="AH5" i="4"/>
  <c r="AI5" i="4" s="1"/>
  <c r="J8" i="4"/>
  <c r="J11" i="4"/>
  <c r="AH11" i="4"/>
  <c r="I8" i="4"/>
  <c r="E3" i="4"/>
  <c r="AH7" i="4"/>
  <c r="AC8" i="4"/>
  <c r="AF8" i="4"/>
  <c r="J9" i="4"/>
  <c r="AH8" i="4"/>
  <c r="J12" i="4"/>
  <c r="AF4" i="4"/>
  <c r="AI4" i="4" s="1"/>
  <c r="J7" i="4"/>
  <c r="J5" i="4"/>
  <c r="AF9" i="4"/>
  <c r="J10" i="4"/>
  <c r="AF12" i="4"/>
  <c r="I4" i="4" l="1"/>
  <c r="I3" i="4" s="1"/>
  <c r="R3" i="4" s="1"/>
  <c r="S3" i="4" s="1"/>
  <c r="Y3" i="4"/>
  <c r="Z8" i="4" s="1"/>
  <c r="AG3" i="4"/>
  <c r="AH3" i="4" s="1"/>
  <c r="W3" i="4"/>
  <c r="J3" i="4"/>
  <c r="AE3" i="4" s="1"/>
  <c r="AF3" i="4" s="1"/>
  <c r="U3" i="4"/>
  <c r="V12" i="4" s="1"/>
  <c r="Z4" i="4" l="1"/>
  <c r="Z3" i="4"/>
  <c r="Z9" i="4"/>
  <c r="Z12" i="4"/>
  <c r="AI3" i="4"/>
  <c r="Z7" i="4"/>
  <c r="Z6" i="4"/>
  <c r="Z5" i="4"/>
  <c r="Z11" i="4"/>
  <c r="V4" i="4"/>
  <c r="V8" i="4"/>
  <c r="V3" i="4"/>
  <c r="V11" i="4"/>
  <c r="V5" i="4"/>
  <c r="V10" i="4"/>
  <c r="V9" i="4"/>
  <c r="X5" i="4"/>
  <c r="X10" i="4"/>
  <c r="X7" i="4"/>
  <c r="X12" i="4"/>
  <c r="X9" i="4"/>
  <c r="X6" i="4"/>
  <c r="X11" i="4"/>
  <c r="X8" i="4"/>
  <c r="X4" i="4"/>
  <c r="X3" i="4"/>
  <c r="AA3" i="4" l="1"/>
  <c r="P36" i="4" l="1"/>
  <c r="AF36" i="4" l="1"/>
  <c r="P35" i="4"/>
  <c r="AF35" i="4" l="1"/>
  <c r="P34" i="4"/>
  <c r="P33" i="4" s="1"/>
  <c r="P32" i="4" l="1"/>
  <c r="AF33" i="4"/>
  <c r="AF32" i="4" l="1"/>
  <c r="P31" i="4"/>
  <c r="P30" i="4" l="1"/>
  <c r="AF31" i="4"/>
  <c r="P29" i="4" l="1"/>
  <c r="AF30" i="4"/>
  <c r="P28" i="4" l="1"/>
  <c r="AF29" i="4"/>
  <c r="P27" i="4" l="1"/>
  <c r="P26" i="4" l="1"/>
  <c r="AH35" i="4" l="1"/>
  <c r="AI35" i="4" s="1"/>
  <c r="AF34" i="4"/>
  <c r="AH29" i="4"/>
  <c r="AI29" i="4" s="1"/>
  <c r="AH34" i="4"/>
  <c r="AH33" i="4"/>
  <c r="AI33" i="4" s="1"/>
  <c r="AH30" i="4"/>
  <c r="AI30" i="4" s="1"/>
  <c r="AH26" i="4"/>
  <c r="AH32" i="4"/>
  <c r="AI32" i="4" s="1"/>
  <c r="AH31" i="4"/>
  <c r="AI31" i="4" s="1"/>
  <c r="AF26" i="4"/>
  <c r="AH36" i="4"/>
  <c r="AI36" i="4" s="1"/>
  <c r="AI26" i="4" l="1"/>
  <c r="AI34" i="4"/>
</calcChain>
</file>

<file path=xl/sharedStrings.xml><?xml version="1.0" encoding="utf-8"?>
<sst xmlns="http://schemas.openxmlformats.org/spreadsheetml/2006/main" count="3997" uniqueCount="588">
  <si>
    <t>Modulo</t>
  </si>
  <si>
    <t>PO</t>
  </si>
  <si>
    <t>PLAZO</t>
  </si>
  <si>
    <t>ANTICIPO</t>
  </si>
  <si>
    <t>SMMLV</t>
  </si>
  <si>
    <t>Capital de Trabajo Demandado</t>
  </si>
  <si>
    <t>80-180-200</t>
  </si>
  <si>
    <t xml:space="preserve"> </t>
  </si>
  <si>
    <t/>
  </si>
  <si>
    <t>225-235-250</t>
  </si>
  <si>
    <t>INSTITUTO NACIONAL DE VIAS</t>
  </si>
  <si>
    <t>220-220-130</t>
  </si>
  <si>
    <t>SUBDIRECCION DE PROCESO DE SELECCION CONTRACTUALES</t>
  </si>
  <si>
    <t>150-200-100</t>
  </si>
  <si>
    <t>CMA-DEO-SVR-CCPT-046-2024</t>
  </si>
  <si>
    <t>EVALUACION FINANCIERA   (CONCURSO)</t>
  </si>
  <si>
    <t>NUMERO DE PROPUSTAS</t>
  </si>
  <si>
    <t>DATOS DEL INTERESADO</t>
  </si>
  <si>
    <t>CUMPLIMIENTO</t>
  </si>
  <si>
    <t>INDICE-CAPITAL DE TRABAJO DEMANDADO</t>
  </si>
  <si>
    <t>CORRESPONDE A UNA
MIPYME
 O 
EMPRENDIMIENTOS Y EMPRESAS DE MUJERES</t>
  </si>
  <si>
    <t>INDICE-LIQUIDEZ</t>
  </si>
  <si>
    <t>INDICE-ENDEUDAMIENTO</t>
  </si>
  <si>
    <t>RAZON DE COBERTURA DE INTERESES</t>
  </si>
  <si>
    <t>EVALUACIÓN CAPACIDAD FINANCIERA</t>
  </si>
  <si>
    <t>CALIDAD DE MIPYME</t>
  </si>
  <si>
    <t>RENTABILIDAD DEL PATRIMONIO (ROE)</t>
  </si>
  <si>
    <t>RENTABILIDAD DEL ACTIVO (ROA)</t>
  </si>
  <si>
    <t>EVALUACIÓN CAPACIDAD ORGANIZACIÓN</t>
  </si>
  <si>
    <t>OFERTA</t>
  </si>
  <si>
    <t>PROPONENTE</t>
  </si>
  <si>
    <t>PORCENTAJE DE PARTICIPACION</t>
  </si>
  <si>
    <t>ACTIVO CORRIENTE</t>
  </si>
  <si>
    <t>ACTIVO TOTAL</t>
  </si>
  <si>
    <t>PASIVO CORRIENTE</t>
  </si>
  <si>
    <t>PASIVO TOTAL</t>
  </si>
  <si>
    <t>CAPITAL DE TRABAJO
(Activo Corriente - Pasivo Corriente)</t>
  </si>
  <si>
    <t>PATRIMONIO 
(Activo Total - Pasivo Total)</t>
  </si>
  <si>
    <t>UTILIDAD OPERACIONAL</t>
  </si>
  <si>
    <t>GASTOS DE INTERESES</t>
  </si>
  <si>
    <t>MÓDULO</t>
  </si>
  <si>
    <t>PLAZO (N)</t>
  </si>
  <si>
    <t>MODULOS ADJUDICADOS</t>
  </si>
  <si>
    <t>VALOR CAPITAL DE TRABAJO DEMANDADO MODULOS ADJUDICADOS</t>
  </si>
  <si>
    <t>VALOR PRESUPUESTO OFICIAL (PO)</t>
  </si>
  <si>
    <t>Fórmula: CT = AC - PC &gt;= % x PO</t>
  </si>
  <si>
    <t>Fórmula: Liquidez=AC/PC&gt;=X</t>
  </si>
  <si>
    <t>Fórmula: Endeudamiento = Pas.T/Act.Tot. &lt;= X%</t>
  </si>
  <si>
    <t>Fórmula: Razón Cobertura Intereses = UO/GI &gt;=X</t>
  </si>
  <si>
    <t>CUMPLE/NO CUMPLE</t>
  </si>
  <si>
    <t>AÑO DE EVALUACION DE LOS ACTIVOS</t>
  </si>
  <si>
    <t>Fórmula:                        ROE=UO/Pat.ROE&gt;=X%</t>
  </si>
  <si>
    <t>Fórmula:                        ROE=UO/Act.Tot.&gt;=X</t>
  </si>
  <si>
    <t>Req. Min. CTd: &gt; =</t>
  </si>
  <si>
    <t>(PO/N)*3</t>
  </si>
  <si>
    <t>MIPYME
→Req. Min. Solvencia: &gt; =</t>
  </si>
  <si>
    <t>MIPYME
→Req. Min.  Endeudamiento: &lt; =</t>
  </si>
  <si>
    <t>MIPYME
→Req.Min.Cobertura
Interes: &gt; =</t>
  </si>
  <si>
    <t>MIPYME
Req. Min. ROE: &gt; =</t>
  </si>
  <si>
    <t>MIPYME
Req. Min. ROA: &gt; =</t>
  </si>
  <si>
    <t>OTRO
→Req. Min. Solvencia: &gt; =</t>
  </si>
  <si>
    <t>OTRO
→Req. Min. Endeudamiento: &lt; =</t>
  </si>
  <si>
    <t>OTRO
→Req. Min. Cobertura
 Intereses: &gt; =</t>
  </si>
  <si>
    <t>OTRO
Req. Min. ROE: &gt; =</t>
  </si>
  <si>
    <t>OTRO
Req. Min. ROA: &gt; =</t>
  </si>
  <si>
    <t>INDICADOR</t>
  </si>
  <si>
    <t>RESULTADO</t>
  </si>
  <si>
    <t>CALIDAD DE MIPYME EN SMMLV</t>
  </si>
  <si>
    <t>0 &lt; ACTIVOS &lt;= 30000</t>
  </si>
  <si>
    <t>CLAUDIA MILENA TRUJILLO</t>
  </si>
  <si>
    <t>INGEVAL SAS</t>
  </si>
  <si>
    <t>SI</t>
  </si>
  <si>
    <t>NO CUMPLE</t>
  </si>
  <si>
    <t>B</t>
  </si>
  <si>
    <t xml:space="preserve">HENRY ALBERTO CASTRO REINA </t>
  </si>
  <si>
    <t xml:space="preserve">CONSTRUCTODO INGENIEROS CONTRATISTAS LTDA </t>
  </si>
  <si>
    <t>CLAUDIA ALICIA ALFARO DE LOS RIOS</t>
  </si>
  <si>
    <t>ALDEIC SAS BIC</t>
  </si>
  <si>
    <t>MARIA YESSICA SARMIENTO MEZA</t>
  </si>
  <si>
    <t>GS VIAS Y ESTRUCTURAS SAS</t>
  </si>
  <si>
    <t>PEDRO JOSE CORREDOR BECERRA</t>
  </si>
  <si>
    <t>CONSORCIO INTERVIAL INCORDIS PC 2024</t>
  </si>
  <si>
    <t xml:space="preserve">PEDRO JOSE CORREDOR BECERRA </t>
  </si>
  <si>
    <t xml:space="preserve">GERMAN ALONSO PUENTES GORDO </t>
  </si>
  <si>
    <t>INCORDIS SAS</t>
  </si>
  <si>
    <t xml:space="preserve">CRISTIAN FERNANDO LOPEZ </t>
  </si>
  <si>
    <t>CONSORCIO INTERVENTORES IL</t>
  </si>
  <si>
    <t xml:space="preserve">IDECO INFRAESTRUCTURA Y DESARROLLO DE COLOMBIA SAS </t>
  </si>
  <si>
    <t xml:space="preserve">LOGINPRO SAS </t>
  </si>
  <si>
    <t>MYRIAM LUZ GUTIERREZ CORREA</t>
  </si>
  <si>
    <t>UNIOBRAS DEL ORIENTE SAS</t>
  </si>
  <si>
    <t>NORBERTO BAYONA ESPITIA</t>
  </si>
  <si>
    <t>CONSORCIO SINU</t>
  </si>
  <si>
    <t xml:space="preserve">NORBERTO BAYONA ESPITIA </t>
  </si>
  <si>
    <t>INAR PROYECTOS DE INGENIERIA Y ARQUITECTURA SAS</t>
  </si>
  <si>
    <t>RODRIGO ALBERTO DIAZ BENJUMEA</t>
  </si>
  <si>
    <t xml:space="preserve">CONSORCIO CAMINOS COMUNITARIOS SUR </t>
  </si>
  <si>
    <t>D&amp;B INGENIEROS CIVILES SAS</t>
  </si>
  <si>
    <t>RD INGENIEROS CIVILES SAS</t>
  </si>
  <si>
    <t>CONSULTORES INTERVENTORES COLOMBIANOS SAS</t>
  </si>
  <si>
    <t xml:space="preserve">ISABEL VICTORIA LEON REYES </t>
  </si>
  <si>
    <t xml:space="preserve">INTERSA SA </t>
  </si>
  <si>
    <t xml:space="preserve">CARLOS MAURICIO HERNANDEZ ZAMORA </t>
  </si>
  <si>
    <t>CONSORCIO SUR OCCIDENTE 046</t>
  </si>
  <si>
    <t xml:space="preserve">NOVA PROYECTAR INGENIERIA SAS </t>
  </si>
  <si>
    <t>INGEVIAL COLOMBIA SAS</t>
  </si>
  <si>
    <t>ELEMENTAL INGENIERIA Y ARQUITECTURA SAS</t>
  </si>
  <si>
    <t>DIEGO MAURICIO POLANIA ANDRADE</t>
  </si>
  <si>
    <t>CONSORCIO SAMUEL 2024</t>
  </si>
  <si>
    <t xml:space="preserve">INGENIERIA EN VIAS AGUAS Y EDIFICACIONES </t>
  </si>
  <si>
    <t>DIEGIO MAURICIO POLANIA ANDRADE</t>
  </si>
  <si>
    <t>JUAN BOLIVAR MAFIOLY ROD</t>
  </si>
  <si>
    <t xml:space="preserve">CONSORCIO INTERVIAL OCCIDENTE </t>
  </si>
  <si>
    <t>CONSICIVIL SAS</t>
  </si>
  <si>
    <t>NO</t>
  </si>
  <si>
    <t>COLPROYECT ING SAS</t>
  </si>
  <si>
    <t>JUAN CARLOS RIOS U.</t>
  </si>
  <si>
    <t xml:space="preserve">INGESCOR LTDA </t>
  </si>
  <si>
    <t>ERICK JOSE CASTILLO CURIEUX</t>
  </si>
  <si>
    <t>ARQUITECTURA E INGENIERIA DE CONSULTA ARINCO SAS</t>
  </si>
  <si>
    <t>CARLOS ALBERTO PALTA MUÑOZ</t>
  </si>
  <si>
    <t>CONSORCIO CAP-OPH-QP</t>
  </si>
  <si>
    <t>CAP QUALITY PROJET SAS</t>
  </si>
  <si>
    <t>OPH INGENIEROS ASOCIADOS SAS</t>
  </si>
  <si>
    <t>ROSANETH ANGARITA GOMEZ</t>
  </si>
  <si>
    <t xml:space="preserve">CONSORCIO TOPOLOGIA </t>
  </si>
  <si>
    <t>CONSTRUCCIONES PROCOLOMBIA SAS</t>
  </si>
  <si>
    <t>EMPRESA DE INFRAESTRUCTURA COLOMBIANA SAS</t>
  </si>
  <si>
    <t>FRANCISCO JAVIER GUEVARA</t>
  </si>
  <si>
    <t xml:space="preserve">TORRES Y ASOCIADOS SAS </t>
  </si>
  <si>
    <t xml:space="preserve">RAFAELA PAOLA PASSO </t>
  </si>
  <si>
    <t>CONSORCIO TRANSFORMAR VIAL COMUNITARIO SUR</t>
  </si>
  <si>
    <t>JET INGENIERIA SAS</t>
  </si>
  <si>
    <t>CONSULTORIA TECNICA DE OBRAS SAS</t>
  </si>
  <si>
    <t>GERRADO DIAZ MANJARRES</t>
  </si>
  <si>
    <t>GERARDO DIAZ MANJARRES</t>
  </si>
  <si>
    <t>10/07/024</t>
  </si>
  <si>
    <t xml:space="preserve">GERARDO DIAZ MANJARRES </t>
  </si>
  <si>
    <t xml:space="preserve">EDGAR HERNAN GUEVARA </t>
  </si>
  <si>
    <t>CONSORCIO DIN - SEDIC</t>
  </si>
  <si>
    <t>DESARROLLO EN INGENIERIA DIN SAS</t>
  </si>
  <si>
    <t>SEDIC SA</t>
  </si>
  <si>
    <t>DAVISON JESUS GRAVINI</t>
  </si>
  <si>
    <t>CONSORCIO VIAS REGIONALES 024</t>
  </si>
  <si>
    <t xml:space="preserve">COINCO DE COLOMBIA SAS </t>
  </si>
  <si>
    <t xml:space="preserve">CONVEG SAS </t>
  </si>
  <si>
    <t xml:space="preserve">SANDRA STELLA MORENO </t>
  </si>
  <si>
    <t>PROBINTEC SAS</t>
  </si>
  <si>
    <t>OSCAR ALFREDO MONTOYA</t>
  </si>
  <si>
    <t xml:space="preserve">CONSORCIO METRO CINCO </t>
  </si>
  <si>
    <t>GRUPO METRO COLOMBIA SAS</t>
  </si>
  <si>
    <t>OSCAR ALFREDO MONTOYA CASTRO</t>
  </si>
  <si>
    <t>NATALIA AMADOR BAQUIRO</t>
  </si>
  <si>
    <t>INGENIEROS CONSULTORES Y CONSTRUCTORES ARG SAS</t>
  </si>
  <si>
    <t>LUIGGI PUGLIESE MERCADO</t>
  </si>
  <si>
    <t>CONSORCIO INTER ECO</t>
  </si>
  <si>
    <t xml:space="preserve">ECOVIAS SAS </t>
  </si>
  <si>
    <t xml:space="preserve">ECOING PROYECTOS SAS </t>
  </si>
  <si>
    <t xml:space="preserve">JUAN JOSE GONZALEZ VILLEGAS </t>
  </si>
  <si>
    <t>MAMUT ACERO Y CONCRETO  SAS</t>
  </si>
  <si>
    <t xml:space="preserve">ELSA TORRES ARENALES </t>
  </si>
  <si>
    <t xml:space="preserve">CONSORCIO CAMINOS ET </t>
  </si>
  <si>
    <t xml:space="preserve">RT TERRA SAS </t>
  </si>
  <si>
    <t xml:space="preserve">LUZ MARINA BELTRAN </t>
  </si>
  <si>
    <t xml:space="preserve">CONSORCIO VIAL OP </t>
  </si>
  <si>
    <t>JORGE PIDDO SUC COLOMBIA</t>
  </si>
  <si>
    <t xml:space="preserve">OCCAS INGENIERIA SAS </t>
  </si>
  <si>
    <t xml:space="preserve">RAUL ENRIQUE VILORIA </t>
  </si>
  <si>
    <t xml:space="preserve">CONSORCIO INTERVIAS CAMINOS 46 SUR OCCIDENTE </t>
  </si>
  <si>
    <t xml:space="preserve">GAVIOTAS ASOCIADOS SAS </t>
  </si>
  <si>
    <t xml:space="preserve">PI LOGISTICOS SAS </t>
  </si>
  <si>
    <t xml:space="preserve">CARLOS ALBERTO DONADO </t>
  </si>
  <si>
    <t xml:space="preserve">INGENIEROS CIVILES ESPECIALISTAS  SAS </t>
  </si>
  <si>
    <t xml:space="preserve">ALEXANDRA LILIANA RINCON </t>
  </si>
  <si>
    <t xml:space="preserve">GEOTECNIA Y CIMIENTOS INGEOCIM SAS </t>
  </si>
  <si>
    <t>GEOTECNIA Y CIMIENTOS INGEOCIM SAS</t>
  </si>
  <si>
    <t>ENRIQUE HERNANDO PRIETO 0</t>
  </si>
  <si>
    <t>CONSORCIO ACCION COMUNAL IP INTERVENTORES</t>
  </si>
  <si>
    <t>ENRIQUE HERNANDO PRIETO ACEVEDO</t>
  </si>
  <si>
    <t xml:space="preserve">INPROTEKTO LTDA </t>
  </si>
  <si>
    <t xml:space="preserve">ESTHER PAULINA MARTINEZ </t>
  </si>
  <si>
    <t>INGENIEROS CONSTRUCTORES Y ASESORES SAS</t>
  </si>
  <si>
    <t xml:space="preserve">ANDRES MORENO POSADA </t>
  </si>
  <si>
    <t>CONSORCIO CELQOSENSYS</t>
  </si>
  <si>
    <t>SENSYS GROUP SAS</t>
  </si>
  <si>
    <t>CELQO SAS</t>
  </si>
  <si>
    <t xml:space="preserve">JORGE ESTEBAN ALTAMAR </t>
  </si>
  <si>
    <t xml:space="preserve">CONSORCIO INTERDICAL </t>
  </si>
  <si>
    <t xml:space="preserve">ALTA CONSTRUCCION SAS </t>
  </si>
  <si>
    <t xml:space="preserve">DISEÑO CONSTRUCCION Y SERVICIO DE INGENIERIA SAS </t>
  </si>
  <si>
    <t xml:space="preserve">GINNA LIZETH MONCADA MORENO </t>
  </si>
  <si>
    <t>CONSORCIO INTERVIAL UG-ING</t>
  </si>
  <si>
    <t>CONSULTORES DE INGENIERIA UG21 SL</t>
  </si>
  <si>
    <t xml:space="preserve">IGENNYA SAS </t>
  </si>
  <si>
    <t>JESSICA PAOLA RUEDA RUEDA</t>
  </si>
  <si>
    <t xml:space="preserve">GOMYSIL CONSTRUCCIONES SAS </t>
  </si>
  <si>
    <t>GOMYSILCONSTRUCCIONES SAS</t>
  </si>
  <si>
    <t xml:space="preserve">JUAN MANUEL SALAZAR </t>
  </si>
  <si>
    <t xml:space="preserve">CINTE SAS INGENIERIA DE CONSTRUCCION E INTERVENTORIA SAS </t>
  </si>
  <si>
    <t>13/07/2024</t>
  </si>
  <si>
    <t xml:space="preserve">CINTE SAS INGENIERIA DE CONSTRUCCION  E INTERVENTORIA SAS </t>
  </si>
  <si>
    <t>JUAN MANUEL MENDEZ PIRA</t>
  </si>
  <si>
    <t xml:space="preserve">CONSORCIO VIAS REGIONALES SUR OCCIDENTE </t>
  </si>
  <si>
    <t>TPF GETINSA EUROESTUDIOS COLOMBIA</t>
  </si>
  <si>
    <t xml:space="preserve">EUROESTUDIOS INGENIEROS DE CONSULTA SA </t>
  </si>
  <si>
    <t xml:space="preserve">ANTONIO ESTEBAN SANCHEZ </t>
  </si>
  <si>
    <t xml:space="preserve">AESA PROYTECTOS SAS </t>
  </si>
  <si>
    <t xml:space="preserve">AESA PROYECTOS SAS </t>
  </si>
  <si>
    <t xml:space="preserve">LISBETH DEL CARMEN LEDESMA </t>
  </si>
  <si>
    <t>CONSORCIO VIAS 046 IG</t>
  </si>
  <si>
    <t>INTECSA COLOMBIA INTERNACIONAL SAS</t>
  </si>
  <si>
    <t xml:space="preserve">GESTORA DE PROYECTOS DE INGENIERIA E INFRAESTRUCTURA SAS </t>
  </si>
  <si>
    <t xml:space="preserve">ANTONIO RAFAEL GONZALEZ </t>
  </si>
  <si>
    <t xml:space="preserve">CONSORCIO INTERVIAS TERCIARIAS </t>
  </si>
  <si>
    <t xml:space="preserve">GNG SERVICIOS DE INGENIERIA SA </t>
  </si>
  <si>
    <t xml:space="preserve">GNG PROYECTOS SAS </t>
  </si>
  <si>
    <t>ALFREDO ARDILA ARIZA</t>
  </si>
  <si>
    <t xml:space="preserve">TRANSPORTE PLANEACION Y DISEÑO INGENIERIA SAS </t>
  </si>
  <si>
    <t>ANGIE ANDREA HERNANDEZ CASTILLO</t>
  </si>
  <si>
    <t xml:space="preserve">CONSORCIO IVIC-HJ INGENIEROS </t>
  </si>
  <si>
    <t xml:space="preserve">HUMBERTO JAUREGUI Y CIA SAS </t>
  </si>
  <si>
    <t>IV INGENIEROS CONSULTORES SUC COLOMBIA SA</t>
  </si>
  <si>
    <t xml:space="preserve">PROYECTOS VIALES SAS </t>
  </si>
  <si>
    <t>GERSSY NIVER PEÑALOZA QUIÑONES</t>
  </si>
  <si>
    <t xml:space="preserve">CONSORCIO VIAL SUR OCCIDENTE </t>
  </si>
  <si>
    <t>SEG GOETECNIA Y CONTROL DE CALIDAD SAS</t>
  </si>
  <si>
    <t>PEYCO PROYECTOS ESTUDIOS Y CONSTRUCCIONES SA</t>
  </si>
  <si>
    <t>CARLOS EDUARDO BERNA LATORRE</t>
  </si>
  <si>
    <t xml:space="preserve">CONSORCIO SMA INFRAESTRUCTURA </t>
  </si>
  <si>
    <t>SALGADO MELENDEZ Y ASOCIADOS INGENIEROS CONSULTORES SAS</t>
  </si>
  <si>
    <t>SALGADO MELENDEZ INFRAESTRUCTURA SAS</t>
  </si>
  <si>
    <t>GISTAVO EUGENIO ANAYA MATTOS</t>
  </si>
  <si>
    <t xml:space="preserve">CONSORCIO PROYDIS </t>
  </si>
  <si>
    <t>PROYECTISTAS DE COLOMBIA &amp; CIA  SAS</t>
  </si>
  <si>
    <t xml:space="preserve">DISEÑOS INTERVENTORIAS Y SERVICIOS SAS </t>
  </si>
  <si>
    <t>CARLOS ALBERTO ABELLO AVENA</t>
  </si>
  <si>
    <t>ING INGENIERIA SAS</t>
  </si>
  <si>
    <t xml:space="preserve">GERMAN ANTONIO BALLESTAS BERMEJO </t>
  </si>
  <si>
    <t>CONSORCIO GAB COLOMBIA 2024</t>
  </si>
  <si>
    <t>GERMAN ANTONIO BALLESTAS BERMEJO</t>
  </si>
  <si>
    <t xml:space="preserve">GAB INGENIERIA SAS </t>
  </si>
  <si>
    <t>NELSON FERNANDO ENRIQUES R</t>
  </si>
  <si>
    <t xml:space="preserve">PROYECTOS CONSTRUCCIONES CIVILES Y VIALES SAS  - PIV INGENIERIA SAS </t>
  </si>
  <si>
    <t xml:space="preserve">PROYECTOS CONSTRUCCIONES CIVILES Y VIALES SAS - PIV INGENIERIA SAS </t>
  </si>
  <si>
    <t xml:space="preserve">ROSA MARIA CORDERO </t>
  </si>
  <si>
    <t>CONSULTORES DONOVAN SAS</t>
  </si>
  <si>
    <t xml:space="preserve">CAMILO FONSECA CHAVEZ </t>
  </si>
  <si>
    <t>CONSORCIO VIAL DF-JCS</t>
  </si>
  <si>
    <t xml:space="preserve">DF CONSULTORIAS SAS </t>
  </si>
  <si>
    <t>JUAN CARLOS SANCHEZ GRUPO CONSULTOR Y CONSTRUCTOR SAS</t>
  </si>
  <si>
    <t>VICTOR HUGO ZAMBRANO PAZ</t>
  </si>
  <si>
    <t xml:space="preserve">CONSORCIO GEOZAM INGENIERIA </t>
  </si>
  <si>
    <t>GEOZAM LABORATORIO INGENIEROS CONSULTORES SAS</t>
  </si>
  <si>
    <t xml:space="preserve">INGENIERIA Y ESTUDIOS SAS </t>
  </si>
  <si>
    <t xml:space="preserve">RAFAEL VILLAR OSPINA </t>
  </si>
  <si>
    <t xml:space="preserve">CONSORCIO INTERVAL PROYECTOS </t>
  </si>
  <si>
    <t>IAR PROYECTOS SAS</t>
  </si>
  <si>
    <t>BATEMAN INGENIERIA SAS</t>
  </si>
  <si>
    <t xml:space="preserve">ANTONIO JOSE PEDRAZA </t>
  </si>
  <si>
    <t xml:space="preserve">CONSORCIO SUR OCCIDENTE </t>
  </si>
  <si>
    <t xml:space="preserve">ANTONIO JOSE PEDRAZA JIMENEZ </t>
  </si>
  <si>
    <t xml:space="preserve">CASIMIRO RODRIGUEZ CHINCHIA  </t>
  </si>
  <si>
    <t xml:space="preserve">INGENIERIA  RRTM SAS </t>
  </si>
  <si>
    <t xml:space="preserve">JHOMER ADOLFO LOPEZ </t>
  </si>
  <si>
    <t>INCOLTA INTERVENTORIAS Y CONSULTORIAS SAS</t>
  </si>
  <si>
    <t xml:space="preserve">INCOLTA INTERVENTORIAS Y CONSULTORIAS SAS </t>
  </si>
  <si>
    <t>PAOLO MAFIOLIUCHR</t>
  </si>
  <si>
    <t>CONSORCIO VIAS REGIONALES 2024</t>
  </si>
  <si>
    <t>SERVCIOS DE INGENIERIA Y CONSTRUCCION SAS</t>
  </si>
  <si>
    <t xml:space="preserve">BETMAF SAS </t>
  </si>
  <si>
    <t xml:space="preserve">WILMAR ALFONSO CIFUENTES </t>
  </si>
  <si>
    <t>CONSORCIO INTERVENTORIA VIAS ZONAS SCC</t>
  </si>
  <si>
    <t xml:space="preserve">COLOMBOINGENIERIA SAS </t>
  </si>
  <si>
    <t xml:space="preserve">CARLOS JULIO ARIAS LOPEZ </t>
  </si>
  <si>
    <t xml:space="preserve">JAVIER RAFAEL CAMARGO </t>
  </si>
  <si>
    <t>ARQUITECTOS INGENIEROS CONSTRUCTORES SAS</t>
  </si>
  <si>
    <t xml:space="preserve">GUSTAVO ROSO GOMEZ </t>
  </si>
  <si>
    <t>CONSORCIO PROINVIAL RURAL 46</t>
  </si>
  <si>
    <t xml:space="preserve">CONSULTORES ASOCIADOS AHA SAS </t>
  </si>
  <si>
    <t xml:space="preserve">JAMES ALBERTO KAMMERER JIMENEZ </t>
  </si>
  <si>
    <t xml:space="preserve">OMAR PERALTA CARRILLO  </t>
  </si>
  <si>
    <t xml:space="preserve">INGENIEROSS ROSO CIVILES VIALES SAS </t>
  </si>
  <si>
    <t>EDGAR A SALAZAR B-</t>
  </si>
  <si>
    <t>CONSORCIO  TH 46</t>
  </si>
  <si>
    <t>GUSTAVO ROSO GOMEZ</t>
  </si>
  <si>
    <t xml:space="preserve">TOTALL INC SAS BIC </t>
  </si>
  <si>
    <t xml:space="preserve">HORIZONTES CIVILES SAS </t>
  </si>
  <si>
    <t xml:space="preserve">ALVARO HERNANDO VERA AYALA </t>
  </si>
  <si>
    <t>CONSORCIO ALMA INTERNOVAC</t>
  </si>
  <si>
    <t xml:space="preserve">ALMA INTERVENTORIA &amp; CONSULTORIA SAS </t>
  </si>
  <si>
    <t>INTERNOVAC GROUP SAS</t>
  </si>
  <si>
    <t>EDWIN ALBERTO VARGAS RUEDA</t>
  </si>
  <si>
    <t>CONSORCIO CONSULTORES PSG</t>
  </si>
  <si>
    <t xml:space="preserve">PROES INGENIERIA SAS </t>
  </si>
  <si>
    <t xml:space="preserve">GRUPO INFRAESTRUCTURA COLOMBIA SAS </t>
  </si>
  <si>
    <t xml:space="preserve">SL SENDAS INGENIERIA SAS </t>
  </si>
  <si>
    <t>DIANA LORENA CASTAÑO</t>
  </si>
  <si>
    <t>CONSORCIO VIAL JJ</t>
  </si>
  <si>
    <t>JOYCO SAS BIC</t>
  </si>
  <si>
    <t xml:space="preserve">JOYCO INFRAESTRUCTURA SAS </t>
  </si>
  <si>
    <t xml:space="preserve">VIVIAN PAOLA CAMPO </t>
  </si>
  <si>
    <t>CONSORCIO VIAL PROPERIDAD PL</t>
  </si>
  <si>
    <t xml:space="preserve">PROYECTOS TECNICOS DE COLOMBIA SAS </t>
  </si>
  <si>
    <t xml:space="preserve">LATINCONSULT SAS </t>
  </si>
  <si>
    <t xml:space="preserve">JORGE HERNANDO FORERO FORERO </t>
  </si>
  <si>
    <t xml:space="preserve">TERRA INGENIEROS CIVILES SAS </t>
  </si>
  <si>
    <t xml:space="preserve">SANTIAGO PAEZ TALERO </t>
  </si>
  <si>
    <t xml:space="preserve">CONSORCIO REGIONAL SUR OCCDENTE </t>
  </si>
  <si>
    <t>INGENIERIA CONSULTORIA Y PLANEACION SA</t>
  </si>
  <si>
    <t xml:space="preserve">PAVIMENTOS Y GEOTECNIA SAS </t>
  </si>
  <si>
    <t xml:space="preserve">JOSE VICENTE BOCANEGRA GARCIA </t>
  </si>
  <si>
    <t xml:space="preserve">CONSORCIO INTER  DA </t>
  </si>
  <si>
    <t xml:space="preserve">DAIMCO SAS </t>
  </si>
  <si>
    <t xml:space="preserve">BERAKAH INGENIERIA SAS </t>
  </si>
  <si>
    <t xml:space="preserve">NESTOR ANIBAL ESPINOSA </t>
  </si>
  <si>
    <t xml:space="preserve">CONSORCIO SANTA MARIA 44 </t>
  </si>
  <si>
    <t xml:space="preserve">EMPROCIV SAS </t>
  </si>
  <si>
    <t xml:space="preserve">CONSULTORIA VIAL SAS </t>
  </si>
  <si>
    <t xml:space="preserve">SOLIUN INGENIERIA SAS </t>
  </si>
  <si>
    <t xml:space="preserve">MARIA ELVIRA PINTO JAIMES </t>
  </si>
  <si>
    <t xml:space="preserve">CONSORCIO INTERVIAL ZONA SUR </t>
  </si>
  <si>
    <t xml:space="preserve">CONSULTORES SOLANO NAVAS LTDA </t>
  </si>
  <si>
    <t xml:space="preserve">ARQUITECTURA Y GERENCIA DE PROYECTOS SAS </t>
  </si>
  <si>
    <t xml:space="preserve">DONALDO ELIAS CASTILLA </t>
  </si>
  <si>
    <t>CONSORCIO GEVDIS INT 2024</t>
  </si>
  <si>
    <t xml:space="preserve">INGENIERIA Y GESTION VIAL SAS </t>
  </si>
  <si>
    <t xml:space="preserve">DISEÑO VIAS Y PAVIMENTO SAS </t>
  </si>
  <si>
    <t>JUAN CAMILO RODRIGUEZ AYALA</t>
  </si>
  <si>
    <t xml:space="preserve">LITORAL CONSULTING SAS </t>
  </si>
  <si>
    <t xml:space="preserve">CONSULTORES ESPECIALIZADOS Y ASOCIADOS DE SANTANDER SAS </t>
  </si>
  <si>
    <t xml:space="preserve">ARTURO SARRIA RUIZ </t>
  </si>
  <si>
    <t>OSAC SAS</t>
  </si>
  <si>
    <t>JUAN PABLO MUÑOZ ANDRADE</t>
  </si>
  <si>
    <t>CONSORCIO INTERVENTORIA REGIONAL INVIAS</t>
  </si>
  <si>
    <t>HIDROCONSULTA SAS</t>
  </si>
  <si>
    <t>INGEPLAN.CO SAS</t>
  </si>
  <si>
    <t>INGEPLAN.CO INFRAESTRUCTURA SAS BIC</t>
  </si>
  <si>
    <t>JOHONATHAN RICARDO CASAS MORALES</t>
  </si>
  <si>
    <t>CONSORCIO PRT 2024</t>
  </si>
  <si>
    <t xml:space="preserve">AEROVIAS INGENIERIA SAS </t>
  </si>
  <si>
    <t xml:space="preserve">C&amp;A PROFESIONALES DE INGENIERIA SAS </t>
  </si>
  <si>
    <t xml:space="preserve">CESAR AUGUSTO PALACIOS </t>
  </si>
  <si>
    <t>CONSORCIO CAMINOS JINT 46</t>
  </si>
  <si>
    <t xml:space="preserve">JPS INGENIERIA SAS </t>
  </si>
  <si>
    <t xml:space="preserve">INTING SAS </t>
  </si>
  <si>
    <t xml:space="preserve">JORGE HERNANDO BELTRAN </t>
  </si>
  <si>
    <t>NOGAALL  SAS</t>
  </si>
  <si>
    <t xml:space="preserve">HUGO ALFREDO POSSO MONCADA </t>
  </si>
  <si>
    <t xml:space="preserve">CONSORCIO VIAS ERV </t>
  </si>
  <si>
    <t xml:space="preserve">GRUPO POSSO SAS </t>
  </si>
  <si>
    <t xml:space="preserve">INGENIERIA MONADA GONZALEZ ASOCIADOS SAS </t>
  </si>
  <si>
    <t xml:space="preserve">JESUS ORLANO VIVAS NOGUERA </t>
  </si>
  <si>
    <t>UNION TEMPORAL CAMINOS SUR OCCIDENTE 2024</t>
  </si>
  <si>
    <t xml:space="preserve">CESAR AUGUISTO OBREGON </t>
  </si>
  <si>
    <t xml:space="preserve">JESUS ORLANDO VIVAS NOGUERA </t>
  </si>
  <si>
    <t xml:space="preserve">EMILIA DE LA OSSA CONTRERAS </t>
  </si>
  <si>
    <t>CONSORCIO DESARROLLO VIAL 2T</t>
  </si>
  <si>
    <t xml:space="preserve">TECNOLOGIAS DE NUEVAS MEDICIONES COLOMBIA SAS </t>
  </si>
  <si>
    <t xml:space="preserve">TNM INGENIERIA SAS </t>
  </si>
  <si>
    <t>CRISTIAN MAURICIO CUELLAR</t>
  </si>
  <si>
    <t xml:space="preserve">LEMOINE RIVERA INGENIEROS ASOCIADOS SAS </t>
  </si>
  <si>
    <t>ALVARO CARVAJAL VALENCIA</t>
  </si>
  <si>
    <t xml:space="preserve">ALVARO CARVAJAL VALENCIA </t>
  </si>
  <si>
    <t xml:space="preserve">LUZ ANDREA FAJARDO CORREDOR </t>
  </si>
  <si>
    <t>CONSORCIO CONSTRUGAVI SUR</t>
  </si>
  <si>
    <t xml:space="preserve">GAVINCO INGENIEROS CONSULTORES SAS </t>
  </si>
  <si>
    <t xml:space="preserve">CONSTRUMAVE SAS </t>
  </si>
  <si>
    <t xml:space="preserve">IVAN AUGUSTO BARRETO </t>
  </si>
  <si>
    <t xml:space="preserve">CONSORCIO METASOLUCIONES RURALES SUR </t>
  </si>
  <si>
    <t xml:space="preserve">SOLUCIONES PARA LA INGENIERIA SAS </t>
  </si>
  <si>
    <t xml:space="preserve">META ENGINEERING SA </t>
  </si>
  <si>
    <t>RAFAEL AUGUSTO ZAFRA</t>
  </si>
  <si>
    <t>CONSORCIO ZP 46</t>
  </si>
  <si>
    <t xml:space="preserve">PI SAS PROYECTOS DE INGENIERIA SAS </t>
  </si>
  <si>
    <t xml:space="preserve">ZAFRA INGENIERIA SAS </t>
  </si>
  <si>
    <t>SANDRA YONAIRA VALENCIA PINZON</t>
  </si>
  <si>
    <t xml:space="preserve">CONSORCIO VIAL FR </t>
  </si>
  <si>
    <t>FJB INGENIERIA SA S</t>
  </si>
  <si>
    <t xml:space="preserve">R&amp;Q INGENIERIA COLOMBIA SA </t>
  </si>
  <si>
    <t xml:space="preserve">PAULA ANDREA MARTINEZ </t>
  </si>
  <si>
    <t>VELNEC SA</t>
  </si>
  <si>
    <t>PAULA VANESSA FLOREZ</t>
  </si>
  <si>
    <t xml:space="preserve">CONSORCIO VIAS DE LA PAZ </t>
  </si>
  <si>
    <t xml:space="preserve">ORBITA DESARROLLO SAS </t>
  </si>
  <si>
    <t>RAFAEL JAVIER GUISA</t>
  </si>
  <si>
    <t xml:space="preserve">CONSORCIO VIAS NACIONALES </t>
  </si>
  <si>
    <t xml:space="preserve">RAFAEL GABRIEL GUISA RUEDA </t>
  </si>
  <si>
    <t xml:space="preserve">WILMER JUNIOR GOMEZ BRITO </t>
  </si>
  <si>
    <t xml:space="preserve">JORGE ALVARADO SANCHEZ </t>
  </si>
  <si>
    <t>CONSORCIO INTERVENCION AC</t>
  </si>
  <si>
    <t>ALIANZA DE PROYECTOS SAS BIC</t>
  </si>
  <si>
    <t xml:space="preserve">CANJI DISEÑOS E INTERVENTORIAS SAS </t>
  </si>
  <si>
    <t xml:space="preserve">DANIEL ALFREDO TOVAR </t>
  </si>
  <si>
    <t>CONSORCIO APPLUS INGEANDINA 2024</t>
  </si>
  <si>
    <t xml:space="preserve">APPLUS SERVICIOS INTEGRALES </t>
  </si>
  <si>
    <t xml:space="preserve">INGEANDINA CONSULTORES DE INGENIERIA SAS </t>
  </si>
  <si>
    <t xml:space="preserve">MIGUEL ANGEL SALGADO PACHECO </t>
  </si>
  <si>
    <t>CONSORCIO CB-TALATAA</t>
  </si>
  <si>
    <t>CB INGENIERIA Y DESARROLLO SAS BIC</t>
  </si>
  <si>
    <t xml:space="preserve">TALATAA PROYECTOS SAS </t>
  </si>
  <si>
    <t>KERLY GIOVANNA CUELLAR</t>
  </si>
  <si>
    <t xml:space="preserve">CONSORCIO GUADALUPE </t>
  </si>
  <si>
    <t xml:space="preserve">ARA INGENIERIA SA </t>
  </si>
  <si>
    <t>JOSE ALBERTO ROJAS PRIETO</t>
  </si>
  <si>
    <t xml:space="preserve">OSCAR ANDRES PLAZAS </t>
  </si>
  <si>
    <t>CONSORCIO PROYECTEV-VIAS 43</t>
  </si>
  <si>
    <t>PROYECTISTAS ASOCIADOS SASA</t>
  </si>
  <si>
    <t xml:space="preserve">CONSTRUCTORA TEATINO VARGAS SAS </t>
  </si>
  <si>
    <t>LEONEL GUIZA RUEDA</t>
  </si>
  <si>
    <t>CONSORCIO HGR-INCON</t>
  </si>
  <si>
    <t xml:space="preserve">INTERVENTORIAS Y CONSTRUCCIONES SAS </t>
  </si>
  <si>
    <t xml:space="preserve">HGR CONSULTORIA SAS </t>
  </si>
  <si>
    <t xml:space="preserve">JORGE ROA MEJIA </t>
  </si>
  <si>
    <t>CONOSRCIO CCSO</t>
  </si>
  <si>
    <t>INP SERVICIOS SAS</t>
  </si>
  <si>
    <t>INGENIERIA DE PROYECTOS SAS</t>
  </si>
  <si>
    <t xml:space="preserve">SERGIO RAFAEL PABON LOZANO </t>
  </si>
  <si>
    <t xml:space="preserve">CONSORCIO PROJEKTA DTP COLOMBIA </t>
  </si>
  <si>
    <t>PROJEKTA INGENIEROS CONSULTORES</t>
  </si>
  <si>
    <t xml:space="preserve">DESARROLLO TECNOLOGIA  Y PLANEACION COLOMBIA SAS </t>
  </si>
  <si>
    <t xml:space="preserve">CLAUDIA DEL PILAR SUAREZ </t>
  </si>
  <si>
    <t xml:space="preserve">CONSORCIO PROSPERAR SUR OCCIDENTE </t>
  </si>
  <si>
    <t>INGENIERIA MATRIZ SAS</t>
  </si>
  <si>
    <t>INGENIERIA MASTER SAS</t>
  </si>
  <si>
    <t>PAULA VANESA FLOREZ SANZON</t>
  </si>
  <si>
    <t>GERMAN ADOLFO PERDOMO PACHON</t>
  </si>
  <si>
    <t>CONSULTORES DEL OCCIDENTE SAS</t>
  </si>
  <si>
    <t xml:space="preserve">JAVIER BARRERO MOSSOS </t>
  </si>
  <si>
    <t xml:space="preserve">SOCIEDAD TECNICA SOTA LTDA </t>
  </si>
  <si>
    <t>JUAN CAMILO POLANIA ANDRADE</t>
  </si>
  <si>
    <t>CONSORCIO INTERVIAL HUILA 2024</t>
  </si>
  <si>
    <t xml:space="preserve">SISMECON SAS </t>
  </si>
  <si>
    <t xml:space="preserve">INGENIERIA MANTENIMIENTO CONSULTORIAS Y ASESORIAS DE COLOMBIA SAS </t>
  </si>
  <si>
    <t xml:space="preserve">GM SOLUTIONS SAS </t>
  </si>
  <si>
    <t xml:space="preserve">JOSUE YAMIL SANCHEZ CLAROS </t>
  </si>
  <si>
    <t xml:space="preserve">CONSORCIO INTERVIAL </t>
  </si>
  <si>
    <t xml:space="preserve">CONSTRUCTORA  CIVIL ALIADA SAS   </t>
  </si>
  <si>
    <t xml:space="preserve">EMPRESA GRUPO ROMERO SAS </t>
  </si>
  <si>
    <t xml:space="preserve">MIGUEL ANGEL VARGAS PINZON </t>
  </si>
  <si>
    <t>CONSORCIO INTERCAMINOS C&amp;C</t>
  </si>
  <si>
    <t>CONSULTORIA CAPITAL SAS BIC</t>
  </si>
  <si>
    <t>CONSULTORIA CENTRAL SAS BIC</t>
  </si>
  <si>
    <t xml:space="preserve">EDWIN ANDRES CHAVEZ ORTEGA </t>
  </si>
  <si>
    <t xml:space="preserve">CONSORCIO CIMA-URBA </t>
  </si>
  <si>
    <t>URBA INGENIERIA Y CONSULTORIA SAS</t>
  </si>
  <si>
    <t>CIMA ENGINNEERING SAS</t>
  </si>
  <si>
    <t>JUAN SEBASTIAN FLOREZ OCAMPO</t>
  </si>
  <si>
    <t>DATUM X SAS</t>
  </si>
  <si>
    <t xml:space="preserve">DIEGO FERNANDO VERGARA ALDANA </t>
  </si>
  <si>
    <t>CONSORCIO AMV-INESAS</t>
  </si>
  <si>
    <t>INGENIERIA DE ESTUDIOS Y ASESORIAS SAS</t>
  </si>
  <si>
    <t>AMV CONSULTORES SAS</t>
  </si>
  <si>
    <t xml:space="preserve">OSWALDO RAMOS GARCIA </t>
  </si>
  <si>
    <t xml:space="preserve">INGEOCILCON SAS </t>
  </si>
  <si>
    <t xml:space="preserve"> 17/06/2024</t>
  </si>
  <si>
    <t xml:space="preserve">CARLOS FERNANDO LOPEZ </t>
  </si>
  <si>
    <t>CONOSRCIO INTER JC</t>
  </si>
  <si>
    <t xml:space="preserve">JESAK SAS </t>
  </si>
  <si>
    <t>CIVILE SAS BIC</t>
  </si>
  <si>
    <t xml:space="preserve">CONOSRCIO SETEC PAZ TOTAL SUR OCCIDENTE </t>
  </si>
  <si>
    <t xml:space="preserve">GOMEZ CAJIAO Y ASOCIADOS SAS </t>
  </si>
  <si>
    <t xml:space="preserve">SETEC ANDINA SAS </t>
  </si>
  <si>
    <t xml:space="preserve">JUAN MANUEL ALBA ROJAS </t>
  </si>
  <si>
    <t xml:space="preserve">LA VIALIDAD LTDA </t>
  </si>
  <si>
    <t>ALFREDO JOSE LEPESQUEUR MARTINEZ</t>
  </si>
  <si>
    <t>CONSORCIO INTERVIAS ASA</t>
  </si>
  <si>
    <t>AS INGENIERIA Y CONSULTORIA SAS</t>
  </si>
  <si>
    <t>DAVID ALEJANDRO SANTIAGO TIBAVIZCO</t>
  </si>
  <si>
    <t>CONSORCIO CAMINOS DE LA PAZ</t>
  </si>
  <si>
    <t>CONSTRUCTORA AICOSS SAS</t>
  </si>
  <si>
    <t xml:space="preserve">ADMINISTRACION PUBLICA COOPERATIVA DE DEPARTAMENTOS Y MUNICIPIOS DE COLOMBIA </t>
  </si>
  <si>
    <t xml:space="preserve">ANDRES FELIPE MELO </t>
  </si>
  <si>
    <t xml:space="preserve">CONSORCIO  ZONA SUR OCCIDENTE FZSPI </t>
  </si>
  <si>
    <t xml:space="preserve">FZ CONSTRUCTORES SAS </t>
  </si>
  <si>
    <t>SUDANDINA PROYECTOS E INGENIERIA SAS</t>
  </si>
  <si>
    <t xml:space="preserve">JESUS MARIA BERDUGO </t>
  </si>
  <si>
    <t xml:space="preserve">CONSORCIO SAN RAFAEL </t>
  </si>
  <si>
    <t xml:space="preserve">CODIPRO INGENIERIA Y ARQUITECTURA LTDA </t>
  </si>
  <si>
    <t>INGEBAMER SAS</t>
  </si>
  <si>
    <t>FORMATO 8</t>
  </si>
  <si>
    <t>PROPUESTA No.</t>
  </si>
  <si>
    <t>CUMPLE / 
NO CUMPLE</t>
  </si>
  <si>
    <t>CUMPLE</t>
  </si>
  <si>
    <t>CONSTRUCTORES INGENIEROS CONTRATISTAS LTDA</t>
  </si>
  <si>
    <t xml:space="preserve">ALDEIC SAS BIC </t>
  </si>
  <si>
    <t xml:space="preserve">GS VIAS Y ESTRUCTURAS </t>
  </si>
  <si>
    <t>UNIOBRAS DEL ORIENTE S.A.S</t>
  </si>
  <si>
    <t xml:space="preserve">CONSORCIO SINU </t>
  </si>
  <si>
    <t>CONSORCIO CAMINOS COMUNITARIOS SUR</t>
  </si>
  <si>
    <t>INTERSA S.A.</t>
  </si>
  <si>
    <t>CONSORCIO ZONA SUR OCCIDENTE 046</t>
  </si>
  <si>
    <t>CONSORCIO INTERVIAL OCCIDENTE</t>
  </si>
  <si>
    <t>INGESCOR LTDA</t>
  </si>
  <si>
    <t>CONSORCIO TOPOLOGÍA</t>
  </si>
  <si>
    <t>TORRES &amp; ASOCIADOS</t>
  </si>
  <si>
    <t>GERARDO DÍAZ MANJARRES</t>
  </si>
  <si>
    <t>CONSORCIO DIN SEDIC</t>
  </si>
  <si>
    <t>CONSORCIO METRO CINCO</t>
  </si>
  <si>
    <t>MAMUT ACERO Y CONCRETO S.A.S</t>
  </si>
  <si>
    <t>CONSORCIO CAMINOS ET</t>
  </si>
  <si>
    <t>CONSORCIO VIAL OP</t>
  </si>
  <si>
    <t>INGENIEROS CIVILES ESPECIALISTAS S.A.S.</t>
  </si>
  <si>
    <t>CONSORCIO CELQO-SENSYS</t>
  </si>
  <si>
    <t>CONSORCIO INTERDICAL</t>
  </si>
  <si>
    <t>GOMYSIL CONSTRUCCIONES S.A.S</t>
  </si>
  <si>
    <t>AESA PROYECTOS SAS</t>
  </si>
  <si>
    <t>CONSORCIO INTER VIAS TERCIARIAS</t>
  </si>
  <si>
    <t>TRANSPORTE PLANEACIÓN Y DISEÑO INGENIERÍA S.A.S.</t>
  </si>
  <si>
    <t>CONSORCIO IVIC-HJ INGENIEROS</t>
  </si>
  <si>
    <t>CONSORCIO VIAL SUR OCCIDENTE</t>
  </si>
  <si>
    <t>CONSORCIO SMA INFRAESTRUCTURA</t>
  </si>
  <si>
    <t>CONSORCIO PROYDIS</t>
  </si>
  <si>
    <t>CONSORCIO GEOZAM INGENIERÍA</t>
  </si>
  <si>
    <t>INTERVIAL PROYECTOS</t>
  </si>
  <si>
    <t>CONSORCIO SUR OCCIDENTE-046-2024</t>
  </si>
  <si>
    <t>INCOLTA INTERVENTORIAS Y CONSULTORIAS S.A.S.</t>
  </si>
  <si>
    <t>CONSORCIO INTERVENTORIA VIAS ZONASCC</t>
  </si>
  <si>
    <t>CONSORCIO TH 46</t>
  </si>
  <si>
    <t>CONSORCIO ALMA - INTERNOVAC</t>
  </si>
  <si>
    <t>CONSORCIO VIAL PROSPERIDAD PL</t>
  </si>
  <si>
    <t>TERRA INGENIEROS CIVILES SAS</t>
  </si>
  <si>
    <t>CONSORCIO  REGIONAL SUR OCCIDENTE</t>
  </si>
  <si>
    <t>CONSORCIO INTER DA</t>
  </si>
  <si>
    <t>CONSORCIO SANTA MARIA 44</t>
  </si>
  <si>
    <t>CONSORCIO INTER VIAL ZONA SUR</t>
  </si>
  <si>
    <t>CONSORCIO GEVDIS INT 2024.</t>
  </si>
  <si>
    <t>CONSORCIO INTERVENTORÍA REGIONAL INVIAS</t>
  </si>
  <si>
    <t>CS CAMINOS JINT 46</t>
  </si>
  <si>
    <t>NOGAALL S.A.S</t>
  </si>
  <si>
    <t>CONSORCIO VIAS ERV</t>
  </si>
  <si>
    <t>LEMOINE RIVERA INGENIEROS ASOCIADOS SAS</t>
  </si>
  <si>
    <t>CONSORCIO METASOLUCIONES RURALES SUR</t>
  </si>
  <si>
    <t>CONSORCIO VIAL FR</t>
  </si>
  <si>
    <t>VELNEC S.A.</t>
  </si>
  <si>
    <t>CONSORCIO VIAS DE LA PAZ</t>
  </si>
  <si>
    <t>CONSORCIO VIAS NACIONALES</t>
  </si>
  <si>
    <t>CONSORCIO APPLUS - INGEANDINA 2024</t>
  </si>
  <si>
    <t>CONSORCIO GUADALUPE</t>
  </si>
  <si>
    <t>CONSORCIO PROYECTEV – VÍAS 43</t>
  </si>
  <si>
    <t>CONSORCIO HGR - INCON</t>
  </si>
  <si>
    <t>CONSORCIO CCSO</t>
  </si>
  <si>
    <t>CONSORCIO PROJEKTA - DTP COLOMBIA</t>
  </si>
  <si>
    <t>CONSORCIO PROSPERAR SUR OCCIDENTE</t>
  </si>
  <si>
    <t>ORBITA DESARROLLO SAS</t>
  </si>
  <si>
    <t>CONSORCIO INTERVIAL HUILA 2024.</t>
  </si>
  <si>
    <t>CONSORCIO INTERVIAL</t>
  </si>
  <si>
    <t>CONSORCIO CIMA-URBA</t>
  </si>
  <si>
    <t>DATUM X S.A.S</t>
  </si>
  <si>
    <t>INGEOCILCON S.A.S.</t>
  </si>
  <si>
    <t>CONSORCIO INTER J C</t>
  </si>
  <si>
    <t>CONSORCIO SETEC PAZ TOTAL SUR OCCIDENTE</t>
  </si>
  <si>
    <t>LA VIALIDAD LTDA.</t>
  </si>
  <si>
    <t>CONSORCIO INTERVIAS A.S.A.</t>
  </si>
  <si>
    <t>CONSORCIO SUR OCCIDENTE FZSPI</t>
  </si>
  <si>
    <t>CONSORCIO SAN RAFAEL</t>
  </si>
  <si>
    <t>FORMATO 9</t>
  </si>
  <si>
    <t>Experiencia adicional del personal clave evaluable</t>
  </si>
  <si>
    <t>Formación académica adicional del personal clave</t>
  </si>
  <si>
    <t xml:space="preserve">TOTAL PUNTAJE 
FORMATO 9
</t>
  </si>
  <si>
    <t>FORMATO 12</t>
  </si>
  <si>
    <t>PUNTAJE</t>
  </si>
  <si>
    <t>FORMATO No.8</t>
  </si>
  <si>
    <t>FORMATO No.9</t>
  </si>
  <si>
    <t>FORMATO No.12</t>
  </si>
  <si>
    <t>Propuesta No.</t>
  </si>
  <si>
    <t xml:space="preserve"> CUMPLE / NO CUMPLE</t>
  </si>
  <si>
    <t>RESULTADOS DE LA EVALUACION FINANCIERA</t>
  </si>
  <si>
    <t>No.</t>
  </si>
  <si>
    <t>NOMBRE</t>
  </si>
  <si>
    <t>l 1</t>
  </si>
  <si>
    <t xml:space="preserve">l 2 </t>
  </si>
  <si>
    <t>l 3</t>
  </si>
  <si>
    <t>l 4</t>
  </si>
  <si>
    <t>l 5</t>
  </si>
  <si>
    <t>l 6</t>
  </si>
  <si>
    <t>l 7</t>
  </si>
  <si>
    <t>l 8</t>
  </si>
  <si>
    <t>l 9</t>
  </si>
  <si>
    <t>FINANZAC</t>
  </si>
  <si>
    <t>ORGANIZACIÓN</t>
  </si>
  <si>
    <t>ECONOMICA</t>
  </si>
  <si>
    <t>Columna1</t>
  </si>
  <si>
    <t>Columna2</t>
  </si>
  <si>
    <t xml:space="preserve">INGEVAL SAS   </t>
  </si>
  <si>
    <t>X</t>
  </si>
  <si>
    <t>RUP FECHA ANTERIOR</t>
  </si>
  <si>
    <t xml:space="preserve">FORMATO 12 LO TIENE COMO 10 </t>
  </si>
  <si>
    <t>SALARIOS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</si>
</sst>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164" formatCode="_-* #,##0.00\ _€_-;\-* #,##0.00\ _€_-;_-* &quot;-&quot;??\ _€_-;_-@_-"/>
    <numFmt numFmtId="165" formatCode="_(* #,##0.00_);_(* \(#,##0.00\);_(* &quot;-&quot;??_);_(@_)"/>
    <numFmt numFmtId="166" formatCode="_(&quot;$&quot;\ * #,##0.00_);_(&quot;$&quot;\ * \(#,##0.00\);_(&quot;$&quot;\ * &quot;-&quot;??_);_(@_)"/>
    <numFmt numFmtId="167" formatCode="_ * #,##0_ ;_ * \-#,##0_ ;_ * &quot;-&quot;_ ;_ @_ "/>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quot;(SMMLV)  &quot;0"/>
    <numFmt numFmtId="174" formatCode="&quot;CONCURSO DE MERITOS ABIERTO No. - &quot;@"/>
  </numFmts>
  <fonts count="5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sz val="9"/>
      <name val="Arial"/>
      <family val="2"/>
    </font>
    <font>
      <b/>
      <sz val="9"/>
      <name val="Arial"/>
      <family val="2"/>
    </font>
    <font>
      <b/>
      <sz val="9"/>
      <color indexed="8"/>
      <name val="Arial"/>
      <family val="2"/>
    </font>
    <font>
      <b/>
      <sz val="8"/>
      <name val="Arial"/>
      <family val="2"/>
    </font>
    <font>
      <b/>
      <sz val="11"/>
      <name val="Arial Narrow"/>
      <family val="2"/>
    </font>
    <font>
      <sz val="11"/>
      <name val="Arial Narrow"/>
      <family val="2"/>
    </font>
    <font>
      <b/>
      <sz val="9"/>
      <name val="Arial Narrow"/>
      <family val="2"/>
    </font>
    <font>
      <b/>
      <sz val="9"/>
      <color indexed="12"/>
      <name val="Arial"/>
      <family val="2"/>
    </font>
    <font>
      <sz val="8"/>
      <name val="Arial"/>
      <family val="2"/>
    </font>
    <font>
      <sz val="12"/>
      <color theme="1"/>
      <name val="Calibri"/>
      <family val="2"/>
    </font>
    <font>
      <b/>
      <sz val="18"/>
      <name val="Arial"/>
      <family val="2"/>
    </font>
    <font>
      <sz val="8"/>
      <name val="Tahoma"/>
      <family val="2"/>
    </font>
    <font>
      <b/>
      <sz val="9"/>
      <color theme="1"/>
      <name val="Arial"/>
      <family val="2"/>
    </font>
    <font>
      <sz val="10"/>
      <name val="Arial Narrow"/>
      <family val="2"/>
    </font>
    <font>
      <b/>
      <sz val="10"/>
      <color theme="0"/>
      <name val="Arial"/>
      <family val="2"/>
    </font>
    <font>
      <b/>
      <sz val="18"/>
      <color indexed="8"/>
      <name val="Arial"/>
      <family val="2"/>
    </font>
    <font>
      <b/>
      <sz val="14"/>
      <color indexed="8"/>
      <name val="Arial"/>
      <family val="2"/>
    </font>
    <font>
      <b/>
      <sz val="9"/>
      <color rgb="FF0000FF"/>
      <name val="Arial"/>
      <family val="2"/>
    </font>
    <font>
      <sz val="10"/>
      <color theme="0"/>
      <name val="Arial"/>
      <family val="2"/>
    </font>
    <font>
      <b/>
      <sz val="9"/>
      <color theme="0"/>
      <name val="Arial"/>
      <family val="2"/>
    </font>
    <font>
      <sz val="10"/>
      <color theme="1"/>
      <name val="Arial"/>
      <family val="2"/>
    </font>
    <font>
      <b/>
      <sz val="10"/>
      <color theme="1"/>
      <name val="Arial"/>
      <family val="2"/>
    </font>
    <font>
      <b/>
      <sz val="9"/>
      <color theme="0"/>
      <name val="Arial Narrow"/>
      <family val="2"/>
    </font>
    <font>
      <b/>
      <sz val="8"/>
      <color theme="0"/>
      <name val="Arial"/>
      <family val="2"/>
    </font>
    <font>
      <b/>
      <sz val="14"/>
      <color theme="0"/>
      <name val="Arial"/>
      <family val="2"/>
    </font>
    <font>
      <b/>
      <sz val="8"/>
      <color rgb="FFFF0000"/>
      <name val="Arial"/>
      <family val="2"/>
    </font>
    <font>
      <b/>
      <sz val="8"/>
      <color theme="1"/>
      <name val="Arial"/>
      <family val="2"/>
    </font>
    <font>
      <b/>
      <sz val="12"/>
      <color theme="1"/>
      <name val="Arial"/>
      <family val="2"/>
    </font>
    <font>
      <b/>
      <sz val="18"/>
      <color theme="1"/>
      <name val="Arial"/>
      <family val="2"/>
    </font>
    <font>
      <b/>
      <sz val="11"/>
      <color theme="1"/>
      <name val="Arial"/>
      <family val="2"/>
    </font>
    <font>
      <b/>
      <sz val="11"/>
      <color theme="1"/>
      <name val="Arial Narrow"/>
      <family val="2"/>
    </font>
    <font>
      <b/>
      <sz val="9"/>
      <color theme="1"/>
      <name val="Arial Narrow"/>
      <family val="2"/>
    </font>
    <font>
      <sz val="12"/>
      <name val="Arial"/>
      <family val="2"/>
    </font>
    <font>
      <sz val="9"/>
      <color theme="1"/>
      <name val="Arial"/>
      <family val="2"/>
    </font>
    <font>
      <sz val="9"/>
      <name val="Arial Narrow"/>
      <family val="2"/>
    </font>
    <font>
      <b/>
      <sz val="10"/>
      <color rgb="FFFF0000"/>
      <name val="Arial"/>
      <family val="2"/>
    </font>
    <font>
      <sz val="11"/>
      <color theme="1"/>
      <name val="Arial Narrow"/>
      <family val="2"/>
    </font>
    <font>
      <sz val="9"/>
      <color rgb="FFC00000"/>
      <name val="Arial"/>
      <family val="2"/>
    </font>
    <font>
      <sz val="11"/>
      <color rgb="FF000000"/>
      <name val="Arial Narrow"/>
      <family val="2"/>
    </font>
    <font>
      <sz val="9"/>
      <color rgb="FF525252"/>
      <name val="Arial"/>
      <family val="2"/>
    </font>
    <font>
      <b/>
      <sz val="8"/>
      <name val="Arial"/>
    </font>
    <font>
      <sz val="10"/>
      <color rgb="FFFF0000"/>
      <name val="Arial"/>
    </font>
    <font>
      <sz val="10"/>
      <color rgb="FFFF0000"/>
      <name val="Arial"/>
      <family val="2"/>
    </font>
    <font>
      <sz val="8"/>
      <name val="Arial"/>
    </font>
    <font>
      <sz val="8"/>
      <color rgb="FF525252"/>
      <name val="Arial"/>
      <family val="2"/>
    </font>
  </fonts>
  <fills count="2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D28660"/>
        <bgColor indexed="64"/>
      </patternFill>
    </fill>
    <fill>
      <patternFill patternType="solid">
        <fgColor rgb="FFF0DCC8"/>
        <bgColor indexed="64"/>
      </patternFill>
    </fill>
    <fill>
      <patternFill patternType="solid">
        <fgColor rgb="FFF0DCC8"/>
        <bgColor rgb="FF000000"/>
      </patternFill>
    </fill>
    <fill>
      <patternFill patternType="solid">
        <fgColor rgb="FF96FFFF"/>
        <bgColor rgb="FF000000"/>
      </patternFill>
    </fill>
    <fill>
      <patternFill patternType="solid">
        <fgColor rgb="FF96FFFF"/>
        <bgColor indexed="64"/>
      </patternFill>
    </fill>
    <fill>
      <patternFill patternType="solid">
        <fgColor rgb="FF76933C"/>
        <bgColor indexed="64"/>
      </patternFill>
    </fill>
    <fill>
      <patternFill patternType="solid">
        <fgColor rgb="FF76933C"/>
        <bgColor rgb="FF000000"/>
      </patternFill>
    </fill>
    <fill>
      <patternFill patternType="solid">
        <fgColor theme="0" tint="-0.249977111117893"/>
        <bgColor rgb="FF000000"/>
      </patternFill>
    </fill>
    <fill>
      <patternFill patternType="solid">
        <fgColor rgb="FF644646"/>
        <bgColor indexed="64"/>
      </patternFill>
    </fill>
    <fill>
      <patternFill patternType="solid">
        <fgColor rgb="FFC8BEBE"/>
        <bgColor indexed="64"/>
      </patternFill>
    </fill>
    <fill>
      <patternFill patternType="solid">
        <fgColor rgb="FFC8BEBE"/>
        <bgColor rgb="FF000000"/>
      </patternFill>
    </fill>
    <fill>
      <patternFill patternType="solid">
        <fgColor rgb="FF968C8C"/>
        <bgColor rgb="FF000000"/>
      </patternFill>
    </fill>
    <fill>
      <patternFill patternType="solid">
        <fgColor rgb="FF968C8C"/>
        <bgColor indexed="64"/>
      </patternFill>
    </fill>
    <fill>
      <patternFill patternType="solid">
        <fgColor rgb="FF644646"/>
        <bgColor theme="8"/>
      </patternFill>
    </fill>
    <fill>
      <patternFill patternType="solid">
        <fgColor theme="7" tint="0.59996337778862885"/>
        <bgColor indexed="64"/>
      </patternFill>
    </fill>
    <fill>
      <patternFill patternType="solid">
        <fgColor theme="7" tint="0.59996337778862885"/>
        <bgColor rgb="FF000000"/>
      </patternFill>
    </fill>
    <fill>
      <patternFill patternType="solid">
        <fgColor theme="7" tint="0.79998168889431442"/>
        <bgColor indexed="64"/>
      </patternFill>
    </fill>
    <fill>
      <patternFill patternType="solid">
        <fgColor theme="7" tint="0.79998168889431442"/>
        <bgColor rgb="FF000000"/>
      </patternFill>
    </fill>
    <fill>
      <patternFill patternType="solid">
        <fgColor theme="7" tint="0.59999389629810485"/>
        <bgColor indexed="64"/>
      </patternFill>
    </fill>
    <fill>
      <patternFill patternType="solid">
        <fgColor theme="7" tint="0.59999389629810485"/>
        <bgColor rgb="FF000000"/>
      </patternFill>
    </fill>
  </fills>
  <borders count="67">
    <border>
      <left/>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double">
        <color indexed="64"/>
      </top>
      <bottom/>
      <diagonal/>
    </border>
    <border>
      <left style="double">
        <color auto="1"/>
      </left>
      <right/>
      <top/>
      <bottom/>
      <diagonal/>
    </border>
    <border>
      <left/>
      <right style="double">
        <color auto="1"/>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medium">
        <color indexed="64"/>
      </top>
      <bottom style="thin">
        <color rgb="FF000000"/>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style="thin">
        <color rgb="FF000000"/>
      </bottom>
      <diagonal/>
    </border>
    <border>
      <left/>
      <right style="thin">
        <color indexed="64"/>
      </right>
      <top style="thin">
        <color indexed="64"/>
      </top>
      <bottom/>
      <diagonal/>
    </border>
    <border>
      <left style="thin">
        <color indexed="64"/>
      </left>
      <right style="thin">
        <color indexed="64"/>
      </right>
      <top style="medium">
        <color indexed="64"/>
      </top>
      <bottom style="medium">
        <color rgb="FF000000"/>
      </bottom>
      <diagonal/>
    </border>
  </borders>
  <cellStyleXfs count="35">
    <xf numFmtId="0" fontId="0" fillId="0" borderId="0"/>
    <xf numFmtId="169" fontId="4" fillId="0" borderId="0" applyFont="0" applyFill="0" applyBorder="0" applyAlignment="0" applyProtection="0"/>
    <xf numFmtId="168" fontId="4" fillId="0" borderId="0" applyFont="0" applyFill="0" applyBorder="0" applyAlignment="0" applyProtection="0"/>
    <xf numFmtId="0" fontId="6" fillId="0" borderId="0"/>
    <xf numFmtId="0" fontId="6" fillId="0" borderId="0"/>
    <xf numFmtId="9" fontId="4" fillId="0" borderId="0" applyFont="0" applyFill="0" applyBorder="0" applyAlignment="0" applyProtection="0"/>
    <xf numFmtId="0" fontId="4" fillId="0" borderId="0"/>
    <xf numFmtId="0" fontId="17" fillId="0" borderId="0"/>
    <xf numFmtId="166" fontId="4" fillId="0" borderId="0" applyFont="0" applyFill="0" applyBorder="0" applyAlignment="0" applyProtection="0"/>
    <xf numFmtId="0" fontId="4" fillId="0" borderId="0"/>
    <xf numFmtId="169" fontId="4" fillId="0" borderId="0" applyFont="0" applyFill="0" applyBorder="0" applyAlignment="0" applyProtection="0"/>
    <xf numFmtId="9" fontId="4"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9" fontId="19" fillId="0" borderId="0" applyFont="0" applyFill="0" applyBorder="0" applyAlignment="0" applyProtection="0"/>
    <xf numFmtId="0" fontId="4" fillId="0" borderId="0"/>
    <xf numFmtId="164" fontId="3" fillId="0" borderId="0" applyFont="0" applyFill="0" applyBorder="0" applyAlignment="0" applyProtection="0"/>
    <xf numFmtId="164" fontId="3" fillId="0" borderId="0" applyFont="0" applyFill="0" applyBorder="0" applyAlignment="0" applyProtection="0"/>
    <xf numFmtId="169" fontId="4"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4"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9" fontId="4"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95">
    <xf numFmtId="0" fontId="0" fillId="0" borderId="0" xfId="0"/>
    <xf numFmtId="0" fontId="6" fillId="5" borderId="0" xfId="0" applyFont="1" applyFill="1"/>
    <xf numFmtId="0" fontId="5" fillId="5" borderId="0" xfId="0" applyFont="1" applyFill="1"/>
    <xf numFmtId="0" fontId="6" fillId="5" borderId="0" xfId="0" applyFont="1" applyFill="1" applyAlignment="1">
      <alignment horizontal="center"/>
    </xf>
    <xf numFmtId="169" fontId="6" fillId="5" borderId="0" xfId="1" applyFont="1" applyFill="1" applyAlignment="1">
      <alignment horizontal="center"/>
    </xf>
    <xf numFmtId="167" fontId="6" fillId="5" borderId="0" xfId="0" applyNumberFormat="1" applyFont="1" applyFill="1" applyAlignment="1">
      <alignment horizontal="center"/>
    </xf>
    <xf numFmtId="9" fontId="9" fillId="5" borderId="4" xfId="0" applyNumberFormat="1" applyFont="1" applyFill="1" applyBorder="1" applyAlignment="1">
      <alignment vertical="center"/>
    </xf>
    <xf numFmtId="9" fontId="9" fillId="5" borderId="1" xfId="0" applyNumberFormat="1" applyFont="1" applyFill="1" applyBorder="1" applyAlignment="1">
      <alignment vertical="center"/>
    </xf>
    <xf numFmtId="0" fontId="0" fillId="5" borderId="0" xfId="0" applyFill="1" applyAlignment="1">
      <alignment horizontal="center" vertical="center"/>
    </xf>
    <xf numFmtId="0" fontId="0" fillId="5" borderId="0" xfId="0" applyFill="1"/>
    <xf numFmtId="0" fontId="6" fillId="0" borderId="0" xfId="0" applyFont="1" applyAlignment="1">
      <alignment horizontal="center"/>
    </xf>
    <xf numFmtId="169" fontId="6" fillId="0" borderId="0" xfId="1" applyFont="1" applyFill="1" applyAlignment="1">
      <alignment horizontal="center"/>
    </xf>
    <xf numFmtId="9" fontId="9" fillId="5" borderId="0" xfId="0" applyNumberFormat="1" applyFont="1" applyFill="1" applyAlignment="1">
      <alignment vertical="center"/>
    </xf>
    <xf numFmtId="172" fontId="4" fillId="5" borderId="0" xfId="5" applyNumberFormat="1" applyFont="1" applyFill="1" applyBorder="1"/>
    <xf numFmtId="0" fontId="4" fillId="5" borderId="0" xfId="0" applyFont="1" applyFill="1"/>
    <xf numFmtId="3" fontId="6" fillId="5" borderId="0" xfId="0" applyNumberFormat="1" applyFont="1" applyFill="1" applyAlignment="1">
      <alignment horizontal="center"/>
    </xf>
    <xf numFmtId="9" fontId="9" fillId="5" borderId="5" xfId="0" applyNumberFormat="1" applyFont="1" applyFill="1" applyBorder="1" applyAlignment="1">
      <alignment vertical="center"/>
    </xf>
    <xf numFmtId="9" fontId="9" fillId="5" borderId="1" xfId="0" applyNumberFormat="1" applyFont="1" applyFill="1" applyBorder="1" applyAlignment="1">
      <alignment horizontal="center" vertical="center"/>
    </xf>
    <xf numFmtId="0" fontId="4" fillId="5" borderId="1" xfId="0" applyFont="1" applyFill="1" applyBorder="1"/>
    <xf numFmtId="0" fontId="4" fillId="5" borderId="5" xfId="0" applyFont="1" applyFill="1" applyBorder="1"/>
    <xf numFmtId="0" fontId="0" fillId="5" borderId="0" xfId="0" applyFill="1" applyAlignment="1">
      <alignment horizontal="center"/>
    </xf>
    <xf numFmtId="0" fontId="13" fillId="0" borderId="21" xfId="0" applyFont="1" applyBorder="1" applyAlignment="1">
      <alignment horizontal="center" vertical="center"/>
    </xf>
    <xf numFmtId="0" fontId="18" fillId="2" borderId="0" xfId="0" applyFont="1" applyFill="1"/>
    <xf numFmtId="0" fontId="16" fillId="0" borderId="0" xfId="0" applyFont="1" applyAlignment="1">
      <alignment horizontal="center" vertical="center"/>
    </xf>
    <xf numFmtId="0" fontId="0" fillId="0" borderId="0" xfId="0" applyAlignment="1">
      <alignment horizontal="center" vertical="center"/>
    </xf>
    <xf numFmtId="0" fontId="26" fillId="5" borderId="0" xfId="0" applyFont="1" applyFill="1"/>
    <xf numFmtId="173" fontId="9" fillId="8" borderId="33" xfId="0" applyNumberFormat="1" applyFont="1" applyFill="1" applyBorder="1" applyAlignment="1">
      <alignment horizontal="center" vertical="center" wrapText="1"/>
    </xf>
    <xf numFmtId="168" fontId="9" fillId="8" borderId="9" xfId="2" applyFont="1" applyFill="1" applyBorder="1" applyAlignment="1">
      <alignment vertical="center" wrapText="1"/>
    </xf>
    <xf numFmtId="173" fontId="9" fillId="8" borderId="22" xfId="0" applyNumberFormat="1" applyFont="1" applyFill="1" applyBorder="1" applyAlignment="1">
      <alignment horizontal="center" vertical="center" wrapText="1"/>
    </xf>
    <xf numFmtId="168" fontId="9" fillId="8" borderId="21" xfId="2" applyFont="1" applyFill="1" applyBorder="1" applyAlignment="1">
      <alignment vertical="center" wrapText="1"/>
    </xf>
    <xf numFmtId="173" fontId="9" fillId="8" borderId="35" xfId="0" applyNumberFormat="1" applyFont="1" applyFill="1" applyBorder="1" applyAlignment="1">
      <alignment horizontal="center" vertical="center" wrapText="1"/>
    </xf>
    <xf numFmtId="168" fontId="9" fillId="8" borderId="7" xfId="2" applyFont="1" applyFill="1" applyBorder="1" applyAlignment="1">
      <alignment vertical="center" wrapText="1"/>
    </xf>
    <xf numFmtId="0" fontId="9" fillId="8" borderId="37" xfId="0" applyFont="1" applyFill="1" applyBorder="1" applyAlignment="1">
      <alignment horizontal="center" vertical="center" wrapText="1"/>
    </xf>
    <xf numFmtId="168" fontId="9" fillId="8" borderId="38" xfId="2" applyFont="1" applyFill="1" applyBorder="1" applyAlignment="1">
      <alignment horizontal="center" vertical="center" wrapText="1"/>
    </xf>
    <xf numFmtId="0" fontId="8" fillId="2" borderId="32" xfId="0" applyFont="1" applyFill="1" applyBorder="1" applyAlignment="1">
      <alignment horizontal="center" vertical="center" wrapText="1"/>
    </xf>
    <xf numFmtId="49" fontId="13" fillId="2" borderId="32" xfId="0" applyNumberFormat="1" applyFont="1" applyFill="1" applyBorder="1" applyAlignment="1">
      <alignment horizontal="center" vertical="center" wrapText="1"/>
    </xf>
    <xf numFmtId="9" fontId="13" fillId="2" borderId="32" xfId="5" applyFont="1" applyFill="1" applyBorder="1" applyAlignment="1">
      <alignment horizontal="center" vertical="center" wrapText="1"/>
    </xf>
    <xf numFmtId="169" fontId="8" fillId="2" borderId="32" xfId="1" applyFont="1" applyFill="1" applyBorder="1" applyAlignment="1">
      <alignment horizontal="center" vertical="center" wrapText="1"/>
    </xf>
    <xf numFmtId="169" fontId="8" fillId="0" borderId="32" xfId="1" applyFont="1" applyFill="1" applyBorder="1" applyAlignment="1">
      <alignment horizontal="center" vertical="center" wrapText="1"/>
    </xf>
    <xf numFmtId="1" fontId="14" fillId="10" borderId="32" xfId="1" applyNumberFormat="1" applyFont="1" applyFill="1" applyBorder="1" applyAlignment="1">
      <alignment horizontal="center" vertical="center"/>
    </xf>
    <xf numFmtId="1" fontId="14" fillId="3" borderId="32" xfId="1" applyNumberFormat="1" applyFont="1" applyFill="1" applyBorder="1" applyAlignment="1">
      <alignment horizontal="center" vertical="center"/>
    </xf>
    <xf numFmtId="167" fontId="14" fillId="2" borderId="32" xfId="1" applyNumberFormat="1" applyFont="1" applyFill="1" applyBorder="1" applyAlignment="1">
      <alignment horizontal="center" vertical="center" wrapText="1"/>
    </xf>
    <xf numFmtId="169" fontId="0" fillId="4" borderId="32" xfId="1" applyFont="1" applyFill="1" applyBorder="1" applyAlignment="1">
      <alignment horizontal="center" vertical="center"/>
    </xf>
    <xf numFmtId="169" fontId="0" fillId="3" borderId="32" xfId="1" applyFont="1" applyFill="1" applyBorder="1" applyAlignment="1">
      <alignment horizontal="center" vertical="center" wrapText="1"/>
    </xf>
    <xf numFmtId="0" fontId="0" fillId="10" borderId="32" xfId="0" applyFill="1" applyBorder="1" applyAlignment="1">
      <alignment horizontal="center" vertical="center" wrapText="1"/>
    </xf>
    <xf numFmtId="0" fontId="15" fillId="10" borderId="32" xfId="0" applyFont="1" applyFill="1" applyBorder="1" applyAlignment="1">
      <alignment horizontal="center" vertical="center" wrapText="1"/>
    </xf>
    <xf numFmtId="0" fontId="15" fillId="11" borderId="32" xfId="0" applyFont="1" applyFill="1" applyBorder="1" applyAlignment="1">
      <alignment horizontal="center" vertical="center" wrapText="1"/>
    </xf>
    <xf numFmtId="0" fontId="25" fillId="9" borderId="32" xfId="0" applyFont="1" applyFill="1" applyBorder="1" applyAlignment="1">
      <alignment horizontal="center" vertical="center" wrapText="1"/>
    </xf>
    <xf numFmtId="0" fontId="8" fillId="2" borderId="34" xfId="0" applyFont="1" applyFill="1" applyBorder="1" applyAlignment="1">
      <alignment horizontal="center" vertical="center" wrapText="1"/>
    </xf>
    <xf numFmtId="49" fontId="21" fillId="2" borderId="34" xfId="0" applyNumberFormat="1" applyFont="1" applyFill="1" applyBorder="1" applyAlignment="1">
      <alignment horizontal="center" vertical="center"/>
    </xf>
    <xf numFmtId="9" fontId="13" fillId="2" borderId="34" xfId="5" applyFont="1" applyFill="1" applyBorder="1" applyAlignment="1">
      <alignment horizontal="center" vertical="center" wrapText="1"/>
    </xf>
    <xf numFmtId="169" fontId="8" fillId="2" borderId="34" xfId="1" applyFont="1" applyFill="1" applyBorder="1" applyAlignment="1">
      <alignment horizontal="center" vertical="center" wrapText="1"/>
    </xf>
    <xf numFmtId="169" fontId="8" fillId="0" borderId="34" xfId="1" applyFont="1" applyFill="1" applyBorder="1" applyAlignment="1">
      <alignment horizontal="center" vertical="center" wrapText="1"/>
    </xf>
    <xf numFmtId="1" fontId="14" fillId="10" borderId="34" xfId="1" applyNumberFormat="1" applyFont="1" applyFill="1" applyBorder="1" applyAlignment="1">
      <alignment horizontal="center" vertical="center"/>
    </xf>
    <xf numFmtId="1" fontId="14" fillId="3" borderId="34" xfId="1" applyNumberFormat="1" applyFont="1" applyFill="1" applyBorder="1" applyAlignment="1">
      <alignment horizontal="center" vertical="center"/>
    </xf>
    <xf numFmtId="167" fontId="14" fillId="2" borderId="34" xfId="1" applyNumberFormat="1" applyFont="1" applyFill="1" applyBorder="1" applyAlignment="1">
      <alignment horizontal="center" vertical="center" wrapText="1"/>
    </xf>
    <xf numFmtId="169" fontId="0" fillId="4" borderId="34" xfId="1" applyFont="1" applyFill="1" applyBorder="1" applyAlignment="1">
      <alignment horizontal="center" vertical="center"/>
    </xf>
    <xf numFmtId="169" fontId="0" fillId="3" borderId="34" xfId="1" applyFont="1" applyFill="1" applyBorder="1" applyAlignment="1">
      <alignment horizontal="center" vertical="center" wrapText="1"/>
    </xf>
    <xf numFmtId="0" fontId="0" fillId="10" borderId="34" xfId="0" applyFill="1" applyBorder="1" applyAlignment="1">
      <alignment horizontal="center" vertical="center" wrapText="1"/>
    </xf>
    <xf numFmtId="0" fontId="15" fillId="10" borderId="34" xfId="0" applyFont="1" applyFill="1" applyBorder="1" applyAlignment="1">
      <alignment horizontal="center" vertical="center" wrapText="1"/>
    </xf>
    <xf numFmtId="0" fontId="15" fillId="11" borderId="34" xfId="0" applyFont="1" applyFill="1" applyBorder="1" applyAlignment="1">
      <alignment horizontal="center" vertical="center" wrapText="1"/>
    </xf>
    <xf numFmtId="0" fontId="25" fillId="9" borderId="34" xfId="0" applyFont="1" applyFill="1" applyBorder="1" applyAlignment="1">
      <alignment horizontal="center" vertical="center" wrapText="1"/>
    </xf>
    <xf numFmtId="49" fontId="13" fillId="2" borderId="34" xfId="5" applyNumberFormat="1" applyFont="1" applyFill="1" applyBorder="1" applyAlignment="1">
      <alignment horizontal="center" vertical="center"/>
    </xf>
    <xf numFmtId="49" fontId="4" fillId="0" borderId="34" xfId="0" applyNumberFormat="1" applyFont="1" applyBorder="1" applyAlignment="1">
      <alignment horizontal="center"/>
    </xf>
    <xf numFmtId="0" fontId="8" fillId="2" borderId="36" xfId="0" applyFont="1" applyFill="1" applyBorder="1" applyAlignment="1">
      <alignment horizontal="center" vertical="center" wrapText="1"/>
    </xf>
    <xf numFmtId="49" fontId="13" fillId="2" borderId="36" xfId="5" applyNumberFormat="1" applyFont="1" applyFill="1" applyBorder="1" applyAlignment="1">
      <alignment horizontal="center" vertical="center"/>
    </xf>
    <xf numFmtId="9" fontId="13" fillId="2" borderId="36" xfId="5" applyFont="1" applyFill="1" applyBorder="1" applyAlignment="1">
      <alignment horizontal="center" vertical="center" wrapText="1"/>
    </xf>
    <xf numFmtId="169" fontId="8" fillId="2" borderId="36" xfId="1" applyFont="1" applyFill="1" applyBorder="1" applyAlignment="1">
      <alignment horizontal="center" vertical="center" wrapText="1"/>
    </xf>
    <xf numFmtId="169" fontId="8" fillId="0" borderId="36" xfId="1" applyFont="1" applyFill="1" applyBorder="1" applyAlignment="1">
      <alignment horizontal="center" vertical="center" wrapText="1"/>
    </xf>
    <xf numFmtId="1" fontId="14" fillId="10" borderId="36" xfId="1" applyNumberFormat="1" applyFont="1" applyFill="1" applyBorder="1" applyAlignment="1">
      <alignment horizontal="center" vertical="center"/>
    </xf>
    <xf numFmtId="1" fontId="14" fillId="3" borderId="36" xfId="1" applyNumberFormat="1" applyFont="1" applyFill="1" applyBorder="1" applyAlignment="1">
      <alignment horizontal="center" vertical="center"/>
    </xf>
    <xf numFmtId="167" fontId="14" fillId="2" borderId="36" xfId="1" applyNumberFormat="1" applyFont="1" applyFill="1" applyBorder="1" applyAlignment="1">
      <alignment horizontal="center" vertical="center" wrapText="1"/>
    </xf>
    <xf numFmtId="169" fontId="0" fillId="4" borderId="36" xfId="1" applyFont="1" applyFill="1" applyBorder="1" applyAlignment="1">
      <alignment horizontal="center" vertical="center"/>
    </xf>
    <xf numFmtId="169" fontId="0" fillId="3" borderId="36" xfId="1" applyFont="1" applyFill="1" applyBorder="1" applyAlignment="1">
      <alignment horizontal="center" vertical="center" wrapText="1"/>
    </xf>
    <xf numFmtId="0" fontId="0" fillId="10" borderId="36" xfId="0" applyFill="1" applyBorder="1" applyAlignment="1">
      <alignment horizontal="center" vertical="center" wrapText="1"/>
    </xf>
    <xf numFmtId="0" fontId="15" fillId="10" borderId="36" xfId="0" applyFont="1" applyFill="1" applyBorder="1" applyAlignment="1">
      <alignment horizontal="center" vertical="center" wrapText="1"/>
    </xf>
    <xf numFmtId="0" fontId="15" fillId="11" borderId="36" xfId="0" applyFont="1" applyFill="1" applyBorder="1" applyAlignment="1">
      <alignment horizontal="center" vertical="center" wrapText="1"/>
    </xf>
    <xf numFmtId="0" fontId="25" fillId="9" borderId="36" xfId="0" applyFont="1" applyFill="1" applyBorder="1" applyAlignment="1">
      <alignment horizontal="center" vertical="center" wrapText="1"/>
    </xf>
    <xf numFmtId="169" fontId="9" fillId="4" borderId="32" xfId="1" applyFont="1" applyFill="1" applyBorder="1" applyAlignment="1">
      <alignment horizontal="center" vertical="center" wrapText="1"/>
    </xf>
    <xf numFmtId="169" fontId="9" fillId="4" borderId="34" xfId="1" applyFont="1" applyFill="1" applyBorder="1" applyAlignment="1">
      <alignment horizontal="center" vertical="center" wrapText="1"/>
    </xf>
    <xf numFmtId="169" fontId="9" fillId="4" borderId="36" xfId="1" applyFont="1" applyFill="1" applyBorder="1" applyAlignment="1">
      <alignment horizontal="center" vertical="center" wrapText="1"/>
    </xf>
    <xf numFmtId="10" fontId="10" fillId="4" borderId="32" xfId="5" applyNumberFormat="1" applyFont="1" applyFill="1" applyBorder="1" applyAlignment="1">
      <alignment horizontal="center" vertical="center" wrapText="1"/>
    </xf>
    <xf numFmtId="10" fontId="10" fillId="4" borderId="34" xfId="5" applyNumberFormat="1" applyFont="1" applyFill="1" applyBorder="1" applyAlignment="1">
      <alignment horizontal="center" vertical="center" wrapText="1"/>
    </xf>
    <xf numFmtId="10" fontId="10" fillId="4" borderId="36" xfId="5" applyNumberFormat="1" applyFont="1" applyFill="1" applyBorder="1" applyAlignment="1">
      <alignment horizontal="center" vertical="center" wrapText="1"/>
    </xf>
    <xf numFmtId="167" fontId="14" fillId="4" borderId="32" xfId="1" applyNumberFormat="1" applyFont="1" applyFill="1" applyBorder="1" applyAlignment="1">
      <alignment horizontal="center" vertical="center" wrapText="1"/>
    </xf>
    <xf numFmtId="167" fontId="14" fillId="4" borderId="34" xfId="1" applyNumberFormat="1" applyFont="1" applyFill="1" applyBorder="1" applyAlignment="1">
      <alignment horizontal="center" vertical="center" wrapText="1"/>
    </xf>
    <xf numFmtId="167" fontId="14" fillId="4" borderId="36" xfId="1" applyNumberFormat="1" applyFont="1" applyFill="1" applyBorder="1" applyAlignment="1">
      <alignment horizontal="center" vertical="center" wrapText="1"/>
    </xf>
    <xf numFmtId="172" fontId="14" fillId="4" borderId="32" xfId="5" applyNumberFormat="1" applyFont="1" applyFill="1" applyBorder="1" applyAlignment="1">
      <alignment horizontal="center" vertical="center" wrapText="1"/>
    </xf>
    <xf numFmtId="172" fontId="14" fillId="4" borderId="34" xfId="5" applyNumberFormat="1" applyFont="1" applyFill="1" applyBorder="1" applyAlignment="1">
      <alignment horizontal="center" vertical="center" wrapText="1"/>
    </xf>
    <xf numFmtId="172" fontId="14" fillId="4" borderId="36" xfId="5" applyNumberFormat="1" applyFont="1" applyFill="1" applyBorder="1" applyAlignment="1">
      <alignment horizontal="center" vertical="center" wrapText="1"/>
    </xf>
    <xf numFmtId="0" fontId="7" fillId="4" borderId="32" xfId="0" applyFont="1" applyFill="1" applyBorder="1" applyAlignment="1">
      <alignment horizontal="center" vertical="center"/>
    </xf>
    <xf numFmtId="0" fontId="7" fillId="4" borderId="34" xfId="0" applyFont="1" applyFill="1" applyBorder="1" applyAlignment="1">
      <alignment horizontal="center" vertical="center"/>
    </xf>
    <xf numFmtId="0" fontId="7" fillId="4" borderId="36" xfId="0" applyFont="1" applyFill="1" applyBorder="1" applyAlignment="1">
      <alignment horizontal="center" vertical="center"/>
    </xf>
    <xf numFmtId="0" fontId="9" fillId="6" borderId="12" xfId="0" applyFont="1" applyFill="1" applyBorder="1" applyAlignment="1">
      <alignment horizontal="center" vertical="center" wrapText="1"/>
    </xf>
    <xf numFmtId="0" fontId="12" fillId="6" borderId="12" xfId="0" applyFont="1" applyFill="1" applyBorder="1" applyAlignment="1">
      <alignment horizontal="center" vertical="center" wrapText="1"/>
    </xf>
    <xf numFmtId="9" fontId="12" fillId="6" borderId="12" xfId="5" applyFont="1" applyFill="1" applyBorder="1" applyAlignment="1">
      <alignment horizontal="center" vertical="center" wrapText="1"/>
    </xf>
    <xf numFmtId="169" fontId="9" fillId="6" borderId="12" xfId="1" applyFont="1" applyFill="1" applyBorder="1" applyAlignment="1">
      <alignment horizontal="center" vertical="center" wrapText="1"/>
    </xf>
    <xf numFmtId="1" fontId="14" fillId="6" borderId="12" xfId="1" applyNumberFormat="1" applyFont="1" applyFill="1" applyBorder="1" applyAlignment="1">
      <alignment horizontal="center" vertical="center"/>
    </xf>
    <xf numFmtId="171" fontId="14" fillId="6" borderId="12" xfId="1" applyNumberFormat="1" applyFont="1" applyFill="1" applyBorder="1" applyAlignment="1">
      <alignment horizontal="center" vertical="center"/>
    </xf>
    <xf numFmtId="169" fontId="0" fillId="6" borderId="12" xfId="1" applyFont="1" applyFill="1" applyBorder="1" applyAlignment="1">
      <alignment horizontal="center" vertical="center"/>
    </xf>
    <xf numFmtId="169" fontId="0" fillId="6" borderId="12" xfId="1" applyFont="1" applyFill="1" applyBorder="1" applyAlignment="1">
      <alignment horizontal="center" vertical="center" wrapText="1"/>
    </xf>
    <xf numFmtId="0" fontId="0" fillId="11" borderId="12" xfId="0" applyFill="1" applyBorder="1" applyAlignment="1">
      <alignment horizontal="center" vertical="center" wrapText="1"/>
    </xf>
    <xf numFmtId="169" fontId="9" fillId="3" borderId="12" xfId="1" applyFont="1" applyFill="1" applyBorder="1" applyAlignment="1">
      <alignment horizontal="center" vertical="center" wrapText="1"/>
    </xf>
    <xf numFmtId="0" fontId="15" fillId="11" borderId="12" xfId="0" applyFont="1" applyFill="1" applyBorder="1" applyAlignment="1">
      <alignment horizontal="center" vertical="center" wrapText="1"/>
    </xf>
    <xf numFmtId="10" fontId="10" fillId="3" borderId="12" xfId="5" applyNumberFormat="1" applyFont="1" applyFill="1" applyBorder="1" applyAlignment="1">
      <alignment horizontal="center" vertical="center" wrapText="1"/>
    </xf>
    <xf numFmtId="169" fontId="10" fillId="3" borderId="12" xfId="1" applyFont="1" applyFill="1" applyBorder="1" applyAlignment="1">
      <alignment horizontal="center" vertical="center" wrapText="1"/>
    </xf>
    <xf numFmtId="0" fontId="7" fillId="0" borderId="12" xfId="0" applyFont="1" applyBorder="1" applyAlignment="1">
      <alignment horizontal="center" vertical="center"/>
    </xf>
    <xf numFmtId="9" fontId="10" fillId="3" borderId="12" xfId="5" applyFont="1" applyFill="1" applyBorder="1" applyAlignment="1">
      <alignment horizontal="center" vertical="center" wrapText="1"/>
    </xf>
    <xf numFmtId="0" fontId="25" fillId="12" borderId="12" xfId="0" applyFont="1" applyFill="1" applyBorder="1" applyAlignment="1">
      <alignment horizontal="center" vertical="center" wrapText="1"/>
    </xf>
    <xf numFmtId="4" fontId="5" fillId="13" borderId="12" xfId="0" applyNumberFormat="1" applyFont="1" applyFill="1" applyBorder="1" applyAlignment="1">
      <alignment horizontal="center" vertical="center"/>
    </xf>
    <xf numFmtId="171" fontId="5" fillId="7" borderId="12" xfId="1" applyNumberFormat="1" applyFont="1" applyFill="1" applyBorder="1" applyAlignment="1">
      <alignment horizontal="center" vertical="center"/>
    </xf>
    <xf numFmtId="171" fontId="5" fillId="7" borderId="32" xfId="1" applyNumberFormat="1" applyFont="1" applyFill="1" applyBorder="1" applyAlignment="1">
      <alignment horizontal="center" vertical="center"/>
    </xf>
    <xf numFmtId="171" fontId="5" fillId="7" borderId="34" xfId="1" applyNumberFormat="1" applyFont="1" applyFill="1" applyBorder="1" applyAlignment="1">
      <alignment horizontal="center" vertical="center"/>
    </xf>
    <xf numFmtId="171" fontId="5" fillId="7" borderId="36" xfId="1" applyNumberFormat="1" applyFont="1" applyFill="1" applyBorder="1" applyAlignment="1">
      <alignment horizontal="center" vertical="center"/>
    </xf>
    <xf numFmtId="0" fontId="0" fillId="0" borderId="41" xfId="0" applyBorder="1"/>
    <xf numFmtId="0" fontId="0" fillId="0" borderId="42" xfId="0" applyBorder="1"/>
    <xf numFmtId="0" fontId="22" fillId="0" borderId="0" xfId="0" applyFont="1" applyAlignment="1">
      <alignment horizontal="center" vertical="center"/>
    </xf>
    <xf numFmtId="0" fontId="22" fillId="0" borderId="41" xfId="0" applyFont="1" applyBorder="1" applyAlignment="1">
      <alignment horizontal="center" vertical="center"/>
    </xf>
    <xf numFmtId="0" fontId="22" fillId="0" borderId="42" xfId="0" applyFont="1" applyBorder="1" applyAlignment="1">
      <alignment horizontal="center" vertical="center"/>
    </xf>
    <xf numFmtId="0" fontId="0" fillId="0" borderId="41" xfId="0" applyBorder="1" applyAlignment="1">
      <alignment horizontal="center" vertical="center"/>
    </xf>
    <xf numFmtId="0" fontId="20" fillId="0" borderId="0" xfId="0" applyFont="1" applyAlignment="1">
      <alignment horizontal="center" vertical="center" wrapText="1" shrinkToFit="1"/>
    </xf>
    <xf numFmtId="9" fontId="13" fillId="0" borderId="21" xfId="5" applyFont="1" applyFill="1" applyBorder="1" applyAlignment="1">
      <alignment horizontal="center" vertical="center" wrapText="1"/>
    </xf>
    <xf numFmtId="0" fontId="0" fillId="0" borderId="42" xfId="0" applyBorder="1" applyAlignment="1">
      <alignment horizontal="center" vertical="center"/>
    </xf>
    <xf numFmtId="0" fontId="27" fillId="12" borderId="12" xfId="0" applyFont="1" applyFill="1" applyBorder="1" applyAlignment="1">
      <alignment horizontal="center" vertical="center" wrapText="1"/>
    </xf>
    <xf numFmtId="0" fontId="27" fillId="11" borderId="32" xfId="0" applyFont="1" applyFill="1" applyBorder="1" applyAlignment="1">
      <alignment horizontal="center" vertical="center" wrapText="1"/>
    </xf>
    <xf numFmtId="0" fontId="27" fillId="11" borderId="34" xfId="0" applyFont="1" applyFill="1" applyBorder="1" applyAlignment="1">
      <alignment horizontal="center" vertical="center" wrapText="1"/>
    </xf>
    <xf numFmtId="0" fontId="27" fillId="11" borderId="36" xfId="0" applyFont="1" applyFill="1" applyBorder="1" applyAlignment="1">
      <alignment horizontal="center" vertical="center" wrapText="1"/>
    </xf>
    <xf numFmtId="0" fontId="26" fillId="5" borderId="20" xfId="0" applyFont="1" applyFill="1" applyBorder="1"/>
    <xf numFmtId="0" fontId="26" fillId="5" borderId="0" xfId="0" applyFont="1" applyFill="1" applyAlignment="1">
      <alignment horizontal="center"/>
    </xf>
    <xf numFmtId="169" fontId="9" fillId="4" borderId="21" xfId="1" applyFont="1" applyFill="1" applyBorder="1" applyAlignment="1">
      <alignment horizontal="center" vertical="center" wrapText="1"/>
    </xf>
    <xf numFmtId="169" fontId="9" fillId="3" borderId="21" xfId="1" applyFont="1" applyFill="1" applyBorder="1" applyAlignment="1">
      <alignment horizontal="center" vertical="center" wrapText="1"/>
    </xf>
    <xf numFmtId="10" fontId="10" fillId="4" borderId="21" xfId="5" applyNumberFormat="1" applyFont="1" applyFill="1" applyBorder="1" applyAlignment="1">
      <alignment horizontal="center" vertical="center" wrapText="1"/>
    </xf>
    <xf numFmtId="167" fontId="14" fillId="4" borderId="21" xfId="1" applyNumberFormat="1" applyFont="1" applyFill="1" applyBorder="1" applyAlignment="1">
      <alignment horizontal="center" vertical="center" wrapText="1"/>
    </xf>
    <xf numFmtId="171" fontId="5" fillId="7" borderId="21" xfId="1" applyNumberFormat="1" applyFont="1" applyFill="1" applyBorder="1" applyAlignment="1">
      <alignment horizontal="center" vertical="center"/>
    </xf>
    <xf numFmtId="4" fontId="5" fillId="13" borderId="21" xfId="0" applyNumberFormat="1" applyFont="1" applyFill="1" applyBorder="1" applyAlignment="1">
      <alignment horizontal="center" vertical="center"/>
    </xf>
    <xf numFmtId="0" fontId="7" fillId="4" borderId="21" xfId="0" applyFont="1" applyFill="1" applyBorder="1" applyAlignment="1">
      <alignment horizontal="center" vertical="center"/>
    </xf>
    <xf numFmtId="172" fontId="14" fillId="4" borderId="21" xfId="5" applyNumberFormat="1" applyFont="1" applyFill="1" applyBorder="1" applyAlignment="1">
      <alignment horizontal="center" vertical="center" wrapText="1"/>
    </xf>
    <xf numFmtId="169" fontId="8" fillId="0" borderId="9" xfId="1" applyFont="1" applyFill="1" applyBorder="1" applyAlignment="1">
      <alignment horizontal="center" vertical="center" wrapText="1"/>
    </xf>
    <xf numFmtId="169" fontId="9" fillId="3" borderId="9" xfId="1" applyFont="1" applyFill="1" applyBorder="1" applyAlignment="1">
      <alignment horizontal="center" vertical="center" wrapText="1"/>
    </xf>
    <xf numFmtId="10" fontId="10" fillId="4" borderId="9" xfId="5" applyNumberFormat="1" applyFont="1" applyFill="1" applyBorder="1" applyAlignment="1">
      <alignment horizontal="center" vertical="center" wrapText="1"/>
    </xf>
    <xf numFmtId="167" fontId="14" fillId="4" borderId="9" xfId="1" applyNumberFormat="1" applyFont="1" applyFill="1" applyBorder="1" applyAlignment="1">
      <alignment horizontal="center" vertical="center" wrapText="1"/>
    </xf>
    <xf numFmtId="171" fontId="5" fillId="7" borderId="9" xfId="1" applyNumberFormat="1" applyFont="1" applyFill="1" applyBorder="1" applyAlignment="1">
      <alignment horizontal="center" vertical="center"/>
    </xf>
    <xf numFmtId="4" fontId="5" fillId="13" borderId="9" xfId="0" applyNumberFormat="1" applyFont="1" applyFill="1" applyBorder="1" applyAlignment="1">
      <alignment horizontal="center" vertical="center"/>
    </xf>
    <xf numFmtId="0" fontId="7" fillId="4" borderId="9" xfId="0" applyFont="1" applyFill="1" applyBorder="1" applyAlignment="1">
      <alignment horizontal="center" vertical="center"/>
    </xf>
    <xf numFmtId="172" fontId="14" fillId="4" borderId="9" xfId="5" applyNumberFormat="1" applyFont="1" applyFill="1" applyBorder="1" applyAlignment="1">
      <alignment horizontal="center" vertical="center" wrapText="1"/>
    </xf>
    <xf numFmtId="10" fontId="9" fillId="5" borderId="1" xfId="0" applyNumberFormat="1" applyFont="1" applyFill="1" applyBorder="1" applyAlignment="1">
      <alignment vertical="center"/>
    </xf>
    <xf numFmtId="49" fontId="13" fillId="0" borderId="9" xfId="5" applyNumberFormat="1" applyFont="1" applyFill="1" applyBorder="1" applyAlignment="1">
      <alignment horizontal="center" vertical="center" wrapText="1"/>
    </xf>
    <xf numFmtId="9" fontId="13" fillId="0" borderId="9" xfId="5" applyFont="1" applyFill="1" applyBorder="1" applyAlignment="1">
      <alignment horizontal="center" vertical="center" wrapText="1"/>
    </xf>
    <xf numFmtId="0" fontId="14" fillId="0" borderId="9" xfId="1" applyNumberFormat="1" applyFont="1" applyFill="1" applyBorder="1" applyAlignment="1">
      <alignment horizontal="center" vertical="center"/>
    </xf>
    <xf numFmtId="0" fontId="8" fillId="0" borderId="21" xfId="1" applyNumberFormat="1" applyFont="1" applyFill="1" applyBorder="1" applyAlignment="1">
      <alignment horizontal="center" vertical="center" wrapText="1"/>
    </xf>
    <xf numFmtId="49" fontId="13" fillId="0" borderId="21" xfId="5" applyNumberFormat="1" applyFont="1" applyFill="1" applyBorder="1" applyAlignment="1">
      <alignment horizontal="center" vertical="center"/>
    </xf>
    <xf numFmtId="0" fontId="14" fillId="0" borderId="21" xfId="1" applyNumberFormat="1" applyFont="1" applyFill="1" applyBorder="1" applyAlignment="1">
      <alignment horizontal="center" vertical="center"/>
    </xf>
    <xf numFmtId="0" fontId="28" fillId="0" borderId="0" xfId="0" applyFont="1" applyAlignment="1">
      <alignment horizontal="center" vertical="center"/>
    </xf>
    <xf numFmtId="169" fontId="8" fillId="0" borderId="21" xfId="1" applyFont="1" applyFill="1" applyBorder="1" applyAlignment="1">
      <alignment horizontal="center" vertical="center" wrapText="1"/>
    </xf>
    <xf numFmtId="169" fontId="9" fillId="4" borderId="9" xfId="1" applyFont="1" applyFill="1" applyBorder="1" applyAlignment="1">
      <alignment horizontal="center" vertical="center" wrapText="1"/>
    </xf>
    <xf numFmtId="0" fontId="16" fillId="5" borderId="0" xfId="0" applyFont="1" applyFill="1"/>
    <xf numFmtId="169" fontId="0" fillId="0" borderId="0" xfId="1" applyFont="1"/>
    <xf numFmtId="0" fontId="22" fillId="14" borderId="0" xfId="0" applyFont="1" applyFill="1" applyAlignment="1">
      <alignment horizontal="center" vertical="center"/>
    </xf>
    <xf numFmtId="0" fontId="22" fillId="14" borderId="0" xfId="0" applyFont="1" applyFill="1" applyAlignment="1">
      <alignment horizontal="center" vertical="center" wrapText="1"/>
    </xf>
    <xf numFmtId="171" fontId="30" fillId="14" borderId="9" xfId="1" applyNumberFormat="1" applyFont="1" applyFill="1" applyBorder="1" applyAlignment="1">
      <alignment horizontal="center" vertical="center"/>
    </xf>
    <xf numFmtId="171" fontId="30" fillId="14" borderId="21" xfId="1" applyNumberFormat="1" applyFont="1" applyFill="1" applyBorder="1" applyAlignment="1">
      <alignment horizontal="center" vertical="center"/>
    </xf>
    <xf numFmtId="0" fontId="27" fillId="14" borderId="10" xfId="0" applyFont="1" applyFill="1" applyBorder="1" applyAlignment="1">
      <alignment horizontal="center" vertical="center" wrapText="1"/>
    </xf>
    <xf numFmtId="0" fontId="27" fillId="14" borderId="11" xfId="0" applyFont="1" applyFill="1" applyBorder="1" applyAlignment="1">
      <alignment horizontal="center" vertical="center" wrapText="1"/>
    </xf>
    <xf numFmtId="0" fontId="9" fillId="15" borderId="13" xfId="0" applyFont="1" applyFill="1" applyBorder="1" applyAlignment="1">
      <alignment horizontal="center" vertical="center" textRotation="90"/>
    </xf>
    <xf numFmtId="167" fontId="9" fillId="15" borderId="18" xfId="0" applyNumberFormat="1" applyFont="1" applyFill="1" applyBorder="1" applyAlignment="1">
      <alignment horizontal="center" vertical="center" wrapText="1"/>
    </xf>
    <xf numFmtId="0" fontId="9" fillId="15" borderId="18" xfId="0" applyFont="1" applyFill="1" applyBorder="1" applyAlignment="1">
      <alignment horizontal="center" vertical="center" textRotation="90"/>
    </xf>
    <xf numFmtId="0" fontId="9" fillId="15" borderId="17" xfId="0" applyFont="1" applyFill="1" applyBorder="1" applyAlignment="1">
      <alignment horizontal="center" vertical="center" textRotation="90"/>
    </xf>
    <xf numFmtId="0" fontId="9" fillId="15" borderId="13" xfId="0" applyFont="1" applyFill="1" applyBorder="1" applyAlignment="1">
      <alignment horizontal="center" vertical="center"/>
    </xf>
    <xf numFmtId="0" fontId="11" fillId="16" borderId="27" xfId="0" quotePrefix="1" applyFont="1" applyFill="1" applyBorder="1" applyAlignment="1">
      <alignment horizontal="center" vertical="center" wrapText="1"/>
    </xf>
    <xf numFmtId="0" fontId="11" fillId="16" borderId="29" xfId="0" quotePrefix="1" applyFont="1" applyFill="1" applyBorder="1" applyAlignment="1">
      <alignment horizontal="center" vertical="center" wrapText="1"/>
    </xf>
    <xf numFmtId="0" fontId="9" fillId="16" borderId="13" xfId="0" applyFont="1" applyFill="1" applyBorder="1" applyAlignment="1">
      <alignment horizontal="center" vertical="center"/>
    </xf>
    <xf numFmtId="0" fontId="9" fillId="16" borderId="5" xfId="0" applyFont="1" applyFill="1" applyBorder="1" applyAlignment="1">
      <alignment horizontal="center" vertical="center"/>
    </xf>
    <xf numFmtId="0" fontId="9" fillId="15" borderId="5" xfId="0" applyFont="1" applyFill="1" applyBorder="1" applyAlignment="1">
      <alignment horizontal="center" vertical="center"/>
    </xf>
    <xf numFmtId="0" fontId="9" fillId="16" borderId="27" xfId="0" quotePrefix="1" applyFont="1" applyFill="1" applyBorder="1" applyAlignment="1">
      <alignment horizontal="center" vertical="center" wrapText="1"/>
    </xf>
    <xf numFmtId="0" fontId="9" fillId="16" borderId="29" xfId="0" quotePrefix="1" applyFont="1" applyFill="1" applyBorder="1" applyAlignment="1">
      <alignment horizontal="center" vertical="center" wrapText="1"/>
    </xf>
    <xf numFmtId="172" fontId="9" fillId="16" borderId="21" xfId="5" quotePrefix="1" applyNumberFormat="1" applyFont="1" applyFill="1" applyBorder="1" applyAlignment="1">
      <alignment horizontal="center" vertical="center" wrapText="1"/>
    </xf>
    <xf numFmtId="9" fontId="11" fillId="16" borderId="11" xfId="5" applyFont="1" applyFill="1" applyBorder="1" applyAlignment="1">
      <alignment horizontal="center" vertical="center"/>
    </xf>
    <xf numFmtId="172" fontId="9" fillId="16" borderId="7" xfId="5" quotePrefix="1" applyNumberFormat="1" applyFont="1" applyFill="1" applyBorder="1" applyAlignment="1">
      <alignment horizontal="center" vertical="center" wrapText="1"/>
    </xf>
    <xf numFmtId="4" fontId="11" fillId="16" borderId="8" xfId="5" applyNumberFormat="1" applyFont="1" applyFill="1" applyBorder="1" applyAlignment="1">
      <alignment horizontal="center" vertical="center"/>
    </xf>
    <xf numFmtId="172" fontId="9" fillId="16" borderId="38" xfId="5" applyNumberFormat="1" applyFont="1" applyFill="1" applyBorder="1" applyAlignment="1">
      <alignment horizontal="center" vertical="center"/>
    </xf>
    <xf numFmtId="0" fontId="9" fillId="16" borderId="39" xfId="0" applyFont="1" applyFill="1" applyBorder="1" applyAlignment="1">
      <alignment horizontal="center" vertical="center"/>
    </xf>
    <xf numFmtId="172" fontId="9" fillId="16" borderId="22" xfId="5" quotePrefix="1" applyNumberFormat="1" applyFont="1" applyFill="1" applyBorder="1" applyAlignment="1">
      <alignment horizontal="center" vertical="center" wrapText="1"/>
    </xf>
    <xf numFmtId="172" fontId="9" fillId="16" borderId="35" xfId="5" quotePrefix="1" applyNumberFormat="1" applyFont="1" applyFill="1" applyBorder="1" applyAlignment="1">
      <alignment horizontal="center" vertical="center" wrapText="1"/>
    </xf>
    <xf numFmtId="172" fontId="9" fillId="16" borderId="12" xfId="5" applyNumberFormat="1" applyFont="1" applyFill="1" applyBorder="1" applyAlignment="1">
      <alignment horizontal="center" vertical="center"/>
    </xf>
    <xf numFmtId="0" fontId="9" fillId="16" borderId="20" xfId="0" applyFont="1" applyFill="1" applyBorder="1" applyAlignment="1">
      <alignment horizontal="center" vertical="center"/>
    </xf>
    <xf numFmtId="0" fontId="15" fillId="18" borderId="9" xfId="0" applyFont="1" applyFill="1" applyBorder="1" applyAlignment="1">
      <alignment horizontal="center" vertical="center" wrapText="1"/>
    </xf>
    <xf numFmtId="0" fontId="15" fillId="18" borderId="21" xfId="0" applyFont="1" applyFill="1" applyBorder="1" applyAlignment="1">
      <alignment horizontal="center" vertical="center" wrapText="1"/>
    </xf>
    <xf numFmtId="0" fontId="25" fillId="17" borderId="9" xfId="0" applyFont="1" applyFill="1" applyBorder="1" applyAlignment="1">
      <alignment horizontal="center" vertical="center" wrapText="1"/>
    </xf>
    <xf numFmtId="0" fontId="25" fillId="17" borderId="21" xfId="0" applyFont="1" applyFill="1" applyBorder="1" applyAlignment="1">
      <alignment horizontal="center" vertical="center" wrapText="1"/>
    </xf>
    <xf numFmtId="0" fontId="0" fillId="14" borderId="41" xfId="0" applyFill="1" applyBorder="1"/>
    <xf numFmtId="0" fontId="0" fillId="14" borderId="0" xfId="0" applyFill="1"/>
    <xf numFmtId="0" fontId="0" fillId="14" borderId="42" xfId="0" applyFill="1" applyBorder="1"/>
    <xf numFmtId="0" fontId="27" fillId="14" borderId="0" xfId="0" applyFont="1" applyFill="1" applyAlignment="1">
      <alignment horizontal="center" vertical="center" wrapText="1"/>
    </xf>
    <xf numFmtId="0" fontId="27" fillId="14" borderId="0" xfId="0" applyFont="1" applyFill="1" applyAlignment="1">
      <alignment horizontal="center" vertical="center" textRotation="90" wrapText="1"/>
    </xf>
    <xf numFmtId="0" fontId="27" fillId="14" borderId="0" xfId="0" applyFont="1" applyFill="1" applyAlignment="1">
      <alignment horizontal="center" vertical="center"/>
    </xf>
    <xf numFmtId="0" fontId="31" fillId="14" borderId="0" xfId="0" applyFont="1" applyFill="1" applyAlignment="1">
      <alignment horizontal="center" vertical="center" wrapText="1"/>
    </xf>
    <xf numFmtId="0" fontId="31" fillId="14" borderId="0" xfId="0" applyFont="1" applyFill="1" applyAlignment="1">
      <alignment horizontal="center" vertical="center" wrapText="1" shrinkToFit="1"/>
    </xf>
    <xf numFmtId="1" fontId="0" fillId="14" borderId="21" xfId="1" applyNumberFormat="1" applyFont="1" applyFill="1" applyBorder="1" applyAlignment="1">
      <alignment horizontal="center" vertical="center"/>
    </xf>
    <xf numFmtId="1" fontId="0" fillId="14" borderId="9" xfId="1" applyNumberFormat="1" applyFont="1" applyFill="1" applyBorder="1" applyAlignment="1">
      <alignment horizontal="center" vertical="center"/>
    </xf>
    <xf numFmtId="171" fontId="5" fillId="7" borderId="22" xfId="1" applyNumberFormat="1" applyFont="1" applyFill="1" applyBorder="1" applyAlignment="1">
      <alignment horizontal="center" vertical="center"/>
    </xf>
    <xf numFmtId="169" fontId="9" fillId="4" borderId="22" xfId="1" applyFont="1" applyFill="1" applyBorder="1" applyAlignment="1">
      <alignment horizontal="center" vertical="center" wrapText="1"/>
    </xf>
    <xf numFmtId="0" fontId="18" fillId="0" borderId="0" xfId="0" applyFont="1"/>
    <xf numFmtId="169" fontId="0" fillId="22" borderId="9" xfId="1" applyFont="1" applyFill="1" applyBorder="1" applyAlignment="1">
      <alignment horizontal="center" vertical="center"/>
    </xf>
    <xf numFmtId="169" fontId="0" fillId="22" borderId="21" xfId="1" applyFont="1" applyFill="1" applyBorder="1" applyAlignment="1">
      <alignment horizontal="center" vertical="center"/>
    </xf>
    <xf numFmtId="171" fontId="22" fillId="22" borderId="21" xfId="1" applyNumberFormat="1" applyFont="1" applyFill="1" applyBorder="1" applyAlignment="1">
      <alignment horizontal="center" vertical="center" wrapText="1"/>
    </xf>
    <xf numFmtId="2" fontId="33" fillId="25" borderId="28" xfId="1" applyNumberFormat="1" applyFont="1" applyFill="1" applyBorder="1" applyAlignment="1">
      <alignment horizontal="center" vertical="center" wrapText="1"/>
    </xf>
    <xf numFmtId="2" fontId="31" fillId="25" borderId="30" xfId="1" applyNumberFormat="1" applyFont="1" applyFill="1" applyBorder="1" applyAlignment="1">
      <alignment horizontal="center" vertical="center" wrapText="1"/>
    </xf>
    <xf numFmtId="9" fontId="33" fillId="25" borderId="28" xfId="5" applyFont="1" applyFill="1" applyBorder="1" applyAlignment="1">
      <alignment horizontal="center" vertical="center"/>
    </xf>
    <xf numFmtId="9" fontId="31" fillId="25" borderId="30" xfId="5" applyFont="1" applyFill="1" applyBorder="1" applyAlignment="1">
      <alignment horizontal="center" vertical="center"/>
    </xf>
    <xf numFmtId="170" fontId="33" fillId="25" borderId="28" xfId="1" applyNumberFormat="1" applyFont="1" applyFill="1" applyBorder="1" applyAlignment="1">
      <alignment horizontal="center" vertical="center"/>
    </xf>
    <xf numFmtId="170" fontId="31" fillId="25" borderId="30" xfId="1" applyNumberFormat="1" applyFont="1" applyFill="1" applyBorder="1" applyAlignment="1">
      <alignment horizontal="center" vertical="center"/>
    </xf>
    <xf numFmtId="9" fontId="31" fillId="25" borderId="11" xfId="5" applyFont="1" applyFill="1" applyBorder="1" applyAlignment="1">
      <alignment horizontal="center" vertical="center"/>
    </xf>
    <xf numFmtId="4" fontId="31" fillId="25" borderId="8" xfId="5" applyNumberFormat="1" applyFont="1" applyFill="1" applyBorder="1" applyAlignment="1">
      <alignment horizontal="center" vertical="center"/>
    </xf>
    <xf numFmtId="0" fontId="27" fillId="20" borderId="31" xfId="0" applyFont="1" applyFill="1" applyBorder="1" applyAlignment="1">
      <alignment horizontal="center" vertical="center" wrapText="1"/>
    </xf>
    <xf numFmtId="0" fontId="27" fillId="20" borderId="21" xfId="0" applyFont="1" applyFill="1" applyBorder="1" applyAlignment="1">
      <alignment horizontal="center" vertical="center" wrapText="1"/>
    </xf>
    <xf numFmtId="0" fontId="27" fillId="20" borderId="53" xfId="0" applyFont="1" applyFill="1" applyBorder="1" applyAlignment="1">
      <alignment horizontal="center" vertical="center" wrapText="1"/>
    </xf>
    <xf numFmtId="169" fontId="8" fillId="22" borderId="21" xfId="1" applyFont="1" applyFill="1" applyBorder="1" applyAlignment="1">
      <alignment horizontal="center" vertical="center" wrapText="1"/>
    </xf>
    <xf numFmtId="0" fontId="34" fillId="20" borderId="19" xfId="0" applyFont="1" applyFill="1" applyBorder="1" applyAlignment="1">
      <alignment horizontal="center" vertical="center" wrapText="1"/>
    </xf>
    <xf numFmtId="0" fontId="35" fillId="20" borderId="14" xfId="0" applyFont="1" applyFill="1" applyBorder="1" applyAlignment="1">
      <alignment horizontal="center" vertical="center" wrapText="1"/>
    </xf>
    <xf numFmtId="0" fontId="35" fillId="20" borderId="20" xfId="0" applyFont="1" applyFill="1" applyBorder="1" applyAlignment="1">
      <alignment horizontal="center" vertical="center" wrapText="1"/>
    </xf>
    <xf numFmtId="0" fontId="20" fillId="20" borderId="12" xfId="0" applyFont="1" applyFill="1" applyBorder="1" applyAlignment="1">
      <alignment horizontal="center" vertical="center" wrapText="1"/>
    </xf>
    <xf numFmtId="0" fontId="28" fillId="20" borderId="0" xfId="0" applyFont="1" applyFill="1"/>
    <xf numFmtId="0" fontId="20" fillId="20" borderId="50" xfId="0" applyFont="1" applyFill="1" applyBorder="1" applyAlignment="1">
      <alignment horizontal="center" vertical="center" wrapText="1"/>
    </xf>
    <xf numFmtId="0" fontId="38" fillId="20" borderId="51" xfId="0" applyFont="1" applyFill="1" applyBorder="1" applyAlignment="1">
      <alignment horizontal="center" vertical="center" wrapText="1"/>
    </xf>
    <xf numFmtId="9" fontId="38" fillId="20" borderId="51" xfId="5" applyFont="1" applyFill="1" applyBorder="1" applyAlignment="1">
      <alignment horizontal="center" vertical="center" wrapText="1"/>
    </xf>
    <xf numFmtId="169" fontId="20" fillId="20" borderId="51" xfId="1" applyFont="1" applyFill="1" applyBorder="1" applyAlignment="1">
      <alignment horizontal="center" vertical="center" wrapText="1"/>
    </xf>
    <xf numFmtId="1" fontId="39" fillId="20" borderId="51" xfId="1" applyNumberFormat="1" applyFont="1" applyFill="1" applyBorder="1" applyAlignment="1">
      <alignment horizontal="center" vertical="center"/>
    </xf>
    <xf numFmtId="1" fontId="28" fillId="20" borderId="51" xfId="1" applyNumberFormat="1" applyFont="1" applyFill="1" applyBorder="1" applyAlignment="1">
      <alignment horizontal="center" vertical="center"/>
    </xf>
    <xf numFmtId="171" fontId="39" fillId="20" borderId="51" xfId="1" applyNumberFormat="1" applyFont="1" applyFill="1" applyBorder="1" applyAlignment="1">
      <alignment horizontal="center" vertical="center"/>
    </xf>
    <xf numFmtId="169" fontId="28" fillId="24" borderId="51" xfId="1" applyFont="1" applyFill="1" applyBorder="1" applyAlignment="1">
      <alignment horizontal="center" vertical="center"/>
    </xf>
    <xf numFmtId="171" fontId="28" fillId="24" borderId="51" xfId="1" applyNumberFormat="1" applyFont="1" applyFill="1" applyBorder="1" applyAlignment="1">
      <alignment horizontal="center" vertical="center" wrapText="1"/>
    </xf>
    <xf numFmtId="0" fontId="20" fillId="25" borderId="51" xfId="0" applyFont="1" applyFill="1" applyBorder="1" applyAlignment="1">
      <alignment horizontal="center" vertical="center" wrapText="1"/>
    </xf>
    <xf numFmtId="0" fontId="20" fillId="20" borderId="51" xfId="0" applyFont="1" applyFill="1" applyBorder="1" applyAlignment="1">
      <alignment horizontal="center" vertical="center" wrapText="1"/>
    </xf>
    <xf numFmtId="10" fontId="20" fillId="20" borderId="51" xfId="5" applyNumberFormat="1" applyFont="1" applyFill="1" applyBorder="1" applyAlignment="1">
      <alignment horizontal="center" vertical="center" wrapText="1"/>
    </xf>
    <xf numFmtId="0" fontId="20" fillId="20" borderId="52" xfId="0" applyFont="1" applyFill="1" applyBorder="1" applyAlignment="1">
      <alignment horizontal="center" vertical="center" wrapText="1"/>
    </xf>
    <xf numFmtId="171" fontId="29" fillId="20" borderId="51" xfId="1" applyNumberFormat="1" applyFont="1" applyFill="1" applyBorder="1" applyAlignment="1">
      <alignment horizontal="center" vertical="center"/>
    </xf>
    <xf numFmtId="4" fontId="29" fillId="21" borderId="51" xfId="0" applyNumberFormat="1" applyFont="1" applyFill="1" applyBorder="1" applyAlignment="1">
      <alignment horizontal="center" vertical="center"/>
    </xf>
    <xf numFmtId="0" fontId="37" fillId="20" borderId="51" xfId="0" applyFont="1" applyFill="1" applyBorder="1" applyAlignment="1">
      <alignment horizontal="center" vertical="center"/>
    </xf>
    <xf numFmtId="9" fontId="20" fillId="20" borderId="51" xfId="5" applyFont="1" applyFill="1" applyBorder="1" applyAlignment="1">
      <alignment horizontal="center" vertical="center" wrapText="1"/>
    </xf>
    <xf numFmtId="0" fontId="20" fillId="21" borderId="51" xfId="0" applyFont="1" applyFill="1" applyBorder="1" applyAlignment="1">
      <alignment horizontal="center" vertical="center" wrapText="1"/>
    </xf>
    <xf numFmtId="0" fontId="40" fillId="0" borderId="0" xfId="0" applyFont="1" applyAlignment="1">
      <alignment horizontal="center" vertical="center"/>
    </xf>
    <xf numFmtId="2" fontId="40" fillId="0" borderId="0" xfId="0" applyNumberFormat="1" applyFont="1" applyAlignment="1">
      <alignment horizontal="center" vertical="center"/>
    </xf>
    <xf numFmtId="168" fontId="40" fillId="0" borderId="0" xfId="2" applyFont="1" applyFill="1" applyBorder="1" applyAlignment="1">
      <alignment horizontal="center" vertical="center"/>
    </xf>
    <xf numFmtId="169" fontId="40" fillId="0" borderId="0" xfId="1" applyFont="1" applyFill="1" applyBorder="1" applyAlignment="1">
      <alignment horizontal="center" vertical="center"/>
    </xf>
    <xf numFmtId="168" fontId="40" fillId="0" borderId="0" xfId="2" applyFont="1" applyFill="1" applyBorder="1" applyAlignment="1">
      <alignment horizontal="center" vertical="center" wrapText="1"/>
    </xf>
    <xf numFmtId="4" fontId="40" fillId="0" borderId="0" xfId="0" applyNumberFormat="1" applyFont="1"/>
    <xf numFmtId="0" fontId="25" fillId="23" borderId="21" xfId="0" applyFont="1" applyFill="1" applyBorder="1" applyAlignment="1">
      <alignment horizontal="center" vertical="center" wrapText="1"/>
    </xf>
    <xf numFmtId="0" fontId="5" fillId="0" borderId="0" xfId="0" applyFont="1" applyAlignment="1">
      <alignment horizontal="center" vertical="center"/>
    </xf>
    <xf numFmtId="0" fontId="4" fillId="0" borderId="0" xfId="0" applyFont="1" applyAlignment="1">
      <alignment wrapText="1"/>
    </xf>
    <xf numFmtId="0" fontId="20" fillId="0" borderId="0" xfId="0" applyFont="1" applyAlignment="1">
      <alignment horizontal="center" vertical="center" wrapText="1"/>
    </xf>
    <xf numFmtId="4" fontId="4" fillId="0" borderId="0" xfId="0" applyNumberFormat="1" applyFont="1"/>
    <xf numFmtId="0" fontId="25" fillId="23" borderId="54" xfId="0" applyFont="1" applyFill="1" applyBorder="1" applyAlignment="1">
      <alignment horizontal="center" vertical="center" wrapText="1"/>
    </xf>
    <xf numFmtId="0" fontId="25" fillId="23" borderId="55" xfId="0" applyFont="1" applyFill="1" applyBorder="1" applyAlignment="1">
      <alignment horizontal="center" vertical="center" wrapText="1"/>
    </xf>
    <xf numFmtId="0" fontId="25" fillId="23" borderId="56" xfId="0" applyFont="1" applyFill="1" applyBorder="1" applyAlignment="1">
      <alignment horizontal="center" vertical="center" wrapText="1"/>
    </xf>
    <xf numFmtId="169" fontId="0" fillId="22" borderId="57" xfId="1" applyFont="1" applyFill="1" applyBorder="1" applyAlignment="1">
      <alignment horizontal="center" vertical="center"/>
    </xf>
    <xf numFmtId="169" fontId="0" fillId="22" borderId="58" xfId="1" applyFont="1" applyFill="1" applyBorder="1" applyAlignment="1">
      <alignment horizontal="center" vertical="center"/>
    </xf>
    <xf numFmtId="0" fontId="25" fillId="23" borderId="33" xfId="0" applyFont="1" applyFill="1" applyBorder="1" applyAlignment="1">
      <alignment horizontal="center" vertical="center" wrapText="1"/>
    </xf>
    <xf numFmtId="0" fontId="25" fillId="23" borderId="22" xfId="0" applyFont="1" applyFill="1" applyBorder="1" applyAlignment="1">
      <alignment horizontal="center" vertical="center" wrapText="1"/>
    </xf>
    <xf numFmtId="4" fontId="4" fillId="0" borderId="9" xfId="0" applyNumberFormat="1" applyFont="1" applyBorder="1"/>
    <xf numFmtId="14" fontId="4" fillId="5" borderId="0" xfId="0" applyNumberFormat="1" applyFont="1" applyFill="1"/>
    <xf numFmtId="169" fontId="41" fillId="20" borderId="9" xfId="1" applyFont="1" applyFill="1" applyBorder="1" applyAlignment="1">
      <alignment horizontal="center" vertical="center" wrapText="1"/>
    </xf>
    <xf numFmtId="171" fontId="22" fillId="22" borderId="56" xfId="1" applyNumberFormat="1" applyFont="1" applyFill="1" applyBorder="1" applyAlignment="1">
      <alignment horizontal="center" vertical="center" wrapText="1"/>
    </xf>
    <xf numFmtId="169" fontId="41" fillId="20" borderId="21" xfId="1" applyFont="1" applyFill="1" applyBorder="1" applyAlignment="1">
      <alignment horizontal="center" vertical="center" wrapText="1"/>
    </xf>
    <xf numFmtId="0" fontId="11" fillId="0" borderId="0" xfId="0" applyFont="1" applyAlignment="1">
      <alignment horizontal="center" vertical="center"/>
    </xf>
    <xf numFmtId="171" fontId="28" fillId="24" borderId="24" xfId="1" applyNumberFormat="1" applyFont="1" applyFill="1" applyBorder="1" applyAlignment="1">
      <alignment horizontal="center" vertical="center" wrapText="1"/>
    </xf>
    <xf numFmtId="171" fontId="28" fillId="24" borderId="21" xfId="1" applyNumberFormat="1" applyFont="1" applyFill="1" applyBorder="1" applyAlignment="1">
      <alignment horizontal="center" vertical="center" wrapText="1"/>
    </xf>
    <xf numFmtId="0" fontId="42" fillId="0" borderId="9" xfId="1" applyNumberFormat="1" applyFont="1" applyFill="1" applyBorder="1" applyAlignment="1">
      <alignment horizontal="center" vertical="center"/>
    </xf>
    <xf numFmtId="14" fontId="6" fillId="5" borderId="0" xfId="0" applyNumberFormat="1" applyFont="1" applyFill="1"/>
    <xf numFmtId="14" fontId="5" fillId="5" borderId="0" xfId="0" applyNumberFormat="1" applyFont="1" applyFill="1"/>
    <xf numFmtId="14" fontId="28" fillId="0" borderId="0" xfId="0" applyNumberFormat="1" applyFont="1"/>
    <xf numFmtId="0" fontId="4" fillId="5" borderId="0" xfId="0" applyFont="1" applyFill="1" applyAlignment="1">
      <alignment horizontal="center"/>
    </xf>
    <xf numFmtId="0" fontId="4" fillId="0" borderId="0" xfId="0" applyFont="1" applyAlignment="1">
      <alignment horizontal="center"/>
    </xf>
    <xf numFmtId="169" fontId="4" fillId="0" borderId="0" xfId="1" applyFont="1" applyFill="1" applyAlignment="1">
      <alignment horizontal="center"/>
    </xf>
    <xf numFmtId="169" fontId="4" fillId="5" borderId="0" xfId="1" applyFont="1" applyFill="1" applyAlignment="1">
      <alignment horizontal="center"/>
    </xf>
    <xf numFmtId="167" fontId="4" fillId="5" borderId="0" xfId="0" applyNumberFormat="1" applyFont="1" applyFill="1" applyAlignment="1">
      <alignment horizontal="center"/>
    </xf>
    <xf numFmtId="3" fontId="4" fillId="5" borderId="0" xfId="0" applyNumberFormat="1" applyFont="1" applyFill="1" applyAlignment="1">
      <alignment horizontal="center"/>
    </xf>
    <xf numFmtId="0" fontId="4" fillId="5" borderId="19" xfId="0" applyFont="1" applyFill="1" applyBorder="1"/>
    <xf numFmtId="0" fontId="4" fillId="5" borderId="14" xfId="0" applyFont="1" applyFill="1" applyBorder="1"/>
    <xf numFmtId="0" fontId="4" fillId="5" borderId="14" xfId="0" applyFont="1" applyFill="1" applyBorder="1" applyAlignment="1">
      <alignment horizontal="center"/>
    </xf>
    <xf numFmtId="0" fontId="4" fillId="0" borderId="14" xfId="0" applyFont="1" applyBorder="1" applyAlignment="1">
      <alignment horizontal="center"/>
    </xf>
    <xf numFmtId="169" fontId="4" fillId="0" borderId="14" xfId="1" applyFont="1" applyFill="1" applyBorder="1" applyAlignment="1">
      <alignment horizontal="center"/>
    </xf>
    <xf numFmtId="169" fontId="4" fillId="5" borderId="14" xfId="1" applyFont="1" applyFill="1" applyBorder="1" applyAlignment="1">
      <alignment horizontal="center"/>
    </xf>
    <xf numFmtId="167" fontId="4" fillId="5" borderId="14" xfId="0" applyNumberFormat="1" applyFont="1" applyFill="1" applyBorder="1" applyAlignment="1">
      <alignment horizontal="center"/>
    </xf>
    <xf numFmtId="3" fontId="4" fillId="5" borderId="14" xfId="0" applyNumberFormat="1" applyFont="1" applyFill="1" applyBorder="1" applyAlignment="1">
      <alignment horizontal="center"/>
    </xf>
    <xf numFmtId="0" fontId="4" fillId="22" borderId="21" xfId="0" applyFont="1" applyFill="1" applyBorder="1"/>
    <xf numFmtId="14" fontId="43" fillId="5" borderId="0" xfId="0" applyNumberFormat="1" applyFont="1" applyFill="1"/>
    <xf numFmtId="0" fontId="13" fillId="0" borderId="56" xfId="0" applyFont="1" applyBorder="1" applyAlignment="1">
      <alignment horizontal="center" vertical="center"/>
    </xf>
    <xf numFmtId="0" fontId="44" fillId="5" borderId="9" xfId="0" applyFont="1" applyFill="1" applyBorder="1" applyAlignment="1">
      <alignment horizontal="center" vertical="center" wrapText="1"/>
    </xf>
    <xf numFmtId="0" fontId="44" fillId="0" borderId="21" xfId="0" applyFont="1" applyBorder="1" applyAlignment="1">
      <alignment horizontal="center" vertical="center"/>
    </xf>
    <xf numFmtId="169" fontId="45" fillId="0" borderId="21" xfId="1" applyFont="1" applyFill="1" applyBorder="1" applyAlignment="1">
      <alignment horizontal="center" vertical="center" wrapText="1"/>
    </xf>
    <xf numFmtId="171" fontId="29" fillId="24" borderId="51" xfId="1" applyNumberFormat="1" applyFont="1" applyFill="1" applyBorder="1" applyAlignment="1">
      <alignment horizontal="center" vertical="center" wrapText="1"/>
    </xf>
    <xf numFmtId="171" fontId="28" fillId="24" borderId="59" xfId="1" applyNumberFormat="1" applyFont="1" applyFill="1" applyBorder="1" applyAlignment="1">
      <alignment horizontal="center" vertical="center" wrapText="1"/>
    </xf>
    <xf numFmtId="171" fontId="28" fillId="24" borderId="54" xfId="1" applyNumberFormat="1" applyFont="1" applyFill="1" applyBorder="1" applyAlignment="1">
      <alignment horizontal="center" vertical="center" wrapText="1"/>
    </xf>
    <xf numFmtId="171" fontId="28" fillId="24" borderId="60" xfId="1" applyNumberFormat="1" applyFont="1" applyFill="1" applyBorder="1" applyAlignment="1">
      <alignment horizontal="center" vertical="center" wrapText="1"/>
    </xf>
    <xf numFmtId="0" fontId="25" fillId="23" borderId="61" xfId="0" applyFont="1" applyFill="1" applyBorder="1" applyAlignment="1">
      <alignment horizontal="center" vertical="center" wrapText="1"/>
    </xf>
    <xf numFmtId="171" fontId="28" fillId="24" borderId="62" xfId="1" applyNumberFormat="1" applyFont="1" applyFill="1" applyBorder="1" applyAlignment="1">
      <alignment horizontal="center" vertical="center" wrapText="1"/>
    </xf>
    <xf numFmtId="171" fontId="28" fillId="24" borderId="63" xfId="1" applyNumberFormat="1" applyFont="1" applyFill="1" applyBorder="1" applyAlignment="1">
      <alignment horizontal="center" vertical="center" wrapText="1"/>
    </xf>
    <xf numFmtId="171" fontId="28" fillId="24" borderId="64" xfId="1" applyNumberFormat="1" applyFont="1" applyFill="1" applyBorder="1" applyAlignment="1">
      <alignment horizontal="center" vertical="center" wrapText="1"/>
    </xf>
    <xf numFmtId="0" fontId="25" fillId="23" borderId="65" xfId="0" applyFont="1" applyFill="1" applyBorder="1" applyAlignment="1">
      <alignment horizontal="center" vertical="center" wrapText="1"/>
    </xf>
    <xf numFmtId="171" fontId="28" fillId="24" borderId="66" xfId="1" applyNumberFormat="1" applyFont="1" applyFill="1" applyBorder="1" applyAlignment="1">
      <alignment horizontal="center" vertical="center" wrapText="1"/>
    </xf>
    <xf numFmtId="171" fontId="22" fillId="22" borderId="62" xfId="1" applyNumberFormat="1" applyFont="1" applyFill="1" applyBorder="1" applyAlignment="1">
      <alignment horizontal="center" vertical="center" wrapText="1"/>
    </xf>
    <xf numFmtId="0" fontId="4" fillId="0" borderId="0" xfId="0" applyFont="1" applyAlignment="1">
      <alignment horizontal="left" vertical="center"/>
    </xf>
    <xf numFmtId="0" fontId="46" fillId="0" borderId="21" xfId="0" applyFont="1" applyBorder="1" applyAlignment="1">
      <alignment horizontal="center" vertical="center"/>
    </xf>
    <xf numFmtId="0" fontId="47" fillId="0" borderId="0" xfId="0" applyFont="1" applyAlignment="1">
      <alignment horizontal="left"/>
    </xf>
    <xf numFmtId="0" fontId="47" fillId="0" borderId="0" xfId="0" applyFont="1"/>
    <xf numFmtId="0" fontId="16" fillId="0" borderId="0" xfId="0" applyFont="1" applyAlignment="1">
      <alignment horizontal="left" vertical="center"/>
    </xf>
    <xf numFmtId="0" fontId="48" fillId="0" borderId="0" xfId="0" applyFont="1" applyAlignment="1">
      <alignment horizontal="center" vertical="center"/>
    </xf>
    <xf numFmtId="0" fontId="48" fillId="0" borderId="0" xfId="0" applyFont="1" applyAlignment="1">
      <alignment horizontal="left" vertical="center"/>
    </xf>
    <xf numFmtId="0" fontId="43" fillId="0" borderId="0" xfId="0" applyFont="1" applyAlignment="1">
      <alignment horizontal="center" vertical="center"/>
    </xf>
    <xf numFmtId="0" fontId="49" fillId="0" borderId="0" xfId="0" applyFont="1"/>
    <xf numFmtId="0" fontId="50" fillId="0" borderId="0" xfId="0" applyFont="1"/>
    <xf numFmtId="0" fontId="31" fillId="14" borderId="0" xfId="0" applyFont="1" applyFill="1" applyAlignment="1">
      <alignment horizontal="center" vertical="center" textRotation="90" wrapText="1"/>
    </xf>
    <xf numFmtId="0" fontId="31" fillId="14" borderId="0" xfId="0" applyFont="1" applyFill="1" applyAlignment="1">
      <alignment horizontal="center" vertical="center"/>
    </xf>
    <xf numFmtId="0" fontId="51" fillId="0" borderId="0" xfId="0" applyFont="1" applyAlignment="1">
      <alignment horizontal="center" vertical="center"/>
    </xf>
    <xf numFmtId="0" fontId="52" fillId="0" borderId="0" xfId="0" applyFont="1" applyAlignment="1">
      <alignment horizontal="left"/>
    </xf>
    <xf numFmtId="0" fontId="52" fillId="0" borderId="0" xfId="0" applyFont="1"/>
    <xf numFmtId="0" fontId="31" fillId="14" borderId="25" xfId="0" applyFont="1" applyFill="1" applyBorder="1" applyAlignment="1">
      <alignment horizontal="center" vertical="center"/>
    </xf>
    <xf numFmtId="0" fontId="31" fillId="14" borderId="40" xfId="0" applyFont="1" applyFill="1" applyBorder="1" applyAlignment="1">
      <alignment horizontal="center" vertical="center"/>
    </xf>
    <xf numFmtId="0" fontId="31" fillId="14" borderId="26" xfId="0" applyFont="1" applyFill="1" applyBorder="1" applyAlignment="1">
      <alignment horizontal="center" vertical="center"/>
    </xf>
    <xf numFmtId="0" fontId="31" fillId="14" borderId="46" xfId="0" applyFont="1" applyFill="1" applyBorder="1" applyAlignment="1">
      <alignment horizontal="center" vertical="center"/>
    </xf>
    <xf numFmtId="0" fontId="31" fillId="14" borderId="47" xfId="0" applyFont="1" applyFill="1" applyBorder="1" applyAlignment="1">
      <alignment horizontal="center" vertical="center"/>
    </xf>
    <xf numFmtId="0" fontId="31" fillId="14" borderId="48" xfId="0" applyFont="1" applyFill="1" applyBorder="1" applyAlignment="1">
      <alignment horizontal="center" vertical="center"/>
    </xf>
    <xf numFmtId="0" fontId="26" fillId="5" borderId="49" xfId="0" applyFont="1" applyFill="1" applyBorder="1" applyAlignment="1">
      <alignment horizontal="left"/>
    </xf>
    <xf numFmtId="0" fontId="26" fillId="5" borderId="7" xfId="0" applyFont="1" applyFill="1" applyBorder="1" applyAlignment="1">
      <alignment horizontal="left"/>
    </xf>
    <xf numFmtId="0" fontId="26" fillId="5" borderId="38" xfId="0" applyFont="1" applyFill="1" applyBorder="1" applyAlignment="1">
      <alignment horizontal="left"/>
    </xf>
    <xf numFmtId="0" fontId="26" fillId="5" borderId="39" xfId="0" applyFont="1" applyFill="1" applyBorder="1" applyAlignment="1">
      <alignment horizontal="left"/>
    </xf>
    <xf numFmtId="0" fontId="9" fillId="15" borderId="13" xfId="0" applyFont="1" applyFill="1" applyBorder="1" applyAlignment="1">
      <alignment horizontal="center" vertical="center" textRotation="90"/>
    </xf>
    <xf numFmtId="0" fontId="9" fillId="15" borderId="18" xfId="0" applyFont="1" applyFill="1" applyBorder="1" applyAlignment="1">
      <alignment horizontal="center" vertical="center" textRotation="90"/>
    </xf>
    <xf numFmtId="0" fontId="9" fillId="15" borderId="17" xfId="0" applyFont="1" applyFill="1" applyBorder="1" applyAlignment="1">
      <alignment horizontal="center" vertical="center" textRotation="90"/>
    </xf>
    <xf numFmtId="0" fontId="27" fillId="24" borderId="18" xfId="0" applyFont="1" applyFill="1" applyBorder="1" applyAlignment="1">
      <alignment horizontal="center" vertical="center" wrapText="1"/>
    </xf>
    <xf numFmtId="0" fontId="27" fillId="24" borderId="17" xfId="0" applyFont="1" applyFill="1" applyBorder="1" applyAlignment="1">
      <alignment horizontal="center" vertical="center" wrapText="1"/>
    </xf>
    <xf numFmtId="167" fontId="20" fillId="21" borderId="4" xfId="0" applyNumberFormat="1" applyFont="1" applyFill="1" applyBorder="1" applyAlignment="1">
      <alignment horizontal="center" vertical="center" wrapText="1"/>
    </xf>
    <xf numFmtId="167" fontId="20" fillId="21" borderId="5" xfId="0" applyNumberFormat="1" applyFont="1" applyFill="1" applyBorder="1" applyAlignment="1">
      <alignment horizontal="center" vertical="center" wrapText="1"/>
    </xf>
    <xf numFmtId="167" fontId="20" fillId="21" borderId="19" xfId="0" applyNumberFormat="1" applyFont="1" applyFill="1" applyBorder="1" applyAlignment="1">
      <alignment horizontal="center" vertical="center" wrapText="1"/>
    </xf>
    <xf numFmtId="167" fontId="20" fillId="21" borderId="20" xfId="0" applyNumberFormat="1" applyFont="1" applyFill="1" applyBorder="1" applyAlignment="1">
      <alignment horizontal="center" vertical="center" wrapText="1"/>
    </xf>
    <xf numFmtId="0" fontId="11" fillId="16" borderId="9" xfId="0" quotePrefix="1" applyFont="1" applyFill="1" applyBorder="1" applyAlignment="1">
      <alignment horizontal="center" vertical="center" wrapText="1"/>
    </xf>
    <xf numFmtId="0" fontId="11" fillId="16" borderId="10" xfId="0" quotePrefix="1" applyFont="1" applyFill="1" applyBorder="1" applyAlignment="1">
      <alignment horizontal="center" vertical="center" wrapText="1"/>
    </xf>
    <xf numFmtId="0" fontId="20" fillId="21" borderId="23" xfId="0" applyFont="1" applyFill="1" applyBorder="1" applyAlignment="1">
      <alignment horizontal="center" vertical="center" wrapText="1"/>
    </xf>
    <xf numFmtId="0" fontId="20" fillId="21" borderId="24" xfId="0" applyFont="1" applyFill="1" applyBorder="1" applyAlignment="1">
      <alignment horizontal="center" vertical="center" wrapText="1"/>
    </xf>
    <xf numFmtId="0" fontId="20" fillId="21" borderId="31" xfId="0" applyFont="1" applyFill="1" applyBorder="1" applyAlignment="1">
      <alignment horizontal="center" vertical="center" wrapText="1"/>
    </xf>
    <xf numFmtId="0" fontId="9" fillId="8" borderId="32" xfId="0" applyFont="1" applyFill="1" applyBorder="1" applyAlignment="1">
      <alignment horizontal="center" vertical="center" textRotation="90" wrapText="1"/>
    </xf>
    <xf numFmtId="0" fontId="9" fillId="8" borderId="34" xfId="0" applyFont="1" applyFill="1" applyBorder="1" applyAlignment="1">
      <alignment horizontal="center" vertical="center" textRotation="90" wrapText="1"/>
    </xf>
    <xf numFmtId="0" fontId="9" fillId="8" borderId="36" xfId="0" applyFont="1" applyFill="1" applyBorder="1" applyAlignment="1">
      <alignment horizontal="center" vertical="center" textRotation="90" wrapText="1"/>
    </xf>
    <xf numFmtId="169" fontId="9" fillId="15" borderId="13" xfId="1" applyFont="1" applyFill="1" applyBorder="1" applyAlignment="1">
      <alignment horizontal="center" wrapText="1"/>
    </xf>
    <xf numFmtId="169" fontId="9" fillId="15" borderId="18" xfId="1" applyFont="1" applyFill="1" applyBorder="1" applyAlignment="1">
      <alignment horizontal="center" wrapText="1"/>
    </xf>
    <xf numFmtId="169" fontId="9" fillId="15" borderId="17" xfId="1" applyFont="1" applyFill="1" applyBorder="1" applyAlignment="1">
      <alignment horizontal="center" wrapText="1"/>
    </xf>
    <xf numFmtId="0" fontId="36" fillId="20" borderId="19" xfId="0" applyFont="1" applyFill="1" applyBorder="1" applyAlignment="1">
      <alignment horizontal="center" vertical="center"/>
    </xf>
    <xf numFmtId="0" fontId="36" fillId="20" borderId="14" xfId="0" applyFont="1" applyFill="1" applyBorder="1" applyAlignment="1">
      <alignment horizontal="center" vertical="center"/>
    </xf>
    <xf numFmtId="0" fontId="36" fillId="20" borderId="20" xfId="0" applyFont="1" applyFill="1" applyBorder="1" applyAlignment="1">
      <alignment horizontal="center" vertical="center"/>
    </xf>
    <xf numFmtId="0" fontId="9" fillId="15" borderId="13" xfId="0" applyFont="1" applyFill="1" applyBorder="1" applyAlignment="1">
      <alignment horizontal="center" wrapText="1"/>
    </xf>
    <xf numFmtId="0" fontId="9" fillId="15" borderId="18" xfId="0" applyFont="1" applyFill="1" applyBorder="1" applyAlignment="1">
      <alignment horizontal="center" wrapText="1"/>
    </xf>
    <xf numFmtId="0" fontId="9" fillId="15" borderId="17" xfId="0" applyFont="1" applyFill="1" applyBorder="1" applyAlignment="1">
      <alignment horizontal="center" wrapText="1"/>
    </xf>
    <xf numFmtId="0" fontId="11" fillId="16" borderId="33" xfId="0" quotePrefix="1" applyFont="1" applyFill="1" applyBorder="1" applyAlignment="1">
      <alignment horizontal="center" vertical="center" wrapText="1"/>
    </xf>
    <xf numFmtId="0" fontId="9" fillId="15" borderId="13" xfId="0" applyFont="1" applyFill="1" applyBorder="1" applyAlignment="1">
      <alignment horizontal="center" textRotation="90"/>
    </xf>
    <xf numFmtId="0" fontId="9" fillId="15" borderId="18" xfId="0" applyFont="1" applyFill="1" applyBorder="1" applyAlignment="1">
      <alignment horizontal="center" textRotation="90"/>
    </xf>
    <xf numFmtId="0" fontId="9" fillId="15" borderId="17" xfId="0" applyFont="1" applyFill="1" applyBorder="1" applyAlignment="1">
      <alignment horizontal="center" textRotation="90"/>
    </xf>
    <xf numFmtId="0" fontId="11" fillId="16" borderId="15" xfId="0" quotePrefix="1" applyFont="1" applyFill="1" applyBorder="1" applyAlignment="1">
      <alignment horizontal="center" vertical="center" wrapText="1"/>
    </xf>
    <xf numFmtId="0" fontId="11" fillId="16" borderId="16" xfId="0" quotePrefix="1" applyFont="1" applyFill="1" applyBorder="1" applyAlignment="1">
      <alignment horizontal="center" vertical="center" wrapText="1"/>
    </xf>
    <xf numFmtId="0" fontId="11" fillId="15" borderId="19" xfId="0" quotePrefix="1" applyFont="1" applyFill="1" applyBorder="1" applyAlignment="1">
      <alignment horizontal="center" vertical="center" wrapText="1"/>
    </xf>
    <xf numFmtId="0" fontId="11" fillId="15" borderId="20" xfId="0" quotePrefix="1" applyFont="1" applyFill="1" applyBorder="1" applyAlignment="1">
      <alignment horizontal="center" vertical="center" wrapText="1"/>
    </xf>
    <xf numFmtId="0" fontId="27" fillId="24" borderId="13" xfId="0" applyFont="1" applyFill="1" applyBorder="1" applyAlignment="1">
      <alignment horizontal="center" vertical="center" wrapText="1"/>
    </xf>
    <xf numFmtId="167" fontId="27" fillId="24" borderId="13" xfId="0" applyNumberFormat="1" applyFont="1" applyFill="1" applyBorder="1" applyAlignment="1">
      <alignment horizontal="center" vertical="center" textRotation="90" wrapText="1"/>
    </xf>
    <xf numFmtId="167" fontId="27" fillId="24" borderId="18" xfId="0" applyNumberFormat="1" applyFont="1" applyFill="1" applyBorder="1" applyAlignment="1">
      <alignment horizontal="center" vertical="center" textRotation="90" wrapText="1"/>
    </xf>
    <xf numFmtId="167" fontId="27" fillId="24" borderId="17" xfId="0" applyNumberFormat="1" applyFont="1" applyFill="1" applyBorder="1" applyAlignment="1">
      <alignment horizontal="center" vertical="center" textRotation="90" wrapText="1"/>
    </xf>
    <xf numFmtId="169" fontId="34" fillId="24" borderId="5" xfId="1" applyFont="1" applyFill="1" applyBorder="1" applyAlignment="1">
      <alignment horizontal="center" vertical="center" wrapText="1"/>
    </xf>
    <xf numFmtId="169" fontId="34" fillId="24" borderId="6" xfId="1" applyFont="1" applyFill="1" applyBorder="1" applyAlignment="1">
      <alignment horizontal="center" vertical="center" wrapText="1"/>
    </xf>
    <xf numFmtId="0" fontId="9" fillId="15" borderId="4" xfId="0" quotePrefix="1" applyFont="1" applyFill="1" applyBorder="1" applyAlignment="1">
      <alignment horizontal="center" vertical="center" wrapText="1"/>
    </xf>
    <xf numFmtId="0" fontId="9" fillId="15" borderId="2" xfId="0" quotePrefix="1" applyFont="1" applyFill="1" applyBorder="1" applyAlignment="1">
      <alignment horizontal="center" vertical="center" wrapText="1"/>
    </xf>
    <xf numFmtId="167" fontId="37" fillId="20" borderId="19" xfId="0" applyNumberFormat="1" applyFont="1" applyFill="1" applyBorder="1" applyAlignment="1">
      <alignment horizontal="center" vertical="center" wrapText="1"/>
    </xf>
    <xf numFmtId="167" fontId="37" fillId="20" borderId="20" xfId="0" applyNumberFormat="1" applyFont="1" applyFill="1" applyBorder="1" applyAlignment="1">
      <alignment horizontal="center" vertical="center" wrapText="1"/>
    </xf>
    <xf numFmtId="0" fontId="24" fillId="5" borderId="0" xfId="0" applyFont="1" applyFill="1" applyAlignment="1">
      <alignment horizontal="left" vertical="center"/>
    </xf>
    <xf numFmtId="0" fontId="0" fillId="5" borderId="0" xfId="0" applyFill="1" applyAlignment="1">
      <alignment horizontal="center"/>
    </xf>
    <xf numFmtId="174" fontId="24" fillId="5" borderId="0" xfId="0" applyNumberFormat="1" applyFont="1" applyFill="1" applyAlignment="1">
      <alignment horizontal="left" vertical="center"/>
    </xf>
    <xf numFmtId="0" fontId="4" fillId="5" borderId="0" xfId="0" applyFont="1" applyFill="1" applyAlignment="1">
      <alignment horizontal="center"/>
    </xf>
    <xf numFmtId="0" fontId="23" fillId="5" borderId="0" xfId="0" applyFont="1" applyFill="1" applyAlignment="1">
      <alignment horizontal="left" vertical="center"/>
    </xf>
    <xf numFmtId="9" fontId="9" fillId="15" borderId="13" xfId="5" applyFont="1" applyFill="1" applyBorder="1" applyAlignment="1">
      <alignment horizontal="center" wrapText="1"/>
    </xf>
    <xf numFmtId="9" fontId="9" fillId="15" borderId="18" xfId="5" applyFont="1" applyFill="1" applyBorder="1" applyAlignment="1">
      <alignment horizontal="center" wrapText="1"/>
    </xf>
    <xf numFmtId="9" fontId="9" fillId="15" borderId="17" xfId="5" applyFont="1" applyFill="1" applyBorder="1" applyAlignment="1">
      <alignment horizontal="center" wrapText="1"/>
    </xf>
    <xf numFmtId="167" fontId="9" fillId="15" borderId="13" xfId="0" applyNumberFormat="1" applyFont="1" applyFill="1" applyBorder="1" applyAlignment="1">
      <alignment horizontal="center" vertical="center" wrapText="1"/>
    </xf>
    <xf numFmtId="167" fontId="9" fillId="15" borderId="18" xfId="0" applyNumberFormat="1" applyFont="1" applyFill="1" applyBorder="1" applyAlignment="1">
      <alignment horizontal="center" vertical="center" wrapText="1"/>
    </xf>
    <xf numFmtId="167" fontId="9" fillId="15" borderId="17" xfId="0" applyNumberFormat="1" applyFont="1" applyFill="1" applyBorder="1" applyAlignment="1">
      <alignment horizontal="center" vertical="center" wrapText="1"/>
    </xf>
    <xf numFmtId="0" fontId="11" fillId="15" borderId="13" xfId="0" applyFont="1" applyFill="1" applyBorder="1" applyAlignment="1">
      <alignment horizontal="center" vertical="center" textRotation="90" wrapText="1"/>
    </xf>
    <xf numFmtId="0" fontId="11" fillId="15" borderId="18" xfId="0" applyFont="1" applyFill="1" applyBorder="1" applyAlignment="1">
      <alignment horizontal="center" vertical="center" textRotation="90" wrapText="1"/>
    </xf>
    <xf numFmtId="0" fontId="11" fillId="15" borderId="17" xfId="0" applyFont="1" applyFill="1" applyBorder="1" applyAlignment="1">
      <alignment horizontal="center" vertical="center" textRotation="90" wrapText="1"/>
    </xf>
    <xf numFmtId="0" fontId="23" fillId="2" borderId="3" xfId="0" applyFont="1" applyFill="1" applyBorder="1" applyAlignment="1">
      <alignment horizontal="left" vertical="center"/>
    </xf>
    <xf numFmtId="0" fontId="32" fillId="14" borderId="25" xfId="0" applyFont="1" applyFill="1" applyBorder="1" applyAlignment="1">
      <alignment horizontal="center" vertical="center"/>
    </xf>
    <xf numFmtId="0" fontId="32" fillId="14" borderId="40" xfId="0" applyFont="1" applyFill="1" applyBorder="1" applyAlignment="1">
      <alignment horizontal="center" vertical="center"/>
    </xf>
    <xf numFmtId="0" fontId="32" fillId="14" borderId="26" xfId="0" applyFont="1" applyFill="1" applyBorder="1" applyAlignment="1">
      <alignment horizontal="center" vertical="center"/>
    </xf>
    <xf numFmtId="0" fontId="22" fillId="14" borderId="43" xfId="0" applyFont="1" applyFill="1" applyBorder="1" applyAlignment="1">
      <alignment horizontal="center" vertical="center"/>
    </xf>
    <xf numFmtId="0" fontId="22" fillId="14" borderId="44" xfId="0" applyFont="1" applyFill="1" applyBorder="1" applyAlignment="1">
      <alignment horizontal="center" vertical="center"/>
    </xf>
    <xf numFmtId="0" fontId="22" fillId="14" borderId="45" xfId="0" applyFont="1" applyFill="1" applyBorder="1" applyAlignment="1">
      <alignment horizontal="center" vertical="center"/>
    </xf>
    <xf numFmtId="0" fontId="22" fillId="19" borderId="41" xfId="0" applyFont="1" applyFill="1" applyBorder="1" applyAlignment="1">
      <alignment horizontal="center" vertical="center"/>
    </xf>
    <xf numFmtId="0" fontId="22" fillId="19" borderId="0" xfId="0" applyFont="1" applyFill="1" applyAlignment="1">
      <alignment horizontal="center" vertical="center"/>
    </xf>
    <xf numFmtId="0" fontId="4" fillId="5" borderId="0" xfId="0" applyFont="1" applyFill="1" applyAlignment="1"/>
    <xf numFmtId="0" fontId="18" fillId="2" borderId="3" xfId="0" applyFont="1" applyFill="1" applyBorder="1" applyAlignment="1"/>
  </cellXfs>
  <cellStyles count="35">
    <cellStyle name="Millares" xfId="1" builtinId="3"/>
    <cellStyle name="Millares 12" xfId="29" xr:uid="{00000000-0005-0000-0000-000001000000}"/>
    <cellStyle name="Millares 16 8" xfId="20" xr:uid="{00000000-0005-0000-0000-000002000000}"/>
    <cellStyle name="Millares 16 8 2" xfId="34" xr:uid="{00000000-0005-0000-0000-000003000000}"/>
    <cellStyle name="Millares 2" xfId="10" xr:uid="{00000000-0005-0000-0000-000004000000}"/>
    <cellStyle name="Millares 2 2" xfId="13" xr:uid="{00000000-0005-0000-0000-000005000000}"/>
    <cellStyle name="Millares 2 3" xfId="32" xr:uid="{00000000-0005-0000-0000-000006000000}"/>
    <cellStyle name="Millares 3" xfId="12" xr:uid="{00000000-0005-0000-0000-000007000000}"/>
    <cellStyle name="Millares 4" xfId="27" xr:uid="{00000000-0005-0000-0000-000008000000}"/>
    <cellStyle name="Millares 43" xfId="23" xr:uid="{00000000-0005-0000-0000-000009000000}"/>
    <cellStyle name="Millares 43 2" xfId="33" xr:uid="{00000000-0005-0000-0000-00000A000000}"/>
    <cellStyle name="Millares 5" xfId="21" xr:uid="{00000000-0005-0000-0000-00000B000000}"/>
    <cellStyle name="Millares 66" xfId="22" xr:uid="{00000000-0005-0000-0000-00000C000000}"/>
    <cellStyle name="Moneda" xfId="2" builtinId="4"/>
    <cellStyle name="Moneda 2" xfId="8" xr:uid="{00000000-0005-0000-0000-00000E000000}"/>
    <cellStyle name="Normal" xfId="0" builtinId="0"/>
    <cellStyle name="Normal 10" xfId="19" xr:uid="{00000000-0005-0000-0000-000010000000}"/>
    <cellStyle name="Normal 11 45 9" xfId="26" xr:uid="{00000000-0005-0000-0000-000011000000}"/>
    <cellStyle name="Normal 12 2" xfId="25" xr:uid="{00000000-0005-0000-0000-000012000000}"/>
    <cellStyle name="Normal 2" xfId="6" xr:uid="{00000000-0005-0000-0000-000013000000}"/>
    <cellStyle name="Normal 2 2" xfId="3" xr:uid="{00000000-0005-0000-0000-000014000000}"/>
    <cellStyle name="Normal 3" xfId="4" xr:uid="{00000000-0005-0000-0000-000015000000}"/>
    <cellStyle name="Normal 4" xfId="7" xr:uid="{00000000-0005-0000-0000-000016000000}"/>
    <cellStyle name="Normal 4 3 2" xfId="15" xr:uid="{00000000-0005-0000-0000-000017000000}"/>
    <cellStyle name="Normal 5" xfId="9" xr:uid="{00000000-0005-0000-0000-000018000000}"/>
    <cellStyle name="Normal 68 2 2" xfId="30" xr:uid="{00000000-0005-0000-0000-000019000000}"/>
    <cellStyle name="Normal 73" xfId="17" xr:uid="{00000000-0005-0000-0000-00001A000000}"/>
    <cellStyle name="Porcentaje" xfId="5" builtinId="5"/>
    <cellStyle name="Porcentaje 2" xfId="18" xr:uid="{00000000-0005-0000-0000-00001C000000}"/>
    <cellStyle name="Porcentaje 3" xfId="14" xr:uid="{00000000-0005-0000-0000-00001D000000}"/>
    <cellStyle name="Porcentaje 3 2 2" xfId="16" xr:uid="{00000000-0005-0000-0000-00001E000000}"/>
    <cellStyle name="Porcentaje 8" xfId="24" xr:uid="{00000000-0005-0000-0000-00001F000000}"/>
    <cellStyle name="Porcentaje 8 2" xfId="28" xr:uid="{00000000-0005-0000-0000-000020000000}"/>
    <cellStyle name="Porcentual 2" xfId="11" xr:uid="{00000000-0005-0000-0000-000021000000}"/>
    <cellStyle name="Porcentual 2 2" xfId="31" xr:uid="{00000000-0005-0000-0000-000022000000}"/>
  </cellStyles>
  <dxfs count="8524">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auto="1"/>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ont>
        <b/>
        <i val="0"/>
        <strike val="0"/>
        <condense val="0"/>
        <extend val="0"/>
        <outline val="0"/>
        <shadow val="0"/>
        <u val="none"/>
        <vertAlign val="baseline"/>
        <sz val="10"/>
        <color theme="0"/>
        <name val="Arial"/>
        <family val="2"/>
        <scheme val="none"/>
      </font>
      <fill>
        <patternFill patternType="solid">
          <fgColor indexed="64"/>
          <bgColor rgb="FF644646"/>
        </patternFill>
      </fill>
      <alignment horizontal="center" vertical="center" textRotation="0" wrapText="0" indent="0" justifyLastLine="0" shrinkToFit="0" readingOrder="0"/>
    </dxf>
    <dxf>
      <font>
        <b/>
        <i val="0"/>
        <strike val="0"/>
        <condense val="0"/>
        <extend val="0"/>
        <outline val="0"/>
        <shadow val="0"/>
        <u val="none"/>
        <vertAlign val="baseline"/>
        <sz val="9"/>
        <color theme="1"/>
        <name val="Arial"/>
        <scheme val="none"/>
      </font>
      <numFmt numFmtId="0" formatCode="General"/>
      <fill>
        <patternFill patternType="none">
          <fgColor indexed="64"/>
          <bgColor indexed="65"/>
        </patternFill>
      </fill>
      <alignment horizontal="center" vertical="center" textRotation="0" wrapText="1" indent="0" justifyLastLine="0" shrinkToFit="1" readingOrder="0"/>
    </dxf>
    <dxf>
      <font>
        <b/>
        <i val="0"/>
        <strike val="0"/>
        <condense val="0"/>
        <extend val="0"/>
        <outline val="0"/>
        <shadow val="0"/>
        <u val="none"/>
        <vertAlign val="baseline"/>
        <sz val="9"/>
        <color rgb="FF525252"/>
        <name val="Arial"/>
        <family val="2"/>
        <scheme val="none"/>
      </font>
      <numFmt numFmtId="3" formatCode="#,##0"/>
      <fill>
        <patternFill patternType="none">
          <fgColor indexed="64"/>
          <bgColor indexed="65"/>
        </patternFill>
      </fill>
      <alignment horizontal="left" vertical="bottom" textRotation="0" wrapText="1" indent="0" justifyLastLine="0" shrinkToFit="1" readingOrder="0"/>
      <protection locked="1" hidden="0"/>
    </dxf>
    <dxf>
      <font>
        <b/>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color theme="0"/>
        <name val="Arial"/>
        <family val="2"/>
        <scheme val="none"/>
      </font>
      <fill>
        <patternFill>
          <fgColor indexed="64"/>
          <bgColor rgb="FF644646"/>
        </patternFill>
      </fill>
    </dxf>
    <dxf>
      <font>
        <b/>
        <i val="0"/>
        <strike val="0"/>
        <condense val="0"/>
        <extend val="0"/>
        <outline val="0"/>
        <shadow val="0"/>
        <u val="none"/>
        <vertAlign val="baseline"/>
        <sz val="9"/>
        <color theme="1"/>
        <name val="Arial"/>
        <scheme val="none"/>
      </font>
      <numFmt numFmtId="0" formatCode="General"/>
      <fill>
        <patternFill patternType="none">
          <fgColor indexed="64"/>
          <bgColor indexed="65"/>
        </patternFill>
      </fill>
      <alignment horizontal="center" vertical="center" textRotation="0" wrapText="1" indent="0" justifyLastLine="0" shrinkToFit="1" readingOrder="0"/>
    </dxf>
    <dxf>
      <font>
        <b/>
        <i val="0"/>
        <strike val="0"/>
        <condense val="0"/>
        <extend val="0"/>
        <outline val="0"/>
        <shadow val="0"/>
        <u val="none"/>
        <vertAlign val="baseline"/>
        <sz val="9"/>
        <color rgb="FF525252"/>
        <name val="Arial"/>
        <family val="2"/>
        <scheme val="none"/>
      </font>
      <numFmt numFmtId="3" formatCode="#,##0"/>
      <fill>
        <patternFill patternType="none">
          <fgColor indexed="64"/>
          <bgColor indexed="65"/>
        </patternFill>
      </fill>
      <alignment horizontal="left" vertical="bottom" textRotation="0" wrapText="1" indent="0" justifyLastLine="0" shrinkToFit="1" readingOrder="0"/>
    </dxf>
    <dxf>
      <font>
        <b/>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color theme="0"/>
        <name val="Arial"/>
        <family val="2"/>
        <scheme val="none"/>
      </font>
      <fill>
        <patternFill>
          <fgColor indexed="64"/>
          <bgColor rgb="FF644646"/>
        </patternFill>
      </fill>
    </dxf>
    <dxf>
      <font>
        <b val="0"/>
        <i val="0"/>
        <strike val="0"/>
        <condense val="0"/>
        <extend val="0"/>
        <outline val="0"/>
        <shadow val="0"/>
        <u val="none"/>
        <vertAlign val="baseline"/>
        <sz val="10"/>
        <color theme="1"/>
        <name val="Arial"/>
        <scheme val="none"/>
      </font>
      <numFmt numFmtId="0" formatCode="General"/>
      <fill>
        <patternFill patternType="none">
          <fgColor indexed="64"/>
          <bgColor indexed="65"/>
        </patternFill>
      </fill>
    </dxf>
    <dxf>
      <font>
        <b/>
        <i val="0"/>
        <strike val="0"/>
        <condense val="0"/>
        <extend val="0"/>
        <outline val="0"/>
        <shadow val="0"/>
        <u val="none"/>
        <vertAlign val="baseline"/>
        <sz val="9"/>
        <color rgb="FF525252"/>
        <name val="Arial"/>
        <family val="2"/>
        <scheme val="none"/>
      </font>
      <numFmt numFmtId="3" formatCode="#,##0"/>
      <fill>
        <patternFill patternType="none">
          <fgColor indexed="64"/>
          <bgColor indexed="65"/>
        </patternFill>
      </fill>
      <alignment horizontal="left" vertical="bottom" textRotation="0" wrapText="1" indent="0" justifyLastLine="0" shrinkToFit="0" readingOrder="0"/>
    </dxf>
    <dxf>
      <font>
        <b val="0"/>
        <i val="0"/>
        <strike val="0"/>
        <condense val="0"/>
        <extend val="0"/>
        <outline val="0"/>
        <shadow val="0"/>
        <u val="none"/>
        <vertAlign val="baseline"/>
        <sz val="10"/>
        <color theme="1"/>
        <name val="Arial"/>
        <scheme val="none"/>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color theme="0"/>
        <name val="Arial"/>
        <family val="2"/>
        <scheme val="none"/>
      </font>
      <fill>
        <patternFill>
          <fgColor indexed="64"/>
          <bgColor rgb="FF644646"/>
        </patternFill>
      </fill>
    </dxf>
    <dxf>
      <alignment horizontal="center" vertical="center" textRotation="0" indent="0" justifyLastLine="0" shrinkToFit="0" readingOrder="0"/>
    </dxf>
    <dxf>
      <font>
        <b val="0"/>
        <sz val="9"/>
        <color rgb="FF525252"/>
        <family val="2"/>
      </font>
      <numFmt numFmtId="0" formatCode="General"/>
    </dxf>
    <dxf>
      <alignment horizontal="center" vertical="center" textRotation="0" indent="0" justifyLastLine="0" shrinkToFit="0" readingOrder="0"/>
    </dxf>
    <dxf>
      <font>
        <b/>
        <strike val="0"/>
        <outline val="0"/>
        <shadow val="0"/>
        <u val="none"/>
        <vertAlign val="baseline"/>
        <sz val="9"/>
        <color theme="0"/>
        <name val="Arial"/>
        <family val="2"/>
        <scheme val="none"/>
      </font>
      <fill>
        <patternFill patternType="solid">
          <fgColor indexed="64"/>
          <bgColor rgb="FF644646"/>
        </patternFill>
      </fill>
    </dxf>
    <dxf>
      <font>
        <sz val="8"/>
      </font>
      <numFmt numFmtId="0" formatCode="General"/>
      <alignment horizontal="center" vertical="center" textRotation="0" indent="0" justifyLastLine="0" shrinkToFit="0" readingOrder="0"/>
    </dxf>
    <dxf>
      <font>
        <sz val="8"/>
      </font>
      <alignment horizontal="center" vertical="center"/>
    </dxf>
    <dxf>
      <font>
        <sz val="8"/>
      </font>
      <alignment horizontal="center" vertical="center" textRotation="0" wrapText="0" indent="0" justifyLastLine="0" shrinkToFit="0" readingOrder="0"/>
    </dxf>
    <dxf>
      <font>
        <b val="0"/>
        <sz val="8"/>
        <color rgb="FF525252"/>
        <family val="2"/>
      </font>
      <numFmt numFmtId="0" formatCode="General"/>
      <alignment horizontal="left" vertical="center" textRotation="0" wrapText="0" indent="0" justifyLastLine="0" shrinkToFit="0" readingOrder="0"/>
    </dxf>
    <dxf>
      <font>
        <sz val="8"/>
      </font>
      <alignment horizontal="center" vertical="center" textRotation="0" wrapText="0" indent="0" justifyLastLine="0" shrinkToFit="0" readingOrder="0"/>
    </dxf>
    <dxf>
      <font>
        <sz val="8"/>
      </font>
    </dxf>
    <dxf>
      <font>
        <b/>
        <strike val="0"/>
        <outline val="0"/>
        <shadow val="0"/>
        <u val="none"/>
        <vertAlign val="baseline"/>
        <sz val="8"/>
        <color theme="0"/>
        <name val="Arial"/>
        <family val="2"/>
        <scheme val="none"/>
      </font>
      <fill>
        <patternFill>
          <fgColor indexed="64"/>
          <bgColor rgb="FF644646"/>
        </patternFill>
      </fill>
    </dxf>
    <dxf>
      <font>
        <b val="0"/>
        <sz val="9"/>
        <color rgb="FF525252"/>
        <family val="2"/>
      </font>
      <numFmt numFmtId="0" formatCode="General"/>
    </dxf>
    <dxf>
      <alignment horizontal="center" vertical="center" textRotation="0" wrapText="0" indent="0" justifyLastLine="0" shrinkToFit="0" readingOrder="0"/>
    </dxf>
    <dxf>
      <font>
        <b/>
        <strike val="0"/>
        <outline val="0"/>
        <shadow val="0"/>
        <u val="none"/>
        <vertAlign val="baseline"/>
        <color theme="0"/>
        <name val="Arial"/>
        <family val="2"/>
        <scheme val="none"/>
      </font>
      <fill>
        <patternFill patternType="solid">
          <fgColor indexed="64"/>
          <bgColor rgb="FF644646"/>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color rgb="FFC00000"/>
      </font>
      <fill>
        <patternFill>
          <bgColor theme="5" tint="0.79998168889431442"/>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color rgb="FFC00000"/>
      </font>
      <fill>
        <patternFill>
          <bgColor theme="5" tint="0.79998168889431442"/>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rgb="FFC8BEBE"/>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rgb="FFC8BEBE"/>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ill>
        <patternFill>
          <bgColor theme="5" tint="0.59996337778862885"/>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ndense val="0"/>
        <extend val="0"/>
        <outline val="0"/>
        <shadow val="0"/>
        <u val="none"/>
        <vertAlign val="baseline"/>
        <sz val="12"/>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Arial"/>
        <scheme val="none"/>
      </font>
      <numFmt numFmtId="169" formatCode="_ * #,##0.00_ ;_ * \-#,##0.00_ ;_ * &quot;-&quot;??_ ;_ @_ "/>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Arial"/>
        <scheme val="none"/>
      </font>
      <numFmt numFmtId="168" formatCode="_ &quot;$&quot;\ * #,##0.00_ ;_ &quot;$&quot;\ * \-#,##0.00_ ;_ &quot;$&quot;\ * &quot;-&quot;??_ ;_ @_ "/>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2"/>
        <color auto="1"/>
        <name val="Arial"/>
        <scheme val="none"/>
      </font>
      <numFmt numFmtId="2" formatCode="0.00"/>
      <fill>
        <patternFill patternType="none">
          <fgColor indexed="64"/>
          <bgColor auto="1"/>
        </patternFill>
      </fill>
      <alignment horizontal="center" vertical="center" textRotation="0" wrapText="0" indent="0" justifyLastLine="0" shrinkToFit="0" readingOrder="0"/>
    </dxf>
    <dxf>
      <font>
        <b val="0"/>
        <strike val="0"/>
        <outline val="0"/>
        <shadow val="0"/>
        <u val="none"/>
        <vertAlign val="baseline"/>
        <sz val="12"/>
        <color auto="1"/>
        <name val="Arial"/>
        <scheme val="none"/>
      </font>
      <numFmt numFmtId="4" formatCode="#,##0.00"/>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2"/>
        <color auto="1"/>
        <name val="Arial"/>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2"/>
        <color auto="1"/>
        <name val="Arial"/>
        <scheme val="none"/>
      </font>
      <fill>
        <patternFill patternType="none">
          <fgColor indexed="64"/>
          <bgColor auto="1"/>
        </patternFill>
      </fill>
    </dxf>
    <dxf>
      <font>
        <b/>
        <i val="0"/>
        <strike val="0"/>
        <condense val="0"/>
        <extend val="0"/>
        <outline val="0"/>
        <shadow val="0"/>
        <u val="none"/>
        <vertAlign val="baseline"/>
        <sz val="10"/>
        <color theme="0"/>
        <name val="Arial"/>
        <scheme val="none"/>
      </font>
      <fill>
        <patternFill patternType="solid">
          <fgColor indexed="64"/>
          <bgColor rgb="FF644646"/>
        </patternFill>
      </fill>
      <alignment horizontal="center" vertical="center" textRotation="0" wrapText="0" indent="0" justifyLastLine="0" shrinkToFit="0" readingOrder="0"/>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FFFFFF"/>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patternType="none">
          <bgColor auto="1"/>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fill>
        <patternFill>
          <bgColor rgb="FFD28660"/>
        </patternFill>
      </fill>
      <border>
        <left style="double">
          <color auto="1"/>
        </left>
        <right style="double">
          <color auto="1"/>
        </right>
        <top style="double">
          <color auto="1"/>
        </top>
        <bottom style="double">
          <color auto="1"/>
        </bottom>
        <vertical style="thin">
          <color auto="1"/>
        </vertical>
        <horizontal style="hair">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font>
        <b/>
        <i val="0"/>
        <color theme="0"/>
      </font>
      <border>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C8BEBE"/>
        </patternFill>
      </fill>
    </dxf>
    <dxf>
      <fill>
        <patternFill>
          <bgColor rgb="FF644646"/>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border>
        <left style="double">
          <color auto="1"/>
        </left>
        <right style="double">
          <color auto="1"/>
        </right>
        <top style="double">
          <color auto="1"/>
        </top>
        <bottom style="double">
          <color auto="1"/>
        </bottom>
        <vertical style="hair">
          <color auto="1"/>
        </vertical>
        <horizontal style="hair">
          <color auto="1"/>
        </horizontal>
      </border>
    </dxf>
    <dxf>
      <fill>
        <patternFill>
          <bgColor rgb="FFF0DCC8"/>
        </patternFill>
      </fill>
    </dxf>
    <dxf>
      <fill>
        <patternFill>
          <bgColor theme="0"/>
        </patternFill>
      </fill>
    </dxf>
    <dxf>
      <font>
        <b/>
        <i val="0"/>
        <color theme="0"/>
      </font>
      <fill>
        <patternFill>
          <bgColor rgb="FFD28660"/>
        </patternFill>
      </fill>
      <border>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s>
  <tableStyles count="10" defaultTableStyle="Estilo de tabla 5" defaultPivotStyle="PivotStyleLight16">
    <tableStyle name="Estilo de tabla 1" pivot="0" count="4" xr9:uid="{00000000-0011-0000-FFFF-FFFF00000000}">
      <tableStyleElement type="wholeTable" dxfId="8523"/>
      <tableStyleElement type="headerRow" dxfId="8522"/>
      <tableStyleElement type="firstRowStripe" dxfId="8521"/>
      <tableStyleElement type="secondRowStripe" dxfId="8520"/>
    </tableStyle>
    <tableStyle name="Estilo de tabla 2" pivot="0" count="3" xr9:uid="{00000000-0011-0000-FFFF-FFFF01000000}">
      <tableStyleElement type="wholeTable" dxfId="8519"/>
      <tableStyleElement type="firstRowStripe" dxfId="8518"/>
      <tableStyleElement type="secondRowStripe" dxfId="8517"/>
    </tableStyle>
    <tableStyle name="Estilo de tabla 5" pivot="0" count="3" xr9:uid="{D27FC3DC-44FC-457D-9C4E-6DBE3CA51F06}">
      <tableStyleElement type="wholeTable" dxfId="8516"/>
      <tableStyleElement type="headerRow" dxfId="8515"/>
      <tableStyleElement type="secondRowStripe" dxfId="8514"/>
    </tableStyle>
    <tableStyle name="Estilo de tabla dinámica 1" table="0" count="4" xr9:uid="{00000000-0011-0000-FFFF-FFFF02000000}">
      <tableStyleElement type="wholeTable" dxfId="8513"/>
      <tableStyleElement type="headerRow" dxfId="8512"/>
      <tableStyleElement type="firstRowStripe" dxfId="8511"/>
      <tableStyleElement type="secondRowStripe" dxfId="8510"/>
    </tableStyle>
    <tableStyle name="MITABLA" pivot="0" count="4" xr9:uid="{00000000-0011-0000-FFFF-FFFF03000000}">
      <tableStyleElement type="wholeTable" dxfId="8509"/>
      <tableStyleElement type="headerRow" dxfId="8508"/>
      <tableStyleElement type="firstRowStripe" dxfId="8507"/>
      <tableStyleElement type="secondRowStripe" dxfId="8506"/>
    </tableStyle>
    <tableStyle name="PARA 2023" pivot="0" count="4" xr9:uid="{00000000-0011-0000-FFFF-FFFF04000000}">
      <tableStyleElement type="wholeTable" dxfId="8505"/>
      <tableStyleElement type="headerRow" dxfId="8504"/>
      <tableStyleElement type="firstRowStripe" dxfId="8503"/>
      <tableStyleElement type="secondRowStripe" dxfId="8502"/>
    </tableStyle>
    <tableStyle name="PARA 2023-2" pivot="0" count="3" xr9:uid="{00000000-0011-0000-FFFF-FFFF05000000}">
      <tableStyleElement type="wholeTable" dxfId="8501"/>
      <tableStyleElement type="headerRow" dxfId="8500"/>
      <tableStyleElement type="secondRowStripe" dxfId="8499"/>
    </tableStyle>
    <tableStyle name="PARA 2023-3" table="0" count="4" xr9:uid="{00000000-0011-0000-FFFF-FFFF06000000}">
      <tableStyleElement type="wholeTable" dxfId="8498"/>
      <tableStyleElement type="headerRow" dxfId="8497"/>
      <tableStyleElement type="firstRowStripe" dxfId="8496"/>
      <tableStyleElement type="secondRowStripe" dxfId="8495"/>
    </tableStyle>
    <tableStyle name="PARA 2023-4" table="0" count="3" xr9:uid="{00000000-0011-0000-FFFF-FFFF07000000}">
      <tableStyleElement type="wholeTable" dxfId="8494"/>
      <tableStyleElement type="headerRow" dxfId="8493"/>
      <tableStyleElement type="secondRowStripe" dxfId="8492"/>
    </tableStyle>
    <tableStyle name="PROPIA" pivot="0" count="1" xr9:uid="{00000000-0011-0000-FFFF-FFFF08000000}">
      <tableStyleElement type="wholeTable" dxfId="8491"/>
    </tableStyle>
  </tableStyles>
  <colors>
    <mruColors>
      <color rgb="FFFFCCFF"/>
      <color rgb="FFD2E6C8"/>
      <color rgb="FFAADCE6"/>
      <color rgb="FF644646"/>
      <color rgb="FFC8BEBE"/>
      <color rgb="FFB2A4A4"/>
      <color rgb="FF968C8C"/>
      <color rgb="FF50B4C8"/>
      <color rgb="FFD2E6FA"/>
      <color rgb="FFC8E6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0</xdr:colOff>
      <xdr:row>18</xdr:row>
      <xdr:rowOff>297656</xdr:rowOff>
    </xdr:from>
    <xdr:to>
      <xdr:col>1</xdr:col>
      <xdr:colOff>823516</xdr:colOff>
      <xdr:row>20</xdr:row>
      <xdr:rowOff>531</xdr:rowOff>
    </xdr:to>
    <xdr:sp macro="[0]!copiar" textlink="">
      <xdr:nvSpPr>
        <xdr:cNvPr id="2" name="Rectángulo 1">
          <a:extLst>
            <a:ext uri="{FF2B5EF4-FFF2-40B4-BE49-F238E27FC236}">
              <a16:creationId xmlns:a16="http://schemas.microsoft.com/office/drawing/2014/main" id="{00000000-0008-0000-0400-000002000000}"/>
            </a:ext>
          </a:extLst>
        </xdr:cNvPr>
        <xdr:cNvSpPr/>
      </xdr:nvSpPr>
      <xdr:spPr bwMode="auto">
        <a:xfrm>
          <a:off x="396875" y="1547812"/>
          <a:ext cx="823516" cy="576000"/>
        </a:xfrm>
        <a:prstGeom prst="rect">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19050</xdr:colOff>
      <xdr:row>1</xdr:row>
      <xdr:rowOff>0</xdr:rowOff>
    </xdr:from>
    <xdr:to>
      <xdr:col>2</xdr:col>
      <xdr:colOff>114300</xdr:colOff>
      <xdr:row>2</xdr:row>
      <xdr:rowOff>0</xdr:rowOff>
    </xdr:to>
    <xdr:sp macro="[0]!RESUM_LISTA" textlink="">
      <xdr:nvSpPr>
        <xdr:cNvPr id="2" name="DOS">
          <a:extLst>
            <a:ext uri="{FF2B5EF4-FFF2-40B4-BE49-F238E27FC236}">
              <a16:creationId xmlns:a16="http://schemas.microsoft.com/office/drawing/2014/main" id="{80F2884D-C941-4B04-85AE-0F72021011E2}"/>
            </a:ext>
          </a:extLst>
        </xdr:cNvPr>
        <xdr:cNvSpPr/>
      </xdr:nvSpPr>
      <xdr:spPr bwMode="auto">
        <a:xfrm>
          <a:off x="781050" y="381000"/>
          <a:ext cx="514350" cy="24765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r>
            <a:rPr lang="es-CO" sz="900">
              <a:solidFill>
                <a:srgbClr val="C8BEBE"/>
              </a:solidFill>
            </a:rPr>
            <a:t>Resumen</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POA" displayName="POA" ref="B2:G11" totalsRowShown="0" headerRowDxfId="8490" dataDxfId="8489">
  <autoFilter ref="B2:G11" xr:uid="{00000000-0009-0000-0100-000003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000-000001000000}" name="Modulo" dataDxfId="8488"/>
    <tableColumn id="2" xr3:uid="{00000000-0010-0000-0000-000002000000}" name="PO" dataDxfId="8487" dataCellStyle="Moneda"/>
    <tableColumn id="3" xr3:uid="{00000000-0010-0000-0000-000003000000}" name="PLAZO" dataDxfId="8486"/>
    <tableColumn id="4" xr3:uid="{00000000-0010-0000-0000-000004000000}" name="ANTICIPO" dataDxfId="8485" dataCellStyle="Moneda">
      <calculatedColumnFormula>+POA[[#This Row],[PO]]*0.2</calculatedColumnFormula>
    </tableColumn>
    <tableColumn id="5" xr3:uid="{00000000-0010-0000-0000-000005000000}" name="SMMLV" dataDxfId="8484" dataCellStyle="Millares">
      <calculatedColumnFormula>C3/1300000</calculatedColumnFormula>
    </tableColumn>
    <tableColumn id="7" xr3:uid="{00000000-0010-0000-0000-000007000000}" name="Capital de Trabajo Demandado" dataDxfId="8483" dataCellStyle="Moneda">
      <calculatedColumnFormula>IF(OR(C3="",D3=""),"",IF(POA[[#This Row],[PLAZO]]&gt;=12,(POA[[#This Row],[PO]]/POA[[#This Row],[PLAZO]])*3,IF(POA[[#This Row],[SMMLV]]&lt;=5000,10%*POA[[#This Row],[PO]],IF(AND(POA[[#This Row],[SMMLV]]&gt;=5001,POA[[#This Row],[SMMLV]]&lt;=10000),POA[[#This Row],[PO]]*20%,POA[[#This Row],[PO]]*30%))))</calculatedColumnFormula>
    </tableColumn>
  </tableColumns>
  <tableStyleInfo name="Estilo de tabla 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0DD88DF-D403-436C-B886-C976548D2965}" name="FORMATO8" displayName="FORMATO8" ref="B4:D120" totalsRowShown="0" headerRowDxfId="46">
  <autoFilter ref="B4:D120" xr:uid="{80DD88DF-D403-436C-B886-C976548D2965}"/>
  <tableColumns count="3">
    <tableColumn id="1" xr3:uid="{71E8F992-4B35-4CFB-8190-3270D4714C86}" name="PROPUESTA No." dataDxfId="45"/>
    <tableColumn id="2" xr3:uid="{A532F705-C24C-49B8-9756-AA5DE0EC5261}" name="PROPONENTE" dataDxfId="44"/>
    <tableColumn id="3" xr3:uid="{ADA241AA-8FA2-4E45-912E-B5ADC7227F32}" name="CUMPLE / _x000a_NO CUMPLE"/>
  </tableColumns>
  <tableStyleInfo name="Estilo de tabla 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32CA933-2029-491F-AFCA-5A1550BAD6FD}" name="FORMATO9" displayName="FORMATO9" ref="B4:F120" totalsRowShown="0" headerRowDxfId="43" dataDxfId="42">
  <autoFilter ref="B4:F120" xr:uid="{732CA933-2029-491F-AFCA-5A1550BAD6FD}"/>
  <tableColumns count="5">
    <tableColumn id="1" xr3:uid="{9F02B7FB-41FC-4E85-8EBE-162151B17284}" name="PROPUESTA No." dataDxfId="41"/>
    <tableColumn id="2" xr3:uid="{90D21800-AAE3-4E27-9BC0-BDB600D2301D}" name="PROPONENTE" dataDxfId="40"/>
    <tableColumn id="3" xr3:uid="{3A7E9213-CF73-4253-929F-F7EDE92BB2ED}" name="Experiencia adicional del personal clave evaluable" dataDxfId="39"/>
    <tableColumn id="4" xr3:uid="{740380A1-59BD-45BE-A3CE-2A27AC714E67}" name="Formación académica adicional del personal clave" dataDxfId="38"/>
    <tableColumn id="5" xr3:uid="{8DAFBC8F-81C0-4DFB-BB32-0E17E249A70E}" name="TOTAL PUNTAJE _x000a_FORMATO 9_x000a_" dataDxfId="37"/>
  </tableColumns>
  <tableStyleInfo name="Estilo de tabla 5"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AA9260F-B3F0-498D-A89D-928099889FCA}" name="FORMATO10" displayName="FORMATO10" ref="B4:D120" totalsRowShown="0" headerRowDxfId="36">
  <autoFilter ref="B4:D120" xr:uid="{2AA9260F-B3F0-498D-A89D-928099889FCA}"/>
  <tableColumns count="3">
    <tableColumn id="1" xr3:uid="{35847912-21C4-4BD6-8539-66EAB8415BD6}" name="PROPUESTA No." dataDxfId="35"/>
    <tableColumn id="2" xr3:uid="{6E8E5B00-26A5-4C72-A56E-6C8896CE29A9}" name="PROPONENTE" dataDxfId="34"/>
    <tableColumn id="3" xr3:uid="{11BF9009-97A0-4936-B46D-A6CFC421865E}" name="PUNTAJE" dataDxfId="33"/>
  </tableColumns>
  <tableStyleInfo name="Estilo de tabla 5"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AE9D247F-5D87-4450-94E6-46C1C50496B6}" name="FORUNO" displayName="FORUNO" ref="B4:D120" totalsRowShown="0" headerRowDxfId="32">
  <autoFilter ref="B4:D120" xr:uid="{AE9D247F-5D87-4450-94E6-46C1C50496B6}"/>
  <tableColumns count="3">
    <tableColumn id="1" xr3:uid="{60BD07A5-7B63-4327-8175-4FC4CFCA394B}" name="Propuesta No." dataDxfId="31"/>
    <tableColumn id="2" xr3:uid="{37AB75E7-F06E-4395-B943-3B6099B67430}" name="PROPONENTE" dataDxfId="30"/>
    <tableColumn id="3" xr3:uid="{4E0B94B6-78DD-4E22-937D-E06769007A87}" name=" CUMPLE / NO CUMPLE" dataDxfId="29"/>
  </tableColumns>
  <tableStyleInfo name="Estilo de tabla 5"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62FC0AE1-0142-4045-8E3A-9E50665FA5E4}" name="FORDOS" displayName="FORDOS" ref="F4:H120" totalsRowShown="0" headerRowDxfId="28">
  <autoFilter ref="F4:H120" xr:uid="{62FC0AE1-0142-4045-8E3A-9E50665FA5E4}"/>
  <tableColumns count="3">
    <tableColumn id="1" xr3:uid="{FC959B8B-2800-4D4E-8098-6E2761FBF5E4}" name="Propuesta No." dataDxfId="27"/>
    <tableColumn id="2" xr3:uid="{8AB88F9E-ED18-4853-BD00-24517CD612B1}" name="PROPONENTE" dataDxfId="26"/>
    <tableColumn id="3" xr3:uid="{E6CF8D1A-9E65-4F02-B2ED-11E28DC286DE}" name="PUNTAJE" dataDxfId="25"/>
  </tableColumns>
  <tableStyleInfo name="Estilo de tabla 5"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7575780-144A-46AD-A5B9-056AEDE438CB}" name="FORTRES" displayName="FORTRES" ref="J4:L120" totalsRowShown="0" headerRowDxfId="24">
  <autoFilter ref="J4:L120" xr:uid="{97575780-144A-46AD-A5B9-056AEDE438CB}"/>
  <tableColumns count="3">
    <tableColumn id="1" xr3:uid="{6966F698-7DE1-496D-BF3F-783057D84665}" name="Propuesta No." dataDxfId="23"/>
    <tableColumn id="2" xr3:uid="{E8228AD2-CA2B-4DCC-9D5A-DAA8B9451015}" name="PROPONENTE" dataDxfId="22"/>
    <tableColumn id="3" xr3:uid="{15B6B03F-C166-4978-974E-1CABE85F69FC}" name="PUNTAJE" dataDxfId="21"/>
  </tableColumns>
  <tableStyleInfo name="Estilo de tabla 5"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7000000}" name="RESUM" displayName="RESUM" ref="B4:T120" totalsRowShown="0" headerRowDxfId="20" dataDxfId="19">
  <autoFilter ref="B4:T120"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xr3:uid="{00000000-0010-0000-0700-000001000000}" name="No." dataDxfId="18"/>
    <tableColumn id="2" xr3:uid="{00000000-0010-0000-0700-000002000000}" name="NOMBRE" dataDxfId="17"/>
    <tableColumn id="10" xr3:uid="{783BAF62-2469-4593-86A7-9A27D6C2D394}" name="l 1" dataDxfId="16"/>
    <tableColumn id="11" xr3:uid="{71122FAC-CF44-43E9-B3BD-8A348026222A}" name="l 2 " dataDxfId="15"/>
    <tableColumn id="12" xr3:uid="{C09FE49E-5FCE-40BD-A747-E6AD82BBB32A}" name="l 3" dataDxfId="14"/>
    <tableColumn id="13" xr3:uid="{F3C6A808-AE1D-46A4-B3A4-51D67506D0B4}" name="l 4" dataDxfId="13"/>
    <tableColumn id="14" xr3:uid="{BA3E643E-BA95-485D-8B6E-DBB4680D1152}" name="l 5" dataDxfId="12"/>
    <tableColumn id="15" xr3:uid="{A60154D2-3230-4CCC-855C-CABF6FB98932}" name="l 6" dataDxfId="11"/>
    <tableColumn id="16" xr3:uid="{60CC48A9-8AE7-42DE-9299-163A1A67E44D}" name="l 7" dataDxfId="10"/>
    <tableColumn id="17" xr3:uid="{DD80BB24-5367-4BE0-A394-76885D6F1633}" name="l 8" dataDxfId="9"/>
    <tableColumn id="9" xr3:uid="{E456576C-8385-48B3-A77E-EC784CFDFA6F}" name="l 9" dataDxfId="8"/>
    <tableColumn id="3" xr3:uid="{00000000-0010-0000-0700-000003000000}" name="FINANZAC" dataDxfId="7"/>
    <tableColumn id="4" xr3:uid="{00000000-0010-0000-0700-000004000000}" name="ORGANIZACIÓN" dataDxfId="6"/>
    <tableColumn id="5" xr3:uid="{00000000-0010-0000-0700-000005000000}" name="FORMATO No.8" dataDxfId="5"/>
    <tableColumn id="6" xr3:uid="{00000000-0010-0000-0700-000006000000}" name="FORMATO No.9" dataDxfId="4"/>
    <tableColumn id="7" xr3:uid="{00000000-0010-0000-0700-000007000000}" name="FORMATO No.12" dataDxfId="3"/>
    <tableColumn id="8" xr3:uid="{677F75DA-ACD9-40E4-A922-2BBF2074F986}" name="ECONOMICA" dataDxfId="2"/>
    <tableColumn id="19" xr3:uid="{1AFD6A81-D43D-4782-9D1E-0510D52CEDA9}" name="Columna1" dataDxfId="1"/>
    <tableColumn id="20" xr3:uid="{B4595C9B-2BE7-4BA2-A266-A157B71840FD}" name="Columna2" dataDxfId="0"/>
  </tableColumns>
  <tableStyleInfo name="Estilo de tabla 5"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printerSettings" Target="../printerSettings/printerSettings3.bin"/><Relationship Id="rId1" Type="http://schemas.openxmlformats.org/officeDocument/2006/relationships/hyperlink" Target="javascript:void(0);" TargetMode="Externa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4.bin"/><Relationship Id="rId1" Type="http://schemas.openxmlformats.org/officeDocument/2006/relationships/hyperlink" Target="javascript:void(0);" TargetMode="External"/></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hyperlink" Target="javascript:void(0);"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javascript:void(0);" TargetMode="External"/><Relationship Id="rId2" Type="http://schemas.openxmlformats.org/officeDocument/2006/relationships/hyperlink" Target="javascript:void(0);" TargetMode="External"/><Relationship Id="rId1" Type="http://schemas.openxmlformats.org/officeDocument/2006/relationships/hyperlink" Target="javascript:void(0);" TargetMode="External"/><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javascript:void(0);" TargetMode="External"/><Relationship Id="rId4"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C8BEBE"/>
  </sheetPr>
  <dimension ref="B2:I11"/>
  <sheetViews>
    <sheetView zoomScale="71" zoomScaleNormal="71" workbookViewId="0">
      <selection activeCell="C6" sqref="C6"/>
    </sheetView>
  </sheetViews>
  <sheetFormatPr defaultColWidth="8.28515625" defaultRowHeight="12.75"/>
  <cols>
    <col min="1" max="1" width="9.28515625" style="9" customWidth="1"/>
    <col min="2" max="2" width="7.85546875" style="8" customWidth="1"/>
    <col min="3" max="3" width="22.85546875" style="8" customWidth="1"/>
    <col min="4" max="4" width="11.42578125" style="8" customWidth="1"/>
    <col min="5" max="5" width="21.42578125" style="8" customWidth="1"/>
    <col min="6" max="6" width="11.5703125" style="8" customWidth="1"/>
    <col min="7" max="7" width="20.42578125" style="9" customWidth="1"/>
    <col min="8" max="8" width="8.7109375" style="9" customWidth="1"/>
    <col min="9" max="9" width="5.85546875" style="155" customWidth="1"/>
    <col min="10" max="10" width="18.28515625" style="9" bestFit="1" customWidth="1"/>
    <col min="11" max="16384" width="8.28515625" style="9"/>
  </cols>
  <sheetData>
    <row r="2" spans="2:7" ht="23.25" customHeight="1">
      <c r="B2" s="157" t="s">
        <v>0</v>
      </c>
      <c r="C2" s="157" t="s">
        <v>1</v>
      </c>
      <c r="D2" s="157" t="s">
        <v>2</v>
      </c>
      <c r="E2" s="157" t="s">
        <v>3</v>
      </c>
      <c r="F2" s="157" t="s">
        <v>4</v>
      </c>
      <c r="G2" s="158" t="s">
        <v>5</v>
      </c>
    </row>
    <row r="3" spans="2:7" ht="15">
      <c r="B3" s="240">
        <v>1</v>
      </c>
      <c r="C3" s="245">
        <v>3031202957</v>
      </c>
      <c r="D3" s="241">
        <v>5</v>
      </c>
      <c r="E3" s="242">
        <f>+POA[[#This Row],[PO]]*0.2</f>
        <v>606240591.39999998</v>
      </c>
      <c r="F3" s="243">
        <f t="shared" ref="F3" si="0">C3/1300000</f>
        <v>2331.6945823076921</v>
      </c>
      <c r="G3" s="244">
        <f>IF(OR(C3="",D3=""),"",IF(POA[[#This Row],[PLAZO]]&gt;=12,(POA[[#This Row],[PO]]/POA[[#This Row],[PLAZO]])*3,IF(POA[[#This Row],[SMMLV]]&lt;=5000,10%*POA[[#This Row],[PO]],IF(AND(POA[[#This Row],[SMMLV]]&gt;=5001,POA[[#This Row],[SMMLV]]&lt;=10000),POA[[#This Row],[PO]]*20%,POA[[#This Row],[PO]]*30%))))</f>
        <v>303120295.69999999</v>
      </c>
    </row>
    <row r="4" spans="2:7" ht="15">
      <c r="B4" s="240">
        <v>2</v>
      </c>
      <c r="C4" s="245">
        <v>1797292893</v>
      </c>
      <c r="D4" s="241">
        <v>5</v>
      </c>
      <c r="E4" s="242">
        <f>+POA[[#This Row],[PO]]*0.2</f>
        <v>359458578.60000002</v>
      </c>
      <c r="F4" s="243">
        <f t="shared" ref="F4:F11" si="1">C4/1300000</f>
        <v>1382.5329946153847</v>
      </c>
      <c r="G4" s="244">
        <f>IF(OR(C4="",D4=""),"",IF(POA[[#This Row],[PLAZO]]&gt;=12,(POA[[#This Row],[PO]]/POA[[#This Row],[PLAZO]])*3,IF(POA[[#This Row],[SMMLV]]&lt;=5000,10%*POA[[#This Row],[PO]],IF(AND(POA[[#This Row],[SMMLV]]&gt;=5001,POA[[#This Row],[SMMLV]]&lt;=10000),POA[[#This Row],[PO]]*20%,POA[[#This Row],[PO]]*30%))))</f>
        <v>179729289.30000001</v>
      </c>
    </row>
    <row r="5" spans="2:7" ht="15">
      <c r="B5" s="240">
        <v>3</v>
      </c>
      <c r="C5" s="245">
        <v>1522205504</v>
      </c>
      <c r="D5" s="241">
        <v>5</v>
      </c>
      <c r="E5" s="242">
        <f>+POA[[#This Row],[PO]]*0.2</f>
        <v>304441100.80000001</v>
      </c>
      <c r="F5" s="243">
        <f t="shared" si="1"/>
        <v>1170.9273107692309</v>
      </c>
      <c r="G5" s="244">
        <f>IF(OR(C5="",D5=""),"",IF(POA[[#This Row],[PLAZO]]&gt;=12,(POA[[#This Row],[PO]]/POA[[#This Row],[PLAZO]])*3,IF(POA[[#This Row],[SMMLV]]&lt;=5000,10%*POA[[#This Row],[PO]],IF(AND(POA[[#This Row],[SMMLV]]&gt;=5001,POA[[#This Row],[SMMLV]]&lt;=10000),POA[[#This Row],[PO]]*20%,POA[[#This Row],[PO]]*30%))))</f>
        <v>152220550.40000001</v>
      </c>
    </row>
    <row r="6" spans="2:7" ht="15">
      <c r="B6" s="240">
        <v>4</v>
      </c>
      <c r="C6" s="245">
        <v>1378467964</v>
      </c>
      <c r="D6" s="241">
        <v>5</v>
      </c>
      <c r="E6" s="242">
        <f>+POA[[#This Row],[PO]]*0.2</f>
        <v>275693592.80000001</v>
      </c>
      <c r="F6" s="243">
        <f t="shared" si="1"/>
        <v>1060.3599723076923</v>
      </c>
      <c r="G6" s="244">
        <f>IF(OR(C6="",D6=""),"",IF(POA[[#This Row],[PLAZO]]&gt;=12,(POA[[#This Row],[PO]]/POA[[#This Row],[PLAZO]])*3,IF(POA[[#This Row],[SMMLV]]&lt;=5000,10%*POA[[#This Row],[PO]],IF(AND(POA[[#This Row],[SMMLV]]&gt;=5001,POA[[#This Row],[SMMLV]]&lt;=10000),POA[[#This Row],[PO]]*20%,POA[[#This Row],[PO]]*30%))))</f>
        <v>137846796.40000001</v>
      </c>
    </row>
    <row r="7" spans="2:7" ht="15">
      <c r="B7" s="240">
        <v>5</v>
      </c>
      <c r="C7" s="245">
        <v>1348402734</v>
      </c>
      <c r="D7" s="241">
        <v>5</v>
      </c>
      <c r="E7" s="242">
        <f>+POA[[#This Row],[PO]]*0.2</f>
        <v>269680546.80000001</v>
      </c>
      <c r="F7" s="243">
        <f t="shared" si="1"/>
        <v>1037.2328723076923</v>
      </c>
      <c r="G7" s="244">
        <f>IF(OR(C7="",D7=""),"",IF(POA[[#This Row],[PLAZO]]&gt;=12,(POA[[#This Row],[PO]]/POA[[#This Row],[PLAZO]])*3,IF(POA[[#This Row],[SMMLV]]&lt;=5000,10%*POA[[#This Row],[PO]],IF(AND(POA[[#This Row],[SMMLV]]&gt;=5001,POA[[#This Row],[SMMLV]]&lt;=10000),POA[[#This Row],[PO]]*20%,POA[[#This Row],[PO]]*30%))))</f>
        <v>134840273.40000001</v>
      </c>
    </row>
    <row r="8" spans="2:7" ht="15">
      <c r="B8" s="240">
        <v>6</v>
      </c>
      <c r="C8" s="245">
        <v>1264100957</v>
      </c>
      <c r="D8" s="241">
        <v>5</v>
      </c>
      <c r="E8" s="242">
        <f>+POA[[#This Row],[PO]]*0.2</f>
        <v>252820191.40000001</v>
      </c>
      <c r="F8" s="243">
        <f t="shared" si="1"/>
        <v>972.38535153846158</v>
      </c>
      <c r="G8" s="244">
        <f>IF(OR(C8="",D8=""),"",IF(POA[[#This Row],[PLAZO]]&gt;=12,(POA[[#This Row],[PO]]/POA[[#This Row],[PLAZO]])*3,IF(POA[[#This Row],[SMMLV]]&lt;=5000,10%*POA[[#This Row],[PO]],IF(AND(POA[[#This Row],[SMMLV]]&gt;=5001,POA[[#This Row],[SMMLV]]&lt;=10000),POA[[#This Row],[PO]]*20%,POA[[#This Row],[PO]]*30%))))</f>
        <v>126410095.7</v>
      </c>
    </row>
    <row r="9" spans="2:7" ht="15">
      <c r="B9" s="240">
        <v>7</v>
      </c>
      <c r="C9" s="245">
        <v>1167015102</v>
      </c>
      <c r="D9" s="241">
        <v>5</v>
      </c>
      <c r="E9" s="242">
        <f>+POA[[#This Row],[PO]]*0.2</f>
        <v>233403020.40000001</v>
      </c>
      <c r="F9" s="243">
        <f t="shared" si="1"/>
        <v>897.70392461538461</v>
      </c>
      <c r="G9" s="244">
        <f>IF(OR(C9="",D9=""),"",IF(POA[[#This Row],[PLAZO]]&gt;=12,(POA[[#This Row],[PO]]/POA[[#This Row],[PLAZO]])*3,IF(POA[[#This Row],[SMMLV]]&lt;=5000,10%*POA[[#This Row],[PO]],IF(AND(POA[[#This Row],[SMMLV]]&gt;=5001,POA[[#This Row],[SMMLV]]&lt;=10000),POA[[#This Row],[PO]]*20%,POA[[#This Row],[PO]]*30%))))</f>
        <v>116701510.2</v>
      </c>
    </row>
    <row r="10" spans="2:7" ht="15">
      <c r="B10" s="240">
        <v>8</v>
      </c>
      <c r="C10" s="245">
        <v>1146992897</v>
      </c>
      <c r="D10" s="241">
        <v>5</v>
      </c>
      <c r="E10" s="242">
        <f>+POA[[#This Row],[PO]]*0.2</f>
        <v>229398579.40000001</v>
      </c>
      <c r="F10" s="243">
        <f t="shared" si="1"/>
        <v>882.30222846153845</v>
      </c>
      <c r="G10" s="244">
        <f>IF(OR(C10="",D10=""),"",IF(POA[[#This Row],[PLAZO]]&gt;=12,(POA[[#This Row],[PO]]/POA[[#This Row],[PLAZO]])*3,IF(POA[[#This Row],[SMMLV]]&lt;=5000,10%*POA[[#This Row],[PO]],IF(AND(POA[[#This Row],[SMMLV]]&gt;=5001,POA[[#This Row],[SMMLV]]&lt;=10000),POA[[#This Row],[PO]]*20%,POA[[#This Row],[PO]]*30%))))</f>
        <v>114699289.7</v>
      </c>
    </row>
    <row r="11" spans="2:7" ht="15">
      <c r="B11" s="240">
        <v>9</v>
      </c>
      <c r="C11" s="245">
        <v>1077361989</v>
      </c>
      <c r="D11" s="241">
        <v>5</v>
      </c>
      <c r="E11" s="242">
        <f>+POA[[#This Row],[PO]]*0.2</f>
        <v>215472397.80000001</v>
      </c>
      <c r="F11" s="243">
        <f t="shared" si="1"/>
        <v>828.7399915384616</v>
      </c>
      <c r="G11" s="244">
        <f>IF(OR(C11="",D11=""),"",IF(POA[[#This Row],[PLAZO]]&gt;=12,(POA[[#This Row],[PO]]/POA[[#This Row],[PLAZO]])*3,IF(POA[[#This Row],[SMMLV]]&lt;=5000,10%*POA[[#This Row],[PO]],IF(AND(POA[[#This Row],[SMMLV]]&gt;=5001,POA[[#This Row],[SMMLV]]&lt;=10000),POA[[#This Row],[PO]]*20%,POA[[#This Row],[PO]]*30%))))</f>
        <v>107736198.90000001</v>
      </c>
    </row>
  </sheetData>
  <customSheetViews>
    <customSheetView guid="{7043DB3C-32B3-43B5-9ACE-4B1C78863594}" topLeftCell="A4">
      <selection activeCell="F24" sqref="F24"/>
      <pageMargins left="0" right="0" top="0" bottom="0" header="0" footer="0"/>
      <headerFooter alignWithMargins="0"/>
    </customSheetView>
  </customSheetViews>
  <phoneticPr fontId="16" type="noConversion"/>
  <pageMargins left="0.75" right="0.75" top="1" bottom="1" header="0" footer="0"/>
  <headerFooter alignWithMargins="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rgb="FF644646"/>
  </sheetPr>
  <dimension ref="A1:AK1418"/>
  <sheetViews>
    <sheetView showGridLines="0" tabSelected="1" topLeftCell="A21" zoomScaleNormal="100" zoomScaleSheetLayoutView="93" workbookViewId="0">
      <pane xSplit="3" ySplit="4" topLeftCell="AF25" activePane="bottomRight" state="frozen"/>
      <selection pane="bottomRight" activeCell="AI28" sqref="AI28"/>
      <selection pane="bottomLeft" activeCell="A25" sqref="A25"/>
      <selection pane="topRight" activeCell="D21" sqref="D21"/>
    </sheetView>
  </sheetViews>
  <sheetFormatPr defaultColWidth="11.42578125" defaultRowHeight="18" customHeight="1"/>
  <cols>
    <col min="1" max="1" width="11.28515625" style="267" customWidth="1"/>
    <col min="2" max="2" width="12.42578125" style="1" customWidth="1"/>
    <col min="3" max="3" width="71.5703125" style="1" bestFit="1" customWidth="1"/>
    <col min="4" max="4" width="17.85546875" style="1" customWidth="1"/>
    <col min="5" max="5" width="23.85546875" style="1" customWidth="1"/>
    <col min="6" max="6" width="26.85546875" style="3" customWidth="1"/>
    <col min="7" max="7" width="23.5703125" style="3" customWidth="1"/>
    <col min="8" max="8" width="31.28515625" style="3" customWidth="1"/>
    <col min="9" max="9" width="29.5703125" style="10" customWidth="1"/>
    <col min="10" max="10" width="23.140625" style="11" bestFit="1" customWidth="1"/>
    <col min="11" max="11" width="23.42578125" style="4" customWidth="1"/>
    <col min="12" max="12" width="27.140625" style="4" customWidth="1"/>
    <col min="13" max="13" width="7" style="4" customWidth="1"/>
    <col min="14" max="14" width="7.5703125" style="5" hidden="1" customWidth="1"/>
    <col min="15" max="15" width="10.5703125" style="15" hidden="1" customWidth="1"/>
    <col min="16" max="16" width="19.85546875" style="5" hidden="1" customWidth="1"/>
    <col min="17" max="17" width="24.28515625" style="5" customWidth="1"/>
    <col min="18" max="18" width="20.140625" style="5" customWidth="1"/>
    <col min="19" max="19" width="17.7109375" style="5" customWidth="1"/>
    <col min="20" max="20" width="13.5703125" style="5" customWidth="1"/>
    <col min="21" max="21" width="24.5703125" style="5" customWidth="1"/>
    <col min="22" max="22" width="14.28515625" style="5" customWidth="1"/>
    <col min="23" max="23" width="12.42578125" style="5" customWidth="1"/>
    <col min="24" max="24" width="20.28515625" style="5" customWidth="1"/>
    <col min="25" max="25" width="25" style="5" customWidth="1"/>
    <col min="26" max="26" width="22.5703125" style="5" customWidth="1"/>
    <col min="27" max="27" width="19.140625" style="5" customWidth="1"/>
    <col min="28" max="28" width="7.28515625" style="5" hidden="1" customWidth="1"/>
    <col min="29" max="29" width="17.7109375" style="5" hidden="1" customWidth="1"/>
    <col min="30" max="30" width="22.140625" style="1" hidden="1" customWidth="1"/>
    <col min="31" max="32" width="24.42578125" style="1" customWidth="1"/>
    <col min="33" max="33" width="18.42578125" style="1" customWidth="1"/>
    <col min="34" max="34" width="19.5703125" style="1" customWidth="1"/>
    <col min="35" max="35" width="17.42578125" style="1" customWidth="1"/>
    <col min="36" max="36" width="21.42578125" style="1" customWidth="1"/>
    <col min="37" max="37" width="14.42578125" style="1" customWidth="1"/>
    <col min="38" max="16384" width="11.42578125" style="1"/>
  </cols>
  <sheetData>
    <row r="1" spans="2:35" ht="18" customHeight="1">
      <c r="B1" s="14"/>
      <c r="C1" s="14"/>
      <c r="D1" s="14"/>
      <c r="E1" s="14"/>
      <c r="F1" s="270"/>
      <c r="G1" s="270"/>
      <c r="H1" s="270"/>
      <c r="I1" s="271"/>
      <c r="J1" s="272"/>
      <c r="K1" s="273"/>
      <c r="L1" s="273"/>
      <c r="M1" s="273"/>
      <c r="N1" s="274"/>
      <c r="O1" s="275"/>
      <c r="P1" s="274"/>
      <c r="Q1" s="274"/>
      <c r="R1" s="274"/>
      <c r="S1" s="274"/>
      <c r="T1" s="274"/>
      <c r="U1" s="274"/>
      <c r="V1" s="274"/>
      <c r="W1" s="274"/>
      <c r="X1" s="274"/>
      <c r="Y1" s="274"/>
      <c r="Z1" s="274"/>
      <c r="AA1" s="274"/>
      <c r="AB1" s="274"/>
      <c r="AC1" s="274"/>
      <c r="AD1" s="14"/>
      <c r="AE1" s="14"/>
      <c r="AF1" s="14"/>
      <c r="AG1" s="14"/>
      <c r="AH1" s="14"/>
      <c r="AI1" s="25" t="s">
        <v>6</v>
      </c>
    </row>
    <row r="2" spans="2:35" ht="18" hidden="1" customHeight="1" thickBot="1">
      <c r="B2" s="393"/>
      <c r="C2" s="393"/>
      <c r="D2" s="393"/>
      <c r="E2" s="393"/>
      <c r="F2" s="270"/>
      <c r="G2" s="270"/>
      <c r="H2" s="270"/>
      <c r="I2" s="271"/>
      <c r="J2" s="272"/>
      <c r="K2" s="273"/>
      <c r="L2" s="273"/>
      <c r="M2" s="273"/>
      <c r="N2" s="274"/>
      <c r="O2" s="275"/>
      <c r="P2" s="274"/>
      <c r="Q2" s="274"/>
      <c r="R2" s="274"/>
      <c r="S2" s="274"/>
      <c r="T2" s="274"/>
      <c r="U2" s="274"/>
      <c r="V2" s="274"/>
      <c r="W2" s="274"/>
      <c r="X2" s="274"/>
      <c r="Y2" s="274"/>
      <c r="Z2" s="274"/>
      <c r="AA2" s="274"/>
      <c r="AB2" s="274"/>
      <c r="AC2" s="274"/>
      <c r="AD2" s="14"/>
      <c r="AE2" s="14"/>
      <c r="AF2" s="14"/>
      <c r="AG2" s="14"/>
      <c r="AH2" s="14"/>
      <c r="AI2" s="25"/>
    </row>
    <row r="3" spans="2:35" s="14" customFormat="1" ht="25.5" hidden="1" customHeight="1" thickBot="1">
      <c r="B3" s="93">
        <v>1</v>
      </c>
      <c r="C3" s="94"/>
      <c r="D3" s="95" t="str">
        <f>IF(SUM(D4:D12)=0,"",SUM(D4:D12))</f>
        <v/>
      </c>
      <c r="E3" s="96">
        <f t="shared" ref="E3:L3" si="0">IF(ISERROR(SUM(E4:E12)),"",SUM(E4:E12))</f>
        <v>0</v>
      </c>
      <c r="F3" s="96">
        <f t="shared" si="0"/>
        <v>1</v>
      </c>
      <c r="G3" s="96">
        <f t="shared" si="0"/>
        <v>0</v>
      </c>
      <c r="H3" s="96">
        <f t="shared" si="0"/>
        <v>0</v>
      </c>
      <c r="I3" s="96">
        <f t="shared" si="0"/>
        <v>606240591.39999998</v>
      </c>
      <c r="J3" s="96">
        <f t="shared" si="0"/>
        <v>1</v>
      </c>
      <c r="K3" s="96">
        <f t="shared" si="0"/>
        <v>0</v>
      </c>
      <c r="L3" s="96">
        <f t="shared" si="0"/>
        <v>0</v>
      </c>
      <c r="M3" s="97">
        <v>1</v>
      </c>
      <c r="N3" s="97">
        <v>6</v>
      </c>
      <c r="O3" s="98" t="s">
        <v>7</v>
      </c>
      <c r="P3" s="98">
        <f>+SUM(P4:P12)</f>
        <v>0</v>
      </c>
      <c r="Q3" s="99">
        <f>IF(ISERROR(VLOOKUP(M3,POA!$B$3:$G$4,2,0)),"",VLOOKUP(M3,POA!$B$3:$G$4,2,0))</f>
        <v>3031202957</v>
      </c>
      <c r="R3" s="100">
        <f>SUM($I3)+IF(ISERROR(VLOOKUP(M3,POA!$B$3:$G$4,4,0)),"",VLOOKUP(M3,POA!$B$3:$G$4,4,0))</f>
        <v>1212481182.8</v>
      </c>
      <c r="S3" s="101" t="e">
        <f>IF(OR(R3=0,M3="",Q3=""),"",IF(R3&gt;=VLOOKUP(M3,POA!$B$3:$G$4,7,FALSE),"CUMPLE","NO CUMPLE"))</f>
        <v>#REF!</v>
      </c>
      <c r="T3" s="102" t="str">
        <f>IF(COUNTIFS(T4:T12,"SI",D4:D12,"&gt;=10%")&gt;0,"SI","NO")</f>
        <v>NO</v>
      </c>
      <c r="U3" s="102">
        <f>IF(ISERROR(SUM(E3/G3)),0,SUM(E3/G3))</f>
        <v>0</v>
      </c>
      <c r="V3" s="103" t="str">
        <f>IF(OR(U3=0,M3="",Q3=""),"",IF(AND(T3="SI",U3&gt;=$V$22),"CUMPLE",IF(U3&gt;=$V$23,"CUMPLE","NO CUMPLE")))</f>
        <v/>
      </c>
      <c r="W3" s="104">
        <f>IF(ISERROR(SUM(H3/F3)),0,SUM(H3/F3))</f>
        <v>0</v>
      </c>
      <c r="X3" s="103" t="str">
        <f>IF(OR(W3=0,M3="",Q3=""),"",IF(AND(T3="SI",W3&lt;=$X$22),"CUMPLE",IF(W3&gt;=$X$23,"CUMPLE","NO CUMPLE")))</f>
        <v/>
      </c>
      <c r="Y3" s="105">
        <f>IF(ISERROR(SUM(K3/L3)),0,SUM(K3/L3))</f>
        <v>0</v>
      </c>
      <c r="Z3" s="103" t="str">
        <f>IF(OR(Y3=0,M3="",Q3=""),"",IF(AND(T3="SI",Y3&gt;=$Z$22),"CUMPLE",IF(Y3&gt;=$Z$23,"CUMPLE","NO CUMPLE")))</f>
        <v/>
      </c>
      <c r="AA3" s="108" t="e">
        <f>IF(OR(S3="",V3="",X3="",Z3=""),"",IF(S3="NO CUMPLE","NO CUMPLE",IF(V3="NO CUMPLE","NO CUMPLE",IF(X3="NO CUMPLE","NO CUMPLE",IF(Z3="NO CUMPLE","NO CUMPLE",IF(Z3="NO CUMPLE","NO CUMPLE","CUMPLE"))))))</f>
        <v>#REF!</v>
      </c>
      <c r="AB3" s="110">
        <v>2021</v>
      </c>
      <c r="AC3" s="109">
        <f t="shared" ref="AC3:AC12" si="1">IF(ISERROR(F3/VLOOKUP(AB3,$AC$21:$AD$23,2)),"",F3/VLOOKUP(AB3,$AC$21:$AD$23,2))</f>
        <v>1.1006839650158608E-6</v>
      </c>
      <c r="AD3" s="106" t="str">
        <f>IF(OR(B3="",C3=""),"",IF(AND(AC3&gt;0,AC3&lt;=30000),"MIPYME","NO CUMPLE"))</f>
        <v/>
      </c>
      <c r="AE3" s="107">
        <f>IF(ISERROR(SUM(K3/J3)),0,SUM(K3/J3))</f>
        <v>0</v>
      </c>
      <c r="AF3" s="108" t="str">
        <f>IF(OR(L3="",P3=""),"",IF(AND(T3="SI",AE3&gt;=$AF$22),"CUMPLE",IF(AE3&gt;=$AF$23,"CUMPLE","NO CUMPLE")))</f>
        <v>NO CUMPLE</v>
      </c>
      <c r="AG3" s="107">
        <f>IF(ISERROR(SUM(K3/F3)),0,SUM(K3/F3))</f>
        <v>0</v>
      </c>
      <c r="AH3" s="108" t="str">
        <f>IF(OR(L3="",P3=""),"",IF(AND(T3="SI",AG3&gt;=$AH$22),"CUMPLE",IF(AG3&gt;=$AH$23,"CUMPLE","NO CUMPLE")))</f>
        <v>NO CUMPLE</v>
      </c>
      <c r="AI3" s="123" t="str">
        <f>IF(OR(AF3="",AH3=""),"",IF(AF3="NO CUMPLE","NO CUMPLE",IF(AH3="NO CUMPLE","NO CUMPLE",IF(AH3="NO CUMPLE","NO CUMPLE","CUMPLE"))))</f>
        <v>NO CUMPLE</v>
      </c>
    </row>
    <row r="4" spans="2:35" s="14" customFormat="1" ht="12" hidden="1" customHeight="1" thickBot="1">
      <c r="B4" s="34" t="str">
        <f>IF(C4="","",B3+0.1)</f>
        <v/>
      </c>
      <c r="C4" s="35"/>
      <c r="D4" s="36"/>
      <c r="E4" s="37">
        <f>IF(ISERROR(VLOOKUP(C4,#REF!,2,0)),0,VLOOKUP(C4,#REF!,2,0))</f>
        <v>0</v>
      </c>
      <c r="F4" s="37">
        <f>IF(ISERROR(VLOOKUP(C4,#REF!,3,0)),0,VLOOKUP(C4,#REF!,3,0))</f>
        <v>0</v>
      </c>
      <c r="G4" s="37">
        <f>IF(ISERROR(VLOOKUP(C4,#REF!,4,0)),0,VLOOKUP(C4,#REF!,4,0))</f>
        <v>0</v>
      </c>
      <c r="H4" s="37">
        <f>IF(ISERROR(VLOOKUP(C4,#REF!,5,0)),0,VLOOKUP(C4,#REF!,5,0))</f>
        <v>0</v>
      </c>
      <c r="I4" s="37">
        <f>IF(ISERROR(E4-G4),"",E4-G4)+AnticipoM1</f>
        <v>606240591.39999998</v>
      </c>
      <c r="J4" s="38">
        <f>IF(ISERROR(F4-H4),"",F4-H4)</f>
        <v>0</v>
      </c>
      <c r="K4" s="37">
        <f>IF(ISERROR(VLOOKUP(C4,#REF!,6,0)),0,VLOOKUP(C4,#REF!,6,0))</f>
        <v>0</v>
      </c>
      <c r="L4" s="37">
        <f>IF(ISERROR(VLOOKUP(C4,#REF!,7,0)),0,VLOOKUP(C4,#REF!,7,0))</f>
        <v>0</v>
      </c>
      <c r="M4" s="39"/>
      <c r="N4" s="40"/>
      <c r="O4" s="41" t="s">
        <v>7</v>
      </c>
      <c r="P4" s="41" t="s">
        <v>8</v>
      </c>
      <c r="Q4" s="42" t="str">
        <f>IF(ISERROR(VLOOKUP(M4,POA!$B$3:$G$4,2,0)),"",VLOOKUP(M4,POA!$B$3:$G$4,2,0))</f>
        <v/>
      </c>
      <c r="R4" s="43" t="str">
        <f>IF(M4="","",SUM($I4)+IF(ISERROR(VLOOKUP(M4,POA!$B$3:$G$7,4,0)),"",VLOOKUP(M4,POA!$B$3:$G$7,4,0)))</f>
        <v/>
      </c>
      <c r="S4" s="44" t="str">
        <f>IF(OR(R4=0,M4="",Q4=""),"",IF(R4&gt;=VLOOKUP(M4,POA!$B$3:$G$4,8,FALSE),"CUMPLE","NO CUMPLE"))</f>
        <v/>
      </c>
      <c r="T4" s="78"/>
      <c r="U4" s="78"/>
      <c r="V4" s="45" t="str">
        <f>IF(OR(U3=0,M4="",Q4=""),"",IF(AND(T4="SI",U3&gt;=$V$22),"CUMPLE",IF(U3&gt;=$V$23,"CUMPLE","NO CUMPLE")))</f>
        <v/>
      </c>
      <c r="W4" s="81"/>
      <c r="X4" s="45" t="str">
        <f>IF(OR(W3=0,M4="",Q4=""),"",IF(AND(T4="SI",W3&lt;=$X$22),"CUMPLE",IF(W3&gt;=$X$23,"CUMPLE","NO CUMPLE")))</f>
        <v/>
      </c>
      <c r="Y4" s="84"/>
      <c r="Z4" s="45" t="str">
        <f>IF(OR(Y3=0,M4="",Q4=""),"",IF(AND(T4="SI",Y3&gt;=$Z$22),"CUMPLE",IF(Y3&gt;=$Z$23,"CUMPLE","NO CUMPLE")))</f>
        <v/>
      </c>
      <c r="AA4" s="46"/>
      <c r="AB4" s="111">
        <v>2021</v>
      </c>
      <c r="AC4" s="109">
        <f t="shared" si="1"/>
        <v>0</v>
      </c>
      <c r="AD4" s="90" t="str">
        <f>IF(OR(B4="",C4=""),"",IF(AND(AC4&gt;0,AC4&lt;=30000),"MIPYME","NO CUMPLE"))</f>
        <v/>
      </c>
      <c r="AE4" s="87"/>
      <c r="AF4" s="47" t="str">
        <f>IF(OR(L4="",P4=""),"",IF(AND(T4="SI",AE3&gt;=$AF$22),"CUMPLE",IF(AE3&gt;=$AF$23,"CUMPLE","NO CUMPLE")))</f>
        <v/>
      </c>
      <c r="AG4" s="87"/>
      <c r="AH4" s="47" t="str">
        <f>IF(OR(L4="",P4=""),"",IF(AND(T4="SI",AG3&gt;=$AH$22),"CUMPLE",IF(AG3&gt;=$AH$23,"CUMPLE","NO CUMPLE")))</f>
        <v/>
      </c>
      <c r="AI4" s="124" t="str">
        <f>IF(OR(AF4="",AH4=""),"",IF(AF4="NO CUMPLE","NO CUMPLE",IF(AH4="NO CUMPLE","NO CUMPLE",IF(AH4="NO CUMPLE","NO CUMPLE","CUMPLE"))))</f>
        <v/>
      </c>
    </row>
    <row r="5" spans="2:35" s="14" customFormat="1" ht="12" hidden="1" customHeight="1" thickBot="1">
      <c r="B5" s="48" t="str">
        <f>IF(C5="","",B4+0.1)</f>
        <v/>
      </c>
      <c r="C5" s="49"/>
      <c r="D5" s="50"/>
      <c r="E5" s="51">
        <f>IF(ISERROR(VLOOKUP(C5,#REF!,2,0)),0,VLOOKUP(C5,#REF!,2,0))</f>
        <v>0</v>
      </c>
      <c r="F5" s="51">
        <v>1</v>
      </c>
      <c r="G5" s="51">
        <f>IF(ISERROR(VLOOKUP(C5,#REF!,4,0)),0,VLOOKUP(C5,#REF!,4,0))</f>
        <v>0</v>
      </c>
      <c r="H5" s="51">
        <f>IF(ISERROR(VLOOKUP(C5,#REF!,5,0)),0,VLOOKUP(C5,#REF!,5,0))</f>
        <v>0</v>
      </c>
      <c r="I5" s="51">
        <f>IF(ISERROR(E5-G5),"",E5-G5)</f>
        <v>0</v>
      </c>
      <c r="J5" s="52">
        <f>IF(ISERROR(F5-H5),"",F5-H5)</f>
        <v>1</v>
      </c>
      <c r="K5" s="51">
        <f>IF(ISERROR(VLOOKUP(C5,#REF!,6,0)),0,VLOOKUP(C5,#REF!,6,0))</f>
        <v>0</v>
      </c>
      <c r="L5" s="51">
        <f>IF(ISERROR(VLOOKUP(C5,#REF!,7,0)),0,VLOOKUP(C5,#REF!,7,0))</f>
        <v>0</v>
      </c>
      <c r="M5" s="53"/>
      <c r="N5" s="54"/>
      <c r="O5" s="55" t="s">
        <v>7</v>
      </c>
      <c r="P5" s="55" t="s">
        <v>8</v>
      </c>
      <c r="Q5" s="56" t="str">
        <f>IF(ISERROR(VLOOKUP(M5,POA!$B$3:$G$4,2,0)),"",VLOOKUP(M5,POA!$B$3:$G$4,2,0))</f>
        <v/>
      </c>
      <c r="R5" s="57" t="str">
        <f>IF(M5="","",SUM($I5)+IF(ISERROR(VLOOKUP(M5,POA!$B$3:$G$7,4,0)),"",VLOOKUP(M5,POA!$B$3:$G$7,4,0)))</f>
        <v/>
      </c>
      <c r="S5" s="58" t="str">
        <f>IF(OR(R5=0,M5="",Q5=""),"",IF(R5&gt;=VLOOKUP(M5,POA!$B$3:$G$4,8,FALSE),"CUMPLE","NO CUMPLE"))</f>
        <v/>
      </c>
      <c r="T5" s="79"/>
      <c r="U5" s="79"/>
      <c r="V5" s="59" t="str">
        <f>IF(OR(U3=0,M5="",Q5=""),"",IF(AND(T5="SI",U3&gt;=$V$22),"CUMPLE",IF(U3&gt;=$V$23,"CUMPLE","NO CUMPLE")))</f>
        <v/>
      </c>
      <c r="W5" s="82"/>
      <c r="X5" s="59" t="str">
        <f>IF(OR(W3=0,M5="",Q5=""),"",IF(AND(T5="SI",W3&lt;=$X$22),"CUMPLE",IF(W3&gt;=$X$23,"CUMPLE","NO CUMPLE")))</f>
        <v/>
      </c>
      <c r="Y5" s="85"/>
      <c r="Z5" s="59" t="str">
        <f>IF(OR(Y3=0,M5="",Q5=""),"",IF(AND(T5="SI",Y3&gt;=$Z$22),"CUMPLE",IF(Y3&gt;=$Z$23,"CUMPLE","NO CUMPLE")))</f>
        <v/>
      </c>
      <c r="AA5" s="60"/>
      <c r="AB5" s="112">
        <v>2021</v>
      </c>
      <c r="AC5" s="109">
        <f t="shared" si="1"/>
        <v>1.1006839650158608E-6</v>
      </c>
      <c r="AD5" s="91" t="str">
        <f t="shared" ref="AD5:AD11" si="2">IF(OR(B5="",C5=""),"",IF(AND(AC5&gt;0,AC5&lt;=30000),"MIPYME","NO CUMPLE"))</f>
        <v/>
      </c>
      <c r="AE5" s="88"/>
      <c r="AF5" s="61" t="str">
        <f>IF(OR(L5="",P5=""),"",IF(AND(T5="SI",AE3&gt;=$AF$22),"CUMPLE",IF(AE3&gt;=$AF$23,"CUMPLE","NO CUMPLE")))</f>
        <v/>
      </c>
      <c r="AG5" s="88"/>
      <c r="AH5" s="61" t="str">
        <f>IF(OR(L5="",P5=""),"",IF(AND(T5="SI",AG3&gt;=$AH$22),"CUMPLE",IF(AG3&gt;=$AH$23,"CUMPLE","NO CUMPLE")))</f>
        <v/>
      </c>
      <c r="AI5" s="125" t="str">
        <f>IF(OR(AF5="",AH5=""),"",IF(AF5="NO CUMPLE","NO CUMPLE",IF(AH5="NO CUMPLE","NO CUMPLE",IF(AH5="NO CUMPLE","NO CUMPLE","CUMPLE"))))</f>
        <v/>
      </c>
    </row>
    <row r="6" spans="2:35" s="14" customFormat="1" ht="12" hidden="1" customHeight="1" thickBot="1">
      <c r="B6" s="48" t="str">
        <f>IF(C6="","",B5+0.1)</f>
        <v/>
      </c>
      <c r="C6" s="49"/>
      <c r="D6" s="50"/>
      <c r="E6" s="51">
        <f>IF(ISERROR(VLOOKUP(C6,#REF!,2,0)),0,VLOOKUP(C6,#REF!,2,0))</f>
        <v>0</v>
      </c>
      <c r="F6" s="51">
        <f>IF(ISERROR(VLOOKUP(C6,#REF!,3,0)),0,VLOOKUP(C6,#REF!,3,0))</f>
        <v>0</v>
      </c>
      <c r="G6" s="51">
        <f>IF(ISERROR(VLOOKUP(C6,#REF!,4,0)),0,VLOOKUP(C6,#REF!,4,0))</f>
        <v>0</v>
      </c>
      <c r="H6" s="51">
        <f>IF(ISERROR(VLOOKUP(C6,#REF!,5,0)),0,VLOOKUP(C6,#REF!,5,0))</f>
        <v>0</v>
      </c>
      <c r="I6" s="51">
        <f>IF(ISERROR(E6-G6),"",E6-G6)</f>
        <v>0</v>
      </c>
      <c r="J6" s="52">
        <f t="shared" ref="J6:J12" si="3">IF(ISERROR(F6-H6),"",F6-H6)</f>
        <v>0</v>
      </c>
      <c r="K6" s="51">
        <f>IF(ISERROR(VLOOKUP(C6,#REF!,6,0)),0,VLOOKUP(C6,#REF!,6,0))</f>
        <v>0</v>
      </c>
      <c r="L6" s="51">
        <f>IF(ISERROR(VLOOKUP(C6,#REF!,7,0)),0,VLOOKUP(C6,#REF!,7,0))</f>
        <v>0</v>
      </c>
      <c r="M6" s="53"/>
      <c r="N6" s="54"/>
      <c r="O6" s="55"/>
      <c r="P6" s="55"/>
      <c r="Q6" s="56" t="str">
        <f>IF(ISERROR(VLOOKUP(M6,POA!$B$3:$G$4,2,0)),"",VLOOKUP(M6,POA!$B$3:$G$4,2,0))</f>
        <v/>
      </c>
      <c r="R6" s="57" t="str">
        <f>IF(M6="","",SUM($I6)+IF(ISERROR(VLOOKUP(M6,POA!$B$3:$G$7,4,0)),"",VLOOKUP(M6,POA!$B$3:$G$7,4,0)))</f>
        <v/>
      </c>
      <c r="S6" s="58" t="str">
        <f>IF(OR(R6=0,M6="",Q6=""),"",IF(R6&gt;=VLOOKUP(M6,POA!$B$3:$G$4,8,FALSE),"CUMPLE","NO CUMPLE"))</f>
        <v/>
      </c>
      <c r="T6" s="79"/>
      <c r="U6" s="79"/>
      <c r="V6" s="59" t="str">
        <f>IF(OR(U6=0,M6="",Q6=""),"",IF(AND(T6="SI",U6&gt;=$V$22),"CUMPLE",IF(U6&gt;=$V$23,"CUMPLE","NO CUMPLE")))</f>
        <v/>
      </c>
      <c r="W6" s="82"/>
      <c r="X6" s="59" t="str">
        <f>IF(OR(W3=0,M6="",Q6=""),"",IF(AND(T6="SI",W3&lt;=$X$22),"CUMPLE",IF(W3&gt;=$X$23,"CUMPLE","NO CUMPLE")))</f>
        <v/>
      </c>
      <c r="Y6" s="85"/>
      <c r="Z6" s="59" t="str">
        <f>IF(OR(Y3=0,M6="",Q6=""),"",IF(AND(T6="SI",Y3&gt;=$Z$22),"CUMPLE",IF(Y3&gt;=$Z$23,"CUMPLE","NO CUMPLE")))</f>
        <v/>
      </c>
      <c r="AA6" s="60"/>
      <c r="AB6" s="112">
        <v>2021</v>
      </c>
      <c r="AC6" s="109">
        <f t="shared" si="1"/>
        <v>0</v>
      </c>
      <c r="AD6" s="91" t="str">
        <f t="shared" si="2"/>
        <v/>
      </c>
      <c r="AE6" s="88"/>
      <c r="AF6" s="61" t="str">
        <f>IF(OR(L6="",P6=""),"",IF(AND(T6="SI",AE3&gt;=$AF$22),"CUMPLE",IF(AE3&gt;=$AF$23,"CUMPLE","NO CUMPLE")))</f>
        <v/>
      </c>
      <c r="AG6" s="88"/>
      <c r="AH6" s="61" t="str">
        <f>IF(OR(L6="",P6=""),"",IF(AND(T6="SI",AG3&gt;=$AH$22),"CUMPLE",IF(AG3&gt;=$AH$23,"CUMPLE","NO CUMPLE")))</f>
        <v/>
      </c>
      <c r="AI6" s="125"/>
    </row>
    <row r="7" spans="2:35" s="14" customFormat="1" ht="12" hidden="1" customHeight="1" thickBot="1">
      <c r="B7" s="48" t="str">
        <f t="shared" ref="B7:B12" si="4">IF(C7="","",B6+0.1)</f>
        <v/>
      </c>
      <c r="C7" s="62"/>
      <c r="D7" s="50"/>
      <c r="E7" s="51">
        <f>IF(ISERROR(VLOOKUP(C7,#REF!,2,0)),0,VLOOKUP(C7,#REF!,2,0))</f>
        <v>0</v>
      </c>
      <c r="F7" s="51">
        <f>IF(ISERROR(VLOOKUP(C7,#REF!,3,0)),0,VLOOKUP(C7,#REF!,3,0))</f>
        <v>0</v>
      </c>
      <c r="G7" s="51">
        <f>IF(ISERROR(VLOOKUP(C7,#REF!,4,0)),0,VLOOKUP(C7,#REF!,4,0))</f>
        <v>0</v>
      </c>
      <c r="H7" s="51">
        <f>IF(ISERROR(VLOOKUP(C7,#REF!,5,0)),0,VLOOKUP(C7,#REF!,5,0))</f>
        <v>0</v>
      </c>
      <c r="I7" s="51">
        <f t="shared" ref="I7:I12" si="5">IF(ISERROR(E7-G7),"",E7-G7)</f>
        <v>0</v>
      </c>
      <c r="J7" s="52">
        <f t="shared" si="3"/>
        <v>0</v>
      </c>
      <c r="K7" s="51">
        <f>IF(ISERROR(VLOOKUP(C7,#REF!,6,0)),0,VLOOKUP(C7,#REF!,6,0))</f>
        <v>0</v>
      </c>
      <c r="L7" s="51">
        <f>IF(ISERROR(VLOOKUP(C7,#REF!,7,0)),0,VLOOKUP(C7,#REF!,7,0))</f>
        <v>0</v>
      </c>
      <c r="M7" s="53"/>
      <c r="N7" s="54"/>
      <c r="O7" s="55"/>
      <c r="P7" s="55"/>
      <c r="Q7" s="56" t="str">
        <f>IF(ISERROR(VLOOKUP(M7,POA!$B$3:$G$4,2,0)),"",VLOOKUP(M7,POA!$B$3:$G$4,2,0))</f>
        <v/>
      </c>
      <c r="R7" s="57" t="str">
        <f>IF(M7="","",SUM($I7)+IF(ISERROR(VLOOKUP(M7,POA!$B$3:$G$7,4,0)),"",VLOOKUP(M7,POA!$B$3:$G$7,4,0)))</f>
        <v/>
      </c>
      <c r="S7" s="58" t="str">
        <f>IF(OR(R7=0,M7="",Q7=""),"",IF(R7&gt;=VLOOKUP(M7,POA!$B$3:$G$4,8,FALSE),"CUMPLE","NO CUMPLE"))</f>
        <v/>
      </c>
      <c r="T7" s="79"/>
      <c r="U7" s="79"/>
      <c r="V7" s="59" t="str">
        <f>IF(OR(U4=0,M7="",Q7=""),"",IF(AND(T7="SI",U4&gt;=$V$22),"CUMPLE",IF(U4&gt;=$V$23,"CUMPLE","NO CUMPLE")))</f>
        <v/>
      </c>
      <c r="W7" s="82"/>
      <c r="X7" s="59" t="str">
        <f>IF(OR(W3=0,M7="",Q7=""),"",IF(AND(T7="SI",W3&lt;=$X$22),"CUMPLE",IF(W3&gt;=$X$23,"CUMPLE","NO CUMPLE")))</f>
        <v/>
      </c>
      <c r="Y7" s="85"/>
      <c r="Z7" s="59" t="str">
        <f>IF(OR(Y3=0,M7="",Q7=""),"",IF(AND(T7="SI",Y3&gt;=$Z$22),"CUMPLE",IF(Y3&gt;=$Z$23,"CUMPLE","NO CUMPLE")))</f>
        <v/>
      </c>
      <c r="AA7" s="60"/>
      <c r="AB7" s="112">
        <v>2021</v>
      </c>
      <c r="AC7" s="109">
        <f t="shared" si="1"/>
        <v>0</v>
      </c>
      <c r="AD7" s="91" t="str">
        <f t="shared" si="2"/>
        <v/>
      </c>
      <c r="AE7" s="88"/>
      <c r="AF7" s="61" t="str">
        <f>IF(OR(L7="",P7=""),"",IF(AND(T7="SI",AE3&gt;=$AF$22),"CUMPLE",IF(AE3&gt;=$AF$23,"CUMPLE","NO CUMPLE")))</f>
        <v/>
      </c>
      <c r="AG7" s="88"/>
      <c r="AH7" s="61" t="str">
        <f>IF(OR(L7="",P7=""),"",IF(AND(T7="SI",AG3&gt;=$AH$22),"CUMPLE",IF(AG3&gt;=$AH$23,"CUMPLE","NO CUMPLE")))</f>
        <v/>
      </c>
      <c r="AI7" s="125"/>
    </row>
    <row r="8" spans="2:35" s="14" customFormat="1" ht="12" hidden="1" customHeight="1" thickBot="1">
      <c r="B8" s="48" t="str">
        <f t="shared" si="4"/>
        <v/>
      </c>
      <c r="C8" s="63"/>
      <c r="D8" s="50"/>
      <c r="E8" s="51">
        <f>IF(ISERROR(VLOOKUP(C8,#REF!,2,0)),0,VLOOKUP(C8,#REF!,2,0))</f>
        <v>0</v>
      </c>
      <c r="F8" s="51">
        <f>IF(ISERROR(VLOOKUP(C8,#REF!,3,0)),0,VLOOKUP(C8,#REF!,3,0))</f>
        <v>0</v>
      </c>
      <c r="G8" s="51">
        <f>IF(ISERROR(VLOOKUP(C8,#REF!,4,0)),0,VLOOKUP(C8,#REF!,4,0))</f>
        <v>0</v>
      </c>
      <c r="H8" s="51">
        <f>IF(ISERROR(VLOOKUP(C8,#REF!,5,0)),0,VLOOKUP(C8,#REF!,5,0))</f>
        <v>0</v>
      </c>
      <c r="I8" s="51">
        <f t="shared" si="5"/>
        <v>0</v>
      </c>
      <c r="J8" s="52">
        <f t="shared" si="3"/>
        <v>0</v>
      </c>
      <c r="K8" s="51">
        <f>IF(ISERROR(VLOOKUP(C8,#REF!,6,0)),0,VLOOKUP(C8,#REF!,6,0))</f>
        <v>0</v>
      </c>
      <c r="L8" s="51">
        <f>IF(ISERROR(VLOOKUP(C8,#REF!,7,0)),0,VLOOKUP(C8,#REF!,7,0))</f>
        <v>0</v>
      </c>
      <c r="M8" s="53"/>
      <c r="N8" s="54"/>
      <c r="O8" s="55"/>
      <c r="P8" s="55"/>
      <c r="Q8" s="56" t="str">
        <f>IF(ISERROR(VLOOKUP(M8,POA!$B$3:$G$4,2,0)),"",VLOOKUP(M8,POA!$B$3:$G$4,2,0))</f>
        <v/>
      </c>
      <c r="R8" s="57" t="str">
        <f>IF(M8="","",SUM($I8)+IF(ISERROR(VLOOKUP(M8,POA!$B$3:$G$7,4,0)),"",VLOOKUP(M8,POA!$B$3:$G$7,4,0)))</f>
        <v/>
      </c>
      <c r="S8" s="58" t="str">
        <f>IF(OR(R8=0,M8="",Q8=""),"",IF(R8&gt;=VLOOKUP(M8,POA!$B$3:$G$4,8,FALSE),"CUMPLE","NO CUMPLE"))</f>
        <v/>
      </c>
      <c r="T8" s="79"/>
      <c r="U8" s="79"/>
      <c r="V8" s="59" t="str">
        <f>IF(OR(U3=0,M8="",Q8=""),"",IF(AND(T8="SI",U3&gt;=$V$22),"CUMPLE",IF(U3&gt;=$V$23,"CUMPLE","NO CUMPLE")))</f>
        <v/>
      </c>
      <c r="W8" s="82"/>
      <c r="X8" s="59" t="str">
        <f>IF(OR(W3=0,M8="",Q8=""),"",IF(AND(T8="SI",W3&lt;=$X$22),"CUMPLE",IF(W3&gt;=$X$23,"CUMPLE","NO CUMPLE")))</f>
        <v/>
      </c>
      <c r="Y8" s="85"/>
      <c r="Z8" s="59" t="str">
        <f>IF(OR(Y3=0,M8="",Q8=""),"",IF(AND(T8="SI",Y3&gt;=$Z$22),"CUMPLE",IF(Y3&gt;=$Z$23,"CUMPLE","NO CUMPLE")))</f>
        <v/>
      </c>
      <c r="AA8" s="60"/>
      <c r="AB8" s="112">
        <v>2021</v>
      </c>
      <c r="AC8" s="109">
        <f t="shared" si="1"/>
        <v>0</v>
      </c>
      <c r="AD8" s="91" t="str">
        <f t="shared" si="2"/>
        <v/>
      </c>
      <c r="AE8" s="88"/>
      <c r="AF8" s="61" t="str">
        <f>IF(OR(L8="",P8=""),"",IF(AND(T8="SI",AE3&gt;=$AF$22),"CUMPLE",IF(AE3&gt;=$AF$23,"CUMPLE","NO CUMPLE")))</f>
        <v/>
      </c>
      <c r="AG8" s="88"/>
      <c r="AH8" s="61" t="str">
        <f>IF(OR(L8="",P8=""),"",IF(AND(T8="SI",AG3&gt;=$AH$22),"CUMPLE",IF(AG3&gt;=$AH$23,"CUMPLE","NO CUMPLE")))</f>
        <v/>
      </c>
      <c r="AI8" s="125"/>
    </row>
    <row r="9" spans="2:35" s="14" customFormat="1" ht="12" hidden="1" customHeight="1" thickBot="1">
      <c r="B9" s="48" t="str">
        <f t="shared" si="4"/>
        <v/>
      </c>
      <c r="C9" s="62"/>
      <c r="D9" s="50"/>
      <c r="E9" s="51">
        <f>IF(ISERROR(VLOOKUP(C9,#REF!,2,0)),0,VLOOKUP(C9,#REF!,2,0))</f>
        <v>0</v>
      </c>
      <c r="F9" s="51">
        <f>IF(ISERROR(VLOOKUP(C9,#REF!,3,0)),0,VLOOKUP(C9,#REF!,3,0))</f>
        <v>0</v>
      </c>
      <c r="G9" s="51">
        <f>IF(ISERROR(VLOOKUP(C9,#REF!,4,0)),0,VLOOKUP(C9,#REF!,4,0))</f>
        <v>0</v>
      </c>
      <c r="H9" s="51">
        <f>IF(ISERROR(VLOOKUP(C9,#REF!,5,0)),0,VLOOKUP(C9,#REF!,5,0))</f>
        <v>0</v>
      </c>
      <c r="I9" s="51">
        <f t="shared" si="5"/>
        <v>0</v>
      </c>
      <c r="J9" s="52">
        <f t="shared" si="3"/>
        <v>0</v>
      </c>
      <c r="K9" s="51">
        <f>IF(ISERROR(VLOOKUP(C9,#REF!,6,0)),0,VLOOKUP(C9,#REF!,6,0))</f>
        <v>0</v>
      </c>
      <c r="L9" s="51">
        <f>IF(ISERROR(VLOOKUP(C9,#REF!,7,0)),0,VLOOKUP(C9,#REF!,7,0))</f>
        <v>0</v>
      </c>
      <c r="M9" s="53"/>
      <c r="N9" s="54"/>
      <c r="O9" s="55"/>
      <c r="P9" s="55"/>
      <c r="Q9" s="56" t="str">
        <f>IF(ISERROR(VLOOKUP(M9,POA!$B$3:$G$4,2,0)),"",VLOOKUP(M9,POA!$B$3:$G$4,2,0))</f>
        <v/>
      </c>
      <c r="R9" s="57" t="str">
        <f>IF(M9="","",SUM($I9)+IF(ISERROR(VLOOKUP(M9,POA!$B$3:$G$7,4,0)),"",VLOOKUP(M9,POA!$B$3:$G$7,4,0)))</f>
        <v/>
      </c>
      <c r="S9" s="58" t="str">
        <f>IF(OR(R9=0,M9="",Q9=""),"",IF(R9&gt;=VLOOKUP(M9,POA!$B$3:$G$4,8,FALSE),"CUMPLE","NO CUMPLE"))</f>
        <v/>
      </c>
      <c r="T9" s="79"/>
      <c r="U9" s="79"/>
      <c r="V9" s="59" t="str">
        <f>IF(OR(U3=0,M9="",Q9=""),"",IF(AND(T9="SI",U3&gt;=$V$22),"CUMPLE",IF(U3&gt;=$V$23,"CUMPLE","NO CUMPLE")))</f>
        <v/>
      </c>
      <c r="W9" s="82"/>
      <c r="X9" s="59" t="str">
        <f>IF(OR(W3=0,M9="",Q9=""),"",IF(AND(T9="SI",W3&lt;=$X$22),"CUMPLE",IF(W3&gt;=$X$23,"CUMPLE","NO CUMPLE")))</f>
        <v/>
      </c>
      <c r="Y9" s="85"/>
      <c r="Z9" s="59" t="str">
        <f>IF(OR(Y3=0,M9="",Q9=""),"",IF(AND(T9="SI",Y3&gt;=$Z$22),"CUMPLE",IF(Y3&gt;=$Z$23,"CUMPLE","NO CUMPLE")))</f>
        <v/>
      </c>
      <c r="AA9" s="60"/>
      <c r="AB9" s="112">
        <v>2021</v>
      </c>
      <c r="AC9" s="109">
        <f t="shared" si="1"/>
        <v>0</v>
      </c>
      <c r="AD9" s="91" t="str">
        <f t="shared" si="2"/>
        <v/>
      </c>
      <c r="AE9" s="88"/>
      <c r="AF9" s="61" t="str">
        <f>IF(OR(L9="",P9=""),"",IF(AND(T9="SI",AE3&gt;=$AF$22),"CUMPLE",IF(AE3&gt;=$AF$23,"CUMPLE","NO CUMPLE")))</f>
        <v/>
      </c>
      <c r="AG9" s="88"/>
      <c r="AH9" s="61" t="str">
        <f>IF(OR(L9="",P9=""),"",IF(AND(T9="SI",AG3&gt;=$AH$22),"CUMPLE",IF(AG3&gt;=$AH$23,"CUMPLE","NO CUMPLE")))</f>
        <v/>
      </c>
      <c r="AI9" s="125"/>
    </row>
    <row r="10" spans="2:35" s="14" customFormat="1" ht="12" hidden="1" customHeight="1" thickBot="1">
      <c r="B10" s="48" t="str">
        <f t="shared" si="4"/>
        <v/>
      </c>
      <c r="C10" s="62"/>
      <c r="D10" s="50"/>
      <c r="E10" s="51">
        <f>IF(ISERROR(VLOOKUP(C10,#REF!,2,0)),0,VLOOKUP(C10,#REF!,2,0))</f>
        <v>0</v>
      </c>
      <c r="F10" s="51">
        <f>IF(ISERROR(VLOOKUP(C10,#REF!,3,0)),0,VLOOKUP(C10,#REF!,3,0))</f>
        <v>0</v>
      </c>
      <c r="G10" s="51">
        <f>IF(ISERROR(VLOOKUP(C10,#REF!,4,0)),0,VLOOKUP(C10,#REF!,4,0))</f>
        <v>0</v>
      </c>
      <c r="H10" s="51">
        <f>IF(ISERROR(VLOOKUP(C10,#REF!,5,0)),0,VLOOKUP(C10,#REF!,5,0))</f>
        <v>0</v>
      </c>
      <c r="I10" s="51">
        <f t="shared" si="5"/>
        <v>0</v>
      </c>
      <c r="J10" s="52">
        <f t="shared" si="3"/>
        <v>0</v>
      </c>
      <c r="K10" s="51">
        <f>IF(ISERROR(VLOOKUP(C10,#REF!,6,0)),0,VLOOKUP(C10,#REF!,6,0))</f>
        <v>0</v>
      </c>
      <c r="L10" s="51">
        <f>IF(ISERROR(VLOOKUP(C10,#REF!,7,0)),0,VLOOKUP(C10,#REF!,7,0))</f>
        <v>0</v>
      </c>
      <c r="M10" s="53"/>
      <c r="N10" s="54"/>
      <c r="O10" s="55"/>
      <c r="P10" s="55"/>
      <c r="Q10" s="56" t="str">
        <f>IF(ISERROR(VLOOKUP(M10,POA!$B$3:$G$4,2,0)),"",VLOOKUP(M10,POA!$B$3:$G$4,2,0))</f>
        <v/>
      </c>
      <c r="R10" s="57" t="str">
        <f>IF(M10="","",SUM($I10)+IF(ISERROR(VLOOKUP(M10,POA!$B$3:$G$7,4,0)),"",VLOOKUP(M10,POA!$B$3:$G$7,4,0)))</f>
        <v/>
      </c>
      <c r="S10" s="58" t="str">
        <f>IF(OR(R10=0,M10="",Q10=""),"",IF(R10&gt;=VLOOKUP(M10,POA!$B$3:$G$4,8,FALSE),"CUMPLE","NO CUMPLE"))</f>
        <v/>
      </c>
      <c r="T10" s="79"/>
      <c r="U10" s="79"/>
      <c r="V10" s="59" t="str">
        <f>IF(OR(U3=0,M10="",Q10=""),"",IF(AND(T10="SI",U3&gt;=$V$22),"CUMPLE",IF(U3&gt;=$V$23,"CUMPLE","NO CUMPLE")))</f>
        <v/>
      </c>
      <c r="W10" s="82"/>
      <c r="X10" s="59" t="str">
        <f>IF(OR(W3=0,M10="",Q10=""),"",IF(AND(T10="SI",W3&lt;=$X$22),"CUMPLE",IF(W3&gt;=$X$23,"CUMPLE","NO CUMPLE")))</f>
        <v/>
      </c>
      <c r="Y10" s="85"/>
      <c r="Z10" s="59" t="str">
        <f>IF(OR(Y4=0,M10="",Q10=""),"",IF(AND(T10="SI",Y4&gt;=$Z$22),"CUMPLE",IF(Y4&gt;=$Z$23,"CUMPLE","NO CUMPLE")))</f>
        <v/>
      </c>
      <c r="AA10" s="60"/>
      <c r="AB10" s="112">
        <v>2021</v>
      </c>
      <c r="AC10" s="109">
        <f t="shared" si="1"/>
        <v>0</v>
      </c>
      <c r="AD10" s="91" t="str">
        <f t="shared" si="2"/>
        <v/>
      </c>
      <c r="AE10" s="88"/>
      <c r="AF10" s="61" t="str">
        <f>IF(OR(L10="",P10=""),"",IF(AND(T10="SI",AE3&gt;=$AF$22),"CUMPLE",IF(AE3&gt;=$AF$23,"CUMPLE","NO CUMPLE")))</f>
        <v/>
      </c>
      <c r="AG10" s="88"/>
      <c r="AH10" s="61" t="str">
        <f>IF(OR(L10="",P10=""),"",IF(AND(T10="SI",AG3&gt;=$AH$22),"CUMPLE",IF(AG3&gt;=$AH$23,"CUMPLE","NO CUMPLE")))</f>
        <v/>
      </c>
      <c r="AI10" s="125"/>
    </row>
    <row r="11" spans="2:35" s="14" customFormat="1" ht="12" hidden="1" customHeight="1" thickBot="1">
      <c r="B11" s="48" t="str">
        <f t="shared" si="4"/>
        <v/>
      </c>
      <c r="C11" s="62"/>
      <c r="D11" s="50"/>
      <c r="E11" s="51">
        <f>IF(ISERROR(VLOOKUP(C11,#REF!,2,0)),0,VLOOKUP(C11,#REF!,2,0))</f>
        <v>0</v>
      </c>
      <c r="F11" s="51">
        <f>IF(ISERROR(VLOOKUP(C11,#REF!,3,0)),0,VLOOKUP(C11,#REF!,3,0))</f>
        <v>0</v>
      </c>
      <c r="G11" s="51">
        <f>IF(ISERROR(VLOOKUP(C11,#REF!,4,0)),0,VLOOKUP(C11,#REF!,4,0))</f>
        <v>0</v>
      </c>
      <c r="H11" s="51">
        <f>IF(ISERROR(VLOOKUP(C11,#REF!,5,0)),0,VLOOKUP(C11,#REF!,5,0))</f>
        <v>0</v>
      </c>
      <c r="I11" s="51">
        <f t="shared" si="5"/>
        <v>0</v>
      </c>
      <c r="J11" s="52">
        <f t="shared" si="3"/>
        <v>0</v>
      </c>
      <c r="K11" s="51">
        <f>IF(ISERROR(VLOOKUP(C11,#REF!,6,0)),0,VLOOKUP(C11,#REF!,6,0))</f>
        <v>0</v>
      </c>
      <c r="L11" s="51">
        <f>IF(ISERROR(VLOOKUP(C11,#REF!,7,0)),0,VLOOKUP(C11,#REF!,7,0))</f>
        <v>0</v>
      </c>
      <c r="M11" s="53"/>
      <c r="N11" s="54"/>
      <c r="O11" s="55"/>
      <c r="P11" s="55"/>
      <c r="Q11" s="56" t="str">
        <f>IF(ISERROR(VLOOKUP(M11,POA!$B$3:$G$4,2,0)),"",VLOOKUP(M11,POA!$B$3:$G$4,2,0))</f>
        <v/>
      </c>
      <c r="R11" s="57" t="str">
        <f>IF(M11="","",SUM($I11)+IF(ISERROR(VLOOKUP(M11,POA!$B$3:$G$7,4,0)),"",VLOOKUP(M11,POA!$B$3:$G$7,4,0)))</f>
        <v/>
      </c>
      <c r="S11" s="58" t="str">
        <f>IF(OR(R11=0,M11="",Q11=""),"",IF(R11&gt;=VLOOKUP(M11,POA!$B$3:$G$4,8,FALSE),"CUMPLE","NO CUMPLE"))</f>
        <v/>
      </c>
      <c r="T11" s="79"/>
      <c r="U11" s="79"/>
      <c r="V11" s="59" t="str">
        <f>IF(OR(U3=0,M11="",Q11=""),"",IF(AND(T11="SI",U3&gt;=$V$22),"CUMPLE",IF(U3&gt;=$V$23,"CUMPLE","NO CUMPLE")))</f>
        <v/>
      </c>
      <c r="W11" s="82"/>
      <c r="X11" s="59" t="str">
        <f>IF(OR(W3=0,M11="",Q11=""),"",IF(AND(T11="SI",W3&lt;=$X$22),"CUMPLE",IF(W3&gt;=$X$23,"CUMPLE","NO CUMPLE")))</f>
        <v/>
      </c>
      <c r="Y11" s="85"/>
      <c r="Z11" s="59" t="str">
        <f>IF(OR(Y3=0,M11="",Q11=""),"",IF(AND(T11="SI",Y3&gt;=$Z$22),"CUMPLE",IF(Y3&gt;=$Z$23,"CUMPLE","NO CUMPLE")))</f>
        <v/>
      </c>
      <c r="AA11" s="60"/>
      <c r="AB11" s="112">
        <v>2021</v>
      </c>
      <c r="AC11" s="109">
        <f t="shared" si="1"/>
        <v>0</v>
      </c>
      <c r="AD11" s="91" t="str">
        <f t="shared" si="2"/>
        <v/>
      </c>
      <c r="AE11" s="88"/>
      <c r="AF11" s="61" t="str">
        <f>IF(OR(L11="",P11=""),"",IF(AND(T11="SI",AE3&gt;=$AF$22),"CUMPLE",IF(AE3&gt;=$AF$23,"CUMPLE","NO CUMPLE")))</f>
        <v/>
      </c>
      <c r="AG11" s="88"/>
      <c r="AH11" s="61" t="str">
        <f>IF(OR(L11="",P11=""),"",IF(AND(T11="SI",AG3&gt;=$AH$22),"CUMPLE",IF(AG3&gt;=$AH$23,"CUMPLE","NO CUMPLE")))</f>
        <v/>
      </c>
      <c r="AI11" s="125"/>
    </row>
    <row r="12" spans="2:35" s="14" customFormat="1" ht="12" hidden="1" customHeight="1" thickBot="1">
      <c r="B12" s="64" t="str">
        <f t="shared" si="4"/>
        <v/>
      </c>
      <c r="C12" s="65"/>
      <c r="D12" s="66"/>
      <c r="E12" s="67">
        <f>IF(ISERROR(VLOOKUP(C12,#REF!,2,0)),0,VLOOKUP(C12,#REF!,2,0))</f>
        <v>0</v>
      </c>
      <c r="F12" s="67">
        <f>IF(ISERROR(VLOOKUP(C12,#REF!,3,0)),0,VLOOKUP(C12,#REF!,3,0))</f>
        <v>0</v>
      </c>
      <c r="G12" s="67">
        <f>IF(ISERROR(VLOOKUP(C12,#REF!,4,0)),0,VLOOKUP(C12,#REF!,4,0))</f>
        <v>0</v>
      </c>
      <c r="H12" s="67">
        <f>IF(ISERROR(VLOOKUP(C12,#REF!,5,0)),0,VLOOKUP(C12,#REF!,5,0))</f>
        <v>0</v>
      </c>
      <c r="I12" s="67">
        <f t="shared" si="5"/>
        <v>0</v>
      </c>
      <c r="J12" s="68">
        <f t="shared" si="3"/>
        <v>0</v>
      </c>
      <c r="K12" s="67">
        <f>IF(ISERROR(VLOOKUP(C12,#REF!,6,0)),0,VLOOKUP(C12,#REF!,6,0))</f>
        <v>0</v>
      </c>
      <c r="L12" s="67">
        <f>IF(ISERROR(VLOOKUP(C12,#REF!,7,0)),0,VLOOKUP(C12,#REF!,7,0))</f>
        <v>0</v>
      </c>
      <c r="M12" s="69"/>
      <c r="N12" s="70"/>
      <c r="O12" s="71"/>
      <c r="P12" s="71"/>
      <c r="Q12" s="72" t="str">
        <f>IF(ISERROR(VLOOKUP(M12,POA!$B$3:$G$7,2,0)),"",VLOOKUP(M12,POA!$B$3:$G$7,2,0))</f>
        <v/>
      </c>
      <c r="R12" s="73" t="str">
        <f>IF(M12="","",SUM($I12)+IF(ISERROR(VLOOKUP(M12,POA!$B$3:$G$7,4,0)),"",VLOOKUP(M12,POA!$B$3:$G$7,4,0)))</f>
        <v/>
      </c>
      <c r="S12" s="74" t="str">
        <f>IF(OR(R12=0,M12="",Q12=""),"",IF(R12&gt;=VLOOKUP(M12,POA!$B$3:$G$7,8,FALSE),"CUMPLE","NO CUMPLE"))</f>
        <v/>
      </c>
      <c r="T12" s="80"/>
      <c r="U12" s="80"/>
      <c r="V12" s="75" t="str">
        <f>IF(OR(U3=0,M12="",Q12=""),"",IF(AND(T12="SI",U3&gt;=$V$22),"CUMPLE",IF(U3&gt;=$V$23,"CUMPLE","NO CUMPLE")))</f>
        <v/>
      </c>
      <c r="W12" s="83"/>
      <c r="X12" s="75" t="str">
        <f>IF(OR(W3=0,M12="",Q12=""),"",IF(AND(T12="SI",W3&lt;=$X$22),"CUMPLE",IF(W12&gt;=$X$23,"CUMPLE","NO CUMPLE")))</f>
        <v/>
      </c>
      <c r="Y12" s="86"/>
      <c r="Z12" s="75" t="str">
        <f>IF(OR(Y3=0,M12="",Q12=""),"",IF(AND(T12="SI",Y3&gt;=$Z$22),"CUMPLE",IF(Y3&gt;=$Z$23,"CUMPLE","NO CUMPLE")))</f>
        <v/>
      </c>
      <c r="AA12" s="76"/>
      <c r="AB12" s="113">
        <v>2021</v>
      </c>
      <c r="AC12" s="109">
        <f t="shared" si="1"/>
        <v>0</v>
      </c>
      <c r="AD12" s="92" t="str">
        <f>IF(OR(B12="",C12=""),"",IF(AND(AC12&gt;0,AC12&lt;=30000),"MIPYME","NO CUMPLE"))</f>
        <v/>
      </c>
      <c r="AE12" s="89"/>
      <c r="AF12" s="77" t="str">
        <f>IF(OR(L12="",P12=""),"",IF(AND(T12="SI",AE3&gt;=$AF$22),"CUMPLE",IF(AE3&gt;=$AF$23,"CUMPLE","NO CUMPLE")))</f>
        <v/>
      </c>
      <c r="AG12" s="89"/>
      <c r="AH12" s="77" t="str">
        <f>IF(OR(L12="",P12=""),"",IF(AND(T12="SI",AG3&gt;=$AH$22),"CUMPLE",IF(AG3&gt;=$AH$23,"CUMPLE","NO CUMPLE")))</f>
        <v/>
      </c>
      <c r="AI12" s="126"/>
    </row>
    <row r="13" spans="2:35" ht="18" hidden="1" customHeight="1" thickBot="1">
      <c r="B13" s="276"/>
      <c r="C13" s="277"/>
      <c r="D13" s="277"/>
      <c r="E13" s="277"/>
      <c r="F13" s="278"/>
      <c r="G13" s="278"/>
      <c r="H13" s="278"/>
      <c r="I13" s="279"/>
      <c r="J13" s="280"/>
      <c r="K13" s="281"/>
      <c r="L13" s="281"/>
      <c r="M13" s="281"/>
      <c r="N13" s="282"/>
      <c r="O13" s="283"/>
      <c r="P13" s="282"/>
      <c r="Q13" s="282"/>
      <c r="R13" s="282"/>
      <c r="S13" s="282"/>
      <c r="T13" s="282"/>
      <c r="U13" s="282"/>
      <c r="V13" s="282"/>
      <c r="W13" s="282"/>
      <c r="X13" s="282"/>
      <c r="Y13" s="282"/>
      <c r="Z13" s="282"/>
      <c r="AA13" s="282"/>
      <c r="AB13" s="282"/>
      <c r="AC13" s="282"/>
      <c r="AD13" s="277"/>
      <c r="AE13" s="277"/>
      <c r="AF13" s="277"/>
      <c r="AG13" s="277"/>
      <c r="AH13" s="277"/>
      <c r="AI13" s="127"/>
    </row>
    <row r="14" spans="2:35" ht="18" hidden="1" customHeight="1">
      <c r="B14" s="270">
        <v>1</v>
      </c>
      <c r="C14" s="270">
        <v>2</v>
      </c>
      <c r="D14" s="270">
        <v>3</v>
      </c>
      <c r="E14" s="270">
        <v>4</v>
      </c>
      <c r="F14" s="270">
        <v>5</v>
      </c>
      <c r="G14" s="270">
        <v>6</v>
      </c>
      <c r="H14" s="270">
        <v>7</v>
      </c>
      <c r="I14" s="270">
        <v>8</v>
      </c>
      <c r="J14" s="270">
        <v>9</v>
      </c>
      <c r="K14" s="270">
        <v>10</v>
      </c>
      <c r="L14" s="270">
        <v>11</v>
      </c>
      <c r="M14" s="270">
        <v>12</v>
      </c>
      <c r="N14" s="270">
        <v>13</v>
      </c>
      <c r="O14" s="270">
        <v>14</v>
      </c>
      <c r="P14" s="270">
        <v>15</v>
      </c>
      <c r="Q14" s="270">
        <v>16</v>
      </c>
      <c r="R14" s="270">
        <v>17</v>
      </c>
      <c r="S14" s="270">
        <v>18</v>
      </c>
      <c r="T14" s="270">
        <v>19</v>
      </c>
      <c r="U14" s="270">
        <v>19</v>
      </c>
      <c r="V14" s="270">
        <v>20</v>
      </c>
      <c r="W14" s="270">
        <v>21</v>
      </c>
      <c r="X14" s="270">
        <v>22</v>
      </c>
      <c r="Y14" s="270">
        <v>23</v>
      </c>
      <c r="Z14" s="270">
        <v>24</v>
      </c>
      <c r="AA14" s="270">
        <v>25</v>
      </c>
      <c r="AB14" s="270">
        <v>26</v>
      </c>
      <c r="AC14" s="270">
        <v>26</v>
      </c>
      <c r="AD14" s="270">
        <v>27</v>
      </c>
      <c r="AE14" s="270">
        <v>28</v>
      </c>
      <c r="AF14" s="270">
        <v>29</v>
      </c>
      <c r="AG14" s="270">
        <v>30</v>
      </c>
      <c r="AH14" s="270">
        <v>31</v>
      </c>
      <c r="AI14" s="128">
        <v>32</v>
      </c>
    </row>
    <row r="15" spans="2:35" ht="18" customHeight="1">
      <c r="B15" s="14"/>
      <c r="C15" s="14"/>
      <c r="D15" s="14"/>
      <c r="E15" s="14"/>
      <c r="F15" s="270"/>
      <c r="G15" s="270"/>
      <c r="H15" s="270"/>
      <c r="I15" s="271"/>
      <c r="J15" s="272"/>
      <c r="K15" s="273"/>
      <c r="L15" s="273"/>
      <c r="M15" s="273"/>
      <c r="N15" s="274"/>
      <c r="O15" s="275"/>
      <c r="P15" s="274"/>
      <c r="Q15" s="274"/>
      <c r="R15" s="274"/>
      <c r="S15" s="274"/>
      <c r="T15" s="274"/>
      <c r="U15" s="274"/>
      <c r="V15" s="274"/>
      <c r="W15" s="274"/>
      <c r="X15" s="274"/>
      <c r="Y15" s="274"/>
      <c r="Z15" s="274"/>
      <c r="AA15" s="274"/>
      <c r="AB15" s="274"/>
      <c r="AC15" s="274"/>
      <c r="AD15" s="14"/>
      <c r="AE15" s="14"/>
      <c r="AF15" s="14"/>
      <c r="AG15" s="14"/>
      <c r="AH15" s="14"/>
      <c r="AI15" s="25" t="s">
        <v>9</v>
      </c>
    </row>
    <row r="16" spans="2:35" ht="18" customHeight="1">
      <c r="B16" s="374" t="s">
        <v>10</v>
      </c>
      <c r="C16" s="374"/>
      <c r="D16" s="374"/>
      <c r="E16" s="374"/>
      <c r="F16" s="373"/>
      <c r="G16" s="373"/>
      <c r="H16" s="373"/>
      <c r="I16" s="271"/>
      <c r="J16" s="272"/>
      <c r="K16" s="273"/>
      <c r="L16" s="273"/>
      <c r="M16" s="273"/>
      <c r="N16" s="274"/>
      <c r="O16" s="275"/>
      <c r="P16" s="274"/>
      <c r="Q16" s="274"/>
      <c r="R16" s="274"/>
      <c r="S16" s="274"/>
      <c r="T16" s="274"/>
      <c r="U16" s="274"/>
      <c r="V16" s="274"/>
      <c r="W16" s="274"/>
      <c r="X16" s="274"/>
      <c r="Y16" s="274"/>
      <c r="Z16" s="274"/>
      <c r="AA16" s="274"/>
      <c r="AB16" s="274"/>
      <c r="AC16" s="274"/>
      <c r="AD16" s="14"/>
      <c r="AE16" s="14"/>
      <c r="AF16" s="14"/>
      <c r="AG16" s="14"/>
      <c r="AH16" s="14"/>
      <c r="AI16" s="25" t="s">
        <v>11</v>
      </c>
    </row>
    <row r="17" spans="1:35" ht="18" customHeight="1">
      <c r="A17" s="259"/>
      <c r="B17" s="370" t="s">
        <v>12</v>
      </c>
      <c r="C17" s="370"/>
      <c r="D17" s="370"/>
      <c r="E17" s="370"/>
      <c r="F17" s="373"/>
      <c r="G17" s="373"/>
      <c r="H17" s="373"/>
      <c r="I17" s="271"/>
      <c r="J17" s="272"/>
      <c r="K17" s="273"/>
      <c r="L17" s="273"/>
      <c r="M17" s="273"/>
      <c r="N17" s="274"/>
      <c r="O17" s="275"/>
      <c r="P17" s="274"/>
      <c r="Q17" s="274"/>
      <c r="R17" s="274"/>
      <c r="S17" s="274"/>
      <c r="T17" s="274"/>
      <c r="U17" s="274"/>
      <c r="V17" s="274"/>
      <c r="W17" s="274"/>
      <c r="X17" s="274"/>
      <c r="Y17" s="274"/>
      <c r="Z17" s="274"/>
      <c r="AA17" s="274"/>
      <c r="AB17" s="274"/>
      <c r="AC17" s="274"/>
      <c r="AD17" s="14"/>
      <c r="AE17" s="14"/>
      <c r="AF17" s="14"/>
      <c r="AG17" s="14"/>
      <c r="AH17" s="14"/>
      <c r="AI17" s="25" t="s">
        <v>13</v>
      </c>
    </row>
    <row r="18" spans="1:35" ht="26.25" customHeight="1">
      <c r="A18" s="259"/>
      <c r="B18" s="372" t="s">
        <v>14</v>
      </c>
      <c r="C18" s="372"/>
      <c r="D18" s="372"/>
      <c r="E18" s="372"/>
      <c r="F18" s="371"/>
      <c r="G18" s="371"/>
      <c r="H18" s="371"/>
      <c r="I18" s="20"/>
      <c r="J18" s="20"/>
      <c r="K18" s="20"/>
      <c r="L18" s="20"/>
      <c r="M18" s="20"/>
      <c r="N18" s="20"/>
      <c r="O18" s="20"/>
      <c r="P18" s="20"/>
      <c r="Q18" s="20"/>
      <c r="R18" s="20"/>
      <c r="S18" s="20"/>
      <c r="T18" s="20"/>
      <c r="U18" s="20"/>
      <c r="V18" s="20"/>
      <c r="W18" s="20"/>
      <c r="X18" s="20"/>
      <c r="Y18" s="20"/>
      <c r="Z18" s="20"/>
      <c r="AA18" s="20"/>
      <c r="AB18" s="20"/>
      <c r="AC18" s="20"/>
      <c r="AD18" s="14"/>
      <c r="AE18" s="14"/>
      <c r="AF18" s="14"/>
      <c r="AG18" s="14"/>
      <c r="AH18" s="14"/>
      <c r="AI18" s="14"/>
    </row>
    <row r="19" spans="1:35" s="2" customFormat="1" ht="24" thickBot="1">
      <c r="A19" s="268"/>
      <c r="B19" s="384" t="s">
        <v>15</v>
      </c>
      <c r="C19" s="384"/>
      <c r="D19" s="384"/>
      <c r="E19" s="384"/>
      <c r="F19" s="394"/>
      <c r="G19" s="394"/>
      <c r="H19" s="394"/>
      <c r="I19" s="22"/>
      <c r="J19" s="22"/>
      <c r="K19" s="22"/>
      <c r="L19" s="22"/>
      <c r="M19" s="22"/>
      <c r="N19" s="22"/>
      <c r="O19" s="22"/>
      <c r="P19" s="22"/>
      <c r="Q19" s="22"/>
      <c r="R19" s="201"/>
      <c r="S19" s="201"/>
      <c r="T19" s="201"/>
      <c r="U19" s="22"/>
      <c r="V19" s="22"/>
      <c r="W19" s="22"/>
      <c r="X19" s="22"/>
      <c r="Y19" s="22"/>
      <c r="Z19" s="22"/>
      <c r="AA19" s="22"/>
      <c r="AB19" s="22"/>
      <c r="AC19" s="22"/>
      <c r="AD19" s="22"/>
      <c r="AE19" s="22"/>
      <c r="AF19" s="22"/>
      <c r="AG19" s="22"/>
      <c r="AH19" s="22"/>
      <c r="AI19" s="22"/>
    </row>
    <row r="20" spans="1:35" s="221" customFormat="1" ht="44.25" customHeight="1" thickBot="1">
      <c r="A20" s="269"/>
      <c r="B20" s="217" t="s">
        <v>16</v>
      </c>
      <c r="C20" s="218" t="s">
        <v>17</v>
      </c>
      <c r="D20" s="219"/>
      <c r="E20" s="346" t="s">
        <v>18</v>
      </c>
      <c r="F20" s="347"/>
      <c r="G20" s="347"/>
      <c r="H20" s="347"/>
      <c r="I20" s="347"/>
      <c r="J20" s="347"/>
      <c r="K20" s="347"/>
      <c r="L20" s="347"/>
      <c r="M20" s="347"/>
      <c r="N20" s="347"/>
      <c r="O20" s="347"/>
      <c r="P20" s="347"/>
      <c r="Q20" s="348"/>
      <c r="R20" s="368" t="s">
        <v>19</v>
      </c>
      <c r="S20" s="369"/>
      <c r="T20" s="361" t="s">
        <v>20</v>
      </c>
      <c r="U20" s="333" t="s">
        <v>21</v>
      </c>
      <c r="V20" s="334"/>
      <c r="W20" s="333" t="s">
        <v>22</v>
      </c>
      <c r="X20" s="334"/>
      <c r="Y20" s="333" t="s">
        <v>23</v>
      </c>
      <c r="Z20" s="334"/>
      <c r="AA20" s="220" t="s">
        <v>24</v>
      </c>
      <c r="AB20" s="337" t="s">
        <v>25</v>
      </c>
      <c r="AC20" s="338"/>
      <c r="AD20" s="339"/>
      <c r="AE20" s="331" t="s">
        <v>26</v>
      </c>
      <c r="AF20" s="332"/>
      <c r="AG20" s="333" t="s">
        <v>27</v>
      </c>
      <c r="AH20" s="334"/>
      <c r="AI20" s="220" t="s">
        <v>28</v>
      </c>
    </row>
    <row r="21" spans="1:35" s="14" customFormat="1" ht="56.25" customHeight="1">
      <c r="A21" s="259"/>
      <c r="B21" s="381" t="s">
        <v>29</v>
      </c>
      <c r="C21" s="375" t="s">
        <v>30</v>
      </c>
      <c r="D21" s="375" t="s">
        <v>31</v>
      </c>
      <c r="E21" s="375" t="s">
        <v>32</v>
      </c>
      <c r="F21" s="349" t="s">
        <v>33</v>
      </c>
      <c r="G21" s="349" t="s">
        <v>34</v>
      </c>
      <c r="H21" s="349" t="s">
        <v>35</v>
      </c>
      <c r="I21" s="343" t="s">
        <v>36</v>
      </c>
      <c r="J21" s="343" t="s">
        <v>37</v>
      </c>
      <c r="K21" s="343" t="s">
        <v>38</v>
      </c>
      <c r="L21" s="343" t="s">
        <v>39</v>
      </c>
      <c r="M21" s="353" t="s">
        <v>40</v>
      </c>
      <c r="N21" s="326" t="s">
        <v>41</v>
      </c>
      <c r="O21" s="163" t="s">
        <v>42</v>
      </c>
      <c r="P21" s="164" t="s">
        <v>43</v>
      </c>
      <c r="Q21" s="378" t="s">
        <v>44</v>
      </c>
      <c r="R21" s="358" t="s">
        <v>45</v>
      </c>
      <c r="S21" s="359"/>
      <c r="T21" s="362"/>
      <c r="U21" s="356" t="s">
        <v>46</v>
      </c>
      <c r="V21" s="357"/>
      <c r="W21" s="356" t="s">
        <v>47</v>
      </c>
      <c r="X21" s="357"/>
      <c r="Y21" s="356" t="s">
        <v>48</v>
      </c>
      <c r="Z21" s="357"/>
      <c r="AA21" s="360" t="s">
        <v>49</v>
      </c>
      <c r="AB21" s="340" t="s">
        <v>50</v>
      </c>
      <c r="AC21" s="26">
        <v>2019</v>
      </c>
      <c r="AD21" s="27">
        <v>828211</v>
      </c>
      <c r="AE21" s="335" t="s">
        <v>51</v>
      </c>
      <c r="AF21" s="336"/>
      <c r="AG21" s="352" t="s">
        <v>52</v>
      </c>
      <c r="AH21" s="336"/>
      <c r="AI21" s="329" t="s">
        <v>49</v>
      </c>
    </row>
    <row r="22" spans="1:35" s="14" customFormat="1" ht="56.25" customHeight="1">
      <c r="A22" s="259"/>
      <c r="B22" s="382"/>
      <c r="C22" s="376"/>
      <c r="D22" s="376"/>
      <c r="E22" s="376"/>
      <c r="F22" s="350"/>
      <c r="G22" s="350"/>
      <c r="H22" s="350"/>
      <c r="I22" s="344"/>
      <c r="J22" s="344"/>
      <c r="K22" s="344"/>
      <c r="L22" s="344"/>
      <c r="M22" s="354"/>
      <c r="N22" s="327"/>
      <c r="O22" s="163" t="s">
        <v>42</v>
      </c>
      <c r="P22" s="164" t="s">
        <v>43</v>
      </c>
      <c r="Q22" s="379"/>
      <c r="R22" s="366" t="s">
        <v>53</v>
      </c>
      <c r="S22" s="364" t="s">
        <v>54</v>
      </c>
      <c r="T22" s="362"/>
      <c r="U22" s="168" t="s">
        <v>55</v>
      </c>
      <c r="V22" s="205">
        <v>1.1100000000000001</v>
      </c>
      <c r="W22" s="168" t="s">
        <v>56</v>
      </c>
      <c r="X22" s="207">
        <v>0.75</v>
      </c>
      <c r="Y22" s="173" t="s">
        <v>57</v>
      </c>
      <c r="Z22" s="209">
        <v>0</v>
      </c>
      <c r="AA22" s="329"/>
      <c r="AB22" s="341"/>
      <c r="AC22" s="28">
        <v>2020</v>
      </c>
      <c r="AD22" s="29">
        <v>877803</v>
      </c>
      <c r="AE22" s="175" t="s">
        <v>58</v>
      </c>
      <c r="AF22" s="176">
        <v>0</v>
      </c>
      <c r="AG22" s="181" t="s">
        <v>59</v>
      </c>
      <c r="AH22" s="211">
        <v>0</v>
      </c>
      <c r="AI22" s="329"/>
    </row>
    <row r="23" spans="1:35" s="14" customFormat="1" ht="54" customHeight="1">
      <c r="A23" s="259"/>
      <c r="B23" s="382"/>
      <c r="C23" s="376"/>
      <c r="D23" s="376"/>
      <c r="E23" s="376"/>
      <c r="F23" s="350"/>
      <c r="G23" s="350"/>
      <c r="H23" s="350"/>
      <c r="I23" s="344"/>
      <c r="J23" s="344"/>
      <c r="K23" s="344"/>
      <c r="L23" s="344"/>
      <c r="M23" s="354"/>
      <c r="N23" s="327"/>
      <c r="O23" s="165"/>
      <c r="P23" s="164"/>
      <c r="Q23" s="379"/>
      <c r="R23" s="367"/>
      <c r="S23" s="365"/>
      <c r="T23" s="362"/>
      <c r="U23" s="169" t="s">
        <v>60</v>
      </c>
      <c r="V23" s="206">
        <v>1.21</v>
      </c>
      <c r="W23" s="169" t="s">
        <v>61</v>
      </c>
      <c r="X23" s="208">
        <v>0.7</v>
      </c>
      <c r="Y23" s="174" t="s">
        <v>62</v>
      </c>
      <c r="Z23" s="210">
        <v>1</v>
      </c>
      <c r="AA23" s="329"/>
      <c r="AB23" s="341"/>
      <c r="AC23" s="30">
        <v>2021</v>
      </c>
      <c r="AD23" s="31">
        <v>908526</v>
      </c>
      <c r="AE23" s="177" t="s">
        <v>63</v>
      </c>
      <c r="AF23" s="178">
        <v>0.04</v>
      </c>
      <c r="AG23" s="182" t="s">
        <v>64</v>
      </c>
      <c r="AH23" s="212">
        <v>0.02</v>
      </c>
      <c r="AI23" s="329"/>
    </row>
    <row r="24" spans="1:35" s="14" customFormat="1" ht="44.25" customHeight="1">
      <c r="A24" s="259"/>
      <c r="B24" s="383"/>
      <c r="C24" s="377"/>
      <c r="D24" s="377"/>
      <c r="E24" s="377"/>
      <c r="F24" s="351"/>
      <c r="G24" s="351"/>
      <c r="H24" s="351"/>
      <c r="I24" s="345"/>
      <c r="J24" s="345"/>
      <c r="K24" s="345"/>
      <c r="L24" s="345"/>
      <c r="M24" s="355"/>
      <c r="N24" s="328"/>
      <c r="O24" s="166"/>
      <c r="P24" s="164"/>
      <c r="Q24" s="380"/>
      <c r="R24" s="167" t="s">
        <v>65</v>
      </c>
      <c r="S24" s="172" t="s">
        <v>66</v>
      </c>
      <c r="T24" s="363"/>
      <c r="U24" s="170" t="s">
        <v>65</v>
      </c>
      <c r="V24" s="171" t="s">
        <v>66</v>
      </c>
      <c r="W24" s="167" t="s">
        <v>65</v>
      </c>
      <c r="X24" s="172" t="s">
        <v>66</v>
      </c>
      <c r="Y24" s="167" t="s">
        <v>65</v>
      </c>
      <c r="Z24" s="172" t="s">
        <v>66</v>
      </c>
      <c r="AA24" s="330"/>
      <c r="AB24" s="342"/>
      <c r="AC24" s="32" t="s">
        <v>67</v>
      </c>
      <c r="AD24" s="33" t="s">
        <v>68</v>
      </c>
      <c r="AE24" s="179" t="s">
        <v>65</v>
      </c>
      <c r="AF24" s="180" t="s">
        <v>66</v>
      </c>
      <c r="AG24" s="183" t="s">
        <v>65</v>
      </c>
      <c r="AH24" s="184" t="s">
        <v>66</v>
      </c>
      <c r="AI24" s="330"/>
    </row>
    <row r="25" spans="1:35" s="14" customFormat="1" ht="25.5" customHeight="1" thickBot="1">
      <c r="A25" s="259"/>
      <c r="B25" s="6"/>
      <c r="C25" s="7"/>
      <c r="D25" s="7"/>
      <c r="E25" s="145"/>
      <c r="F25" s="7"/>
      <c r="G25" s="7"/>
      <c r="H25" s="7"/>
      <c r="I25" s="7"/>
      <c r="J25" s="7"/>
      <c r="K25" s="7"/>
      <c r="L25" s="16"/>
      <c r="M25" s="7"/>
      <c r="N25" s="17"/>
      <c r="O25" s="7"/>
      <c r="P25" s="7"/>
      <c r="Q25" s="7"/>
      <c r="R25" s="7"/>
      <c r="S25" s="7"/>
      <c r="T25" s="7"/>
      <c r="U25" s="7"/>
      <c r="V25" s="7"/>
      <c r="W25" s="7"/>
      <c r="X25" s="7"/>
      <c r="Y25" s="7"/>
      <c r="Z25" s="7"/>
      <c r="AA25" s="12"/>
      <c r="AB25" s="18"/>
      <c r="AC25" s="18"/>
      <c r="AD25" s="19"/>
      <c r="AE25" s="13"/>
      <c r="AG25" s="13"/>
      <c r="AI25" s="19"/>
    </row>
    <row r="26" spans="1:35" s="221" customFormat="1" ht="26.1" customHeight="1" thickBot="1">
      <c r="A26" s="269" t="s">
        <v>69</v>
      </c>
      <c r="B26" s="222">
        <v>1</v>
      </c>
      <c r="C26" s="223" t="s">
        <v>70</v>
      </c>
      <c r="D26" s="224">
        <f>IF(SUM(D27:D36)=0,"",SUM(D27:D36))</f>
        <v>1</v>
      </c>
      <c r="E26" s="225">
        <f t="shared" ref="E26:K26" si="6">IF(ISERROR(SUM(E27:E36)),"",SUM(E27:E36))</f>
        <v>0</v>
      </c>
      <c r="F26" s="225">
        <f t="shared" si="6"/>
        <v>0</v>
      </c>
      <c r="G26" s="225">
        <f t="shared" si="6"/>
        <v>0</v>
      </c>
      <c r="H26" s="225">
        <f t="shared" si="6"/>
        <v>0</v>
      </c>
      <c r="I26" s="225">
        <f t="shared" si="6"/>
        <v>0</v>
      </c>
      <c r="J26" s="225">
        <f t="shared" si="6"/>
        <v>0</v>
      </c>
      <c r="K26" s="225">
        <f t="shared" si="6"/>
        <v>0</v>
      </c>
      <c r="L26" s="225">
        <f t="shared" ref="L26" si="7">IF(ISERROR(SUM(L27:L35)),"",SUM(L27:L35))</f>
        <v>0</v>
      </c>
      <c r="M26" s="226">
        <v>4</v>
      </c>
      <c r="N26" s="227">
        <f>IF(M26="","",VLOOKUP(M26,POA!$B$3:$G7,3,0))</f>
        <v>5</v>
      </c>
      <c r="O26" s="228" t="s">
        <v>7</v>
      </c>
      <c r="P26" s="228">
        <f>+SUM(P27:P35)</f>
        <v>0</v>
      </c>
      <c r="Q26" s="229"/>
      <c r="R26" s="225"/>
      <c r="S26" s="231" t="str">
        <f>IF(OR($R$26=0,M26="",Q26=""),"",IF($R$26&gt;=VLOOKUP(M26,POA!$B$3:$G$21,6,FALSE),"CUMPLE","NO CUMPLE"))</f>
        <v/>
      </c>
      <c r="T26" s="225" t="str">
        <f>IF(M26="","",IF(COUNTIFS(T27:T36,"SI",D27:D36,"&gt;=10%")&gt;0,"SI","NO"))</f>
        <v>SI</v>
      </c>
      <c r="U26" s="225">
        <f>IF(ISERROR(SUM(E26/G26)),0,SUM(E26/G26))</f>
        <v>0</v>
      </c>
      <c r="V26" s="232" t="str">
        <f>IF(OR($U26=0,M26="",Q26=""),"",IF(AND(T26="SI",$U26&gt;=$V$22),"CUMPLE",IF($U26&gt;=$V$23,"CUMPLE","NO CUMPLE")))</f>
        <v/>
      </c>
      <c r="W26" s="233">
        <f>IF(M26="","",IF(ISERROR(SUM(H26/F26)),0,SUM(H26/F26)))</f>
        <v>0</v>
      </c>
      <c r="X26" s="232" t="str">
        <f>IF(OR(W26=0,M26="",Q26=""),"",IF(AND(T26="SI",W26&lt;=$X$22),"CUMPLE",IF(W26&lt;=$X$23,"CUMPLE","NO CUMPLE")))</f>
        <v/>
      </c>
      <c r="Y26" s="225">
        <f>IF(ISERROR(SUM(K26/L26)),0,SUM(K26/L26))</f>
        <v>0</v>
      </c>
      <c r="Z26" s="232" t="str">
        <f>IF(OR(Y26=0,M26="",Q26=""),"",IF(AND(T26="SI",Y26&gt;=$Z$22),"CUMPLE",IF(Y26&gt;=$Z$23,"CUMPLE","NO CUMPLE")))</f>
        <v/>
      </c>
      <c r="AA26" s="234" t="str">
        <f t="shared" ref="AA26:AA36" si="8">IF(OR(S26="",V26="",X26="",Z26=""),"",IF(S26="NO CUMPLE","NO CUMPLE",IF(V26="NO CUMPLE","NO CUMPLE",IF(X26="NO CUMPLE","NO CUMPLE",IF(Z26="NO CUMPLE","NO CUMPLE",IF(Z26="NO CUMPLE","NO CUMPLE","CUMPLE"))))))</f>
        <v/>
      </c>
      <c r="AB26" s="235">
        <v>2021</v>
      </c>
      <c r="AC26" s="236">
        <f>IF(ISERROR(F26/VLOOKUP(AB26,$AC$21:$AD$23,2)),"",F26/VLOOKUP(AB26,$AC$21:$AD$23,2))</f>
        <v>0</v>
      </c>
      <c r="AD26" s="237" t="str">
        <f>IF(OR(B26="",C26=""),"",IF(AND(AC26&gt;0,AC26&lt;=30000),"MIPYME","NO CUMPLE"))</f>
        <v>NO CUMPLE</v>
      </c>
      <c r="AE26" s="238">
        <f>IF(M26="","",IF(ISERROR(SUM(K26/J26)),0,SUM(K26/J26)))</f>
        <v>0</v>
      </c>
      <c r="AF26" s="239" t="str">
        <f>IF(OR(M26="",L26="",P26=""),"",IF(AND(T26="SI",AE26&gt;=$AF$22),"CUMPLE",IF(AE26&gt;=$AF$23,"CUMPLE","NO CUMPLE")))</f>
        <v>CUMPLE</v>
      </c>
      <c r="AG26" s="238">
        <f>IF(M26="","",IF(ISERROR(SUM(K26/F26)),0,SUM(K26/F26)))</f>
        <v>0</v>
      </c>
      <c r="AH26" s="239" t="str">
        <f>IF(OR(M26="",L26="",P26=""),"",IF(AND(T26="SI",AG26&gt;=$AH$22),"CUMPLE",IF(AG26&gt;=$AH$23,"CUMPLE","NO CUMPLE")))</f>
        <v>CUMPLE</v>
      </c>
      <c r="AI26" s="234" t="str">
        <f>IF(OR(AF26="",AH26=""),"",IF(AF26="NO CUMPLE","NO CUMPLE",IF(AH26="NO CUMPLE","NO CUMPLE",IF(AH26="NO CUMPLE","NO CUMPLE","CUMPLE"))))</f>
        <v>CUMPLE</v>
      </c>
    </row>
    <row r="27" spans="1:35" s="14" customFormat="1" ht="20.100000000000001" customHeight="1">
      <c r="A27" s="285">
        <v>45455</v>
      </c>
      <c r="B27" s="146">
        <f>IF(C27="","",B26+0.1)</f>
        <v>1.1000000000000001</v>
      </c>
      <c r="C27" s="146" t="s">
        <v>70</v>
      </c>
      <c r="D27" s="147">
        <v>1</v>
      </c>
      <c r="E27" s="258"/>
      <c r="F27" s="258"/>
      <c r="G27" s="258"/>
      <c r="H27" s="258"/>
      <c r="I27" s="137">
        <f>IF(ISERROR(E27-G27),"",E27-G27)</f>
        <v>0</v>
      </c>
      <c r="J27" s="137">
        <f>IF(ISERROR(F27-H27),"",F27-H27)</f>
        <v>0</v>
      </c>
      <c r="K27" s="258"/>
      <c r="L27" s="250"/>
      <c r="M27" s="148">
        <v>6</v>
      </c>
      <c r="N27" s="198" t="e">
        <f>IF(M27="","",VLOOKUP(M27,POA!$B$3:$G7,3,0))</f>
        <v>#N/A</v>
      </c>
      <c r="O27" s="159" t="s">
        <v>7</v>
      </c>
      <c r="P27" s="159">
        <f t="shared" ref="P27:P28" si="9">+SUM(P28:P36)</f>
        <v>0</v>
      </c>
      <c r="Q27" s="254"/>
      <c r="R27" s="260"/>
      <c r="S27" s="256" t="str">
        <f>IF(OR($R$26=0,M27="",Q27=""),"",IF($R$26&gt;=VLOOKUP(M27,POA!$B$3:$G$21,6,FALSE),"CUMPLE","NO CUMPLE"))</f>
        <v/>
      </c>
      <c r="T27" s="154" t="s">
        <v>71</v>
      </c>
      <c r="U27" s="138"/>
      <c r="V27" s="185" t="str">
        <f>IF(OR($U26=0,M27="",Q27=""),"",IF(AND(T27="SI",$U26&gt;=$V$22),"CUMPLE",IF($U26&gt;=$V$23,"CUMPLE","NO CUMPLE")))</f>
        <v/>
      </c>
      <c r="W27" s="139"/>
      <c r="X27" s="185" t="str">
        <f>IF(OR(W26=0,M27="",Q27=""),"",IF(AND(T27="SI",W26&lt;=$X$22),"CUMPLE",IF(W26&lt;=$X$23,"CUMPLE","NO CUMPLE")))</f>
        <v/>
      </c>
      <c r="Y27" s="140"/>
      <c r="Z27" s="185" t="str">
        <f>IF(OR(Y26=0,M27="",Q27=""),"",IF(AND(T27="SI",Y26&gt;=$Z$22),"CUMPLE",IF(Y26&gt;=$Z$23,"CUMPLE","NO CUMPLE")))</f>
        <v/>
      </c>
      <c r="AA27" s="213" t="s">
        <v>72</v>
      </c>
      <c r="AB27" s="141">
        <v>2021</v>
      </c>
      <c r="AC27" s="142">
        <f t="shared" ref="AC27:AC35" si="10">IF(ISERROR(F27/VLOOKUP(AB27,$AC$21:$AD$23,2)),"",F27/VLOOKUP(AB27,$AC$21:$AD$23,2))</f>
        <v>0</v>
      </c>
      <c r="AD27" s="143" t="str">
        <f>IF(OR(B27="",C27=""),"",IF(AND(AC27&gt;0,AC27&lt;=30000),"MIPYME","NO CUMPLE"))</f>
        <v>NO CUMPLE</v>
      </c>
      <c r="AE27" s="144"/>
      <c r="AF27" s="187"/>
      <c r="AG27" s="144"/>
      <c r="AH27" s="187"/>
      <c r="AI27" s="161" t="s">
        <v>72</v>
      </c>
    </row>
    <row r="28" spans="1:35" s="14" customFormat="1" ht="20.100000000000001" customHeight="1">
      <c r="A28" s="259"/>
      <c r="B28" s="21" t="str">
        <f t="shared" ref="B28:B36" si="11">IF(C28="","",B27+0.1)</f>
        <v/>
      </c>
      <c r="C28" s="21"/>
      <c r="D28" s="121"/>
      <c r="E28" s="153"/>
      <c r="F28" s="153"/>
      <c r="G28" s="153"/>
      <c r="H28" s="153"/>
      <c r="I28" s="153">
        <f>IF(ISERROR(E28-G28),"",E28-G28)</f>
        <v>0</v>
      </c>
      <c r="J28" s="153">
        <f>IF(ISERROR(F28-H28),"",F28-H28)</f>
        <v>0</v>
      </c>
      <c r="K28" s="153"/>
      <c r="L28" s="153"/>
      <c r="M28" s="149">
        <v>7</v>
      </c>
      <c r="N28" s="197" t="e">
        <f>IF(M28="","",VLOOKUP(M28,POA!$B$3:$G7,3,0))</f>
        <v>#N/A</v>
      </c>
      <c r="O28" s="160" t="s">
        <v>7</v>
      </c>
      <c r="P28" s="160">
        <f t="shared" si="9"/>
        <v>0</v>
      </c>
      <c r="Q28" s="255"/>
      <c r="R28" s="262"/>
      <c r="S28" s="257" t="str">
        <f>IF(OR($R$26=0,M28="",Q28=""),"",IF($R$26&gt;=VLOOKUP(M28,POA!$B$3:$G$21,6,FALSE),"CUMPLE","NO CUMPLE"))</f>
        <v/>
      </c>
      <c r="T28" s="129" t="s">
        <v>71</v>
      </c>
      <c r="U28" s="130"/>
      <c r="V28" s="186" t="str">
        <f>IF(OR($U26=0,M28="",Q28=""),"",IF(AND(T28="SI",$U26&gt;=$V$22),"CUMPLE",IF($U26&gt;=$V$23,"CUMPLE","NO CUMPLE")))</f>
        <v/>
      </c>
      <c r="W28" s="131"/>
      <c r="X28" s="186" t="str">
        <f>IF(OR(W26=0,M28="",Q28=""),"",IF(AND(T28="SI",W26&lt;=$X$22),"CUMPLE",IF(W26&lt;=$X$23,"CUMPLE","NO CUMPLE")))</f>
        <v/>
      </c>
      <c r="Y28" s="132"/>
      <c r="Z28" s="186" t="str">
        <f>IF(OR(Y26=0,M28="",Q28=""),"",IF(AND(T28="SI",Y26&gt;=$Z$22),"CUMPLE",IF(Y26&gt;=$Z$23,"CUMPLE","NO CUMPLE")))</f>
        <v/>
      </c>
      <c r="AA28" s="214" t="str">
        <f t="shared" si="8"/>
        <v/>
      </c>
      <c r="AB28" s="199">
        <v>2021</v>
      </c>
      <c r="AC28" s="134">
        <f t="shared" si="10"/>
        <v>0</v>
      </c>
      <c r="AD28" s="135" t="str">
        <f t="shared" ref="AD28:AD34" si="12">IF(OR(B28="",C28=""),"",IF(AND(AC28&gt;0,AC28&lt;=30000),"MIPYME","NO CUMPLE"))</f>
        <v/>
      </c>
      <c r="AE28" s="136"/>
      <c r="AF28" s="188"/>
      <c r="AG28" s="136"/>
      <c r="AH28" s="188"/>
      <c r="AI28" s="162"/>
    </row>
    <row r="29" spans="1:35" s="14" customFormat="1" ht="20.100000000000001" customHeight="1">
      <c r="A29" s="259"/>
      <c r="B29" s="21" t="str">
        <f t="shared" si="11"/>
        <v/>
      </c>
      <c r="C29" s="21"/>
      <c r="D29" s="121"/>
      <c r="E29" s="153"/>
      <c r="F29" s="153"/>
      <c r="G29" s="153"/>
      <c r="H29" s="153"/>
      <c r="I29" s="153">
        <f t="shared" ref="I29:I35" si="13">IF(ISERROR(E29-G29),"",E29-G29)</f>
        <v>0</v>
      </c>
      <c r="J29" s="153">
        <f t="shared" ref="J29:J36" si="14">IF(ISERROR(F29-H29),"",F29-H29)</f>
        <v>0</v>
      </c>
      <c r="K29" s="153"/>
      <c r="L29" s="153"/>
      <c r="M29" s="149"/>
      <c r="N29" s="197" t="str">
        <f>IF(M29="","",VLOOKUP(M29,POA!$B$3:$G7,3,0))</f>
        <v/>
      </c>
      <c r="O29" s="160" t="s">
        <v>7</v>
      </c>
      <c r="P29" s="160">
        <f>+SUM(P30:P37)</f>
        <v>0</v>
      </c>
      <c r="Q29" s="203" t="str">
        <f>IF(ISERROR(VLOOKUP(M29,POA!$B$3:$G11,2,0)),"",VLOOKUP(M29,POA!$B$3:$G11,2,0))</f>
        <v/>
      </c>
      <c r="R29" s="261"/>
      <c r="S29" s="251" t="str">
        <f>IF(OR($R$26=0,M29="",Q29=""),"",IF($R$26&gt;=VLOOKUP(M29,POA!$B$3:$G$21,6,FALSE),"CUMPLE","NO CUMPLE"))</f>
        <v/>
      </c>
      <c r="T29" s="129"/>
      <c r="U29" s="130"/>
      <c r="V29" s="186" t="str">
        <f>IF(OR($U26=0,M29="",Q29=""),"",IF(AND(T29="SI",$U26&gt;=$V$22),"CUMPLE",IF($U26&gt;=$V$23,"CUMPLE","NO CUMPLE")))</f>
        <v/>
      </c>
      <c r="W29" s="131"/>
      <c r="X29" s="186" t="str">
        <f>IF(OR(W26=0,M29="",Q29=""),"",IF(AND(T29="SI",W26&lt;=$X$22),"CUMPLE",IF(W26&lt;=$X$23,"CUMPLE","NO CUMPLE")))</f>
        <v/>
      </c>
      <c r="Y29" s="132"/>
      <c r="Z29" s="186" t="str">
        <f>IF(OR(Y26=0,M29="",Q29=""),"",IF(AND(T29="SI",Y26&gt;=$Z$22),"CUMPLE",IF(Y26&gt;=$Z$23,"CUMPLE","NO CUMPLE")))</f>
        <v/>
      </c>
      <c r="AA29" s="214" t="str">
        <f t="shared" si="8"/>
        <v/>
      </c>
      <c r="AB29" s="199">
        <v>2021</v>
      </c>
      <c r="AC29" s="134">
        <f t="shared" si="10"/>
        <v>0</v>
      </c>
      <c r="AD29" s="135" t="str">
        <f t="shared" si="12"/>
        <v/>
      </c>
      <c r="AE29" s="136"/>
      <c r="AF29" s="188" t="str">
        <f>IF(OR(M29="",L26="",P29=""),"",IF(AND(T26="SI",AE26&gt;=$AF$22),"CUMPLE",IF(AE26&gt;=$AF$23,"CUMPLE","NO CUMPLE")))</f>
        <v/>
      </c>
      <c r="AG29" s="136"/>
      <c r="AH29" s="188" t="str">
        <f>IF(OR(M29="",L26="",P26=""),"",IF(AND(T26="SI",AG26&gt;=$AH$22),"CUMPLE",IF(AG26&gt;=$AH$23,"CUMPLE","NO CUMPLE")))</f>
        <v/>
      </c>
      <c r="AI29" s="162" t="str">
        <f t="shared" ref="AI27:AI36" si="15">IF(OR(AF29="",AH29=""),"",IF(AF29="NO CUMPLE","NO CUMPLE",IF(AH29="NO CUMPLE","NO CUMPLE",IF(AH29="NO CUMPLE","NO CUMPLE","CUMPLE"))))</f>
        <v/>
      </c>
    </row>
    <row r="30" spans="1:35" s="14" customFormat="1" ht="20.100000000000001" customHeight="1">
      <c r="A30" s="259"/>
      <c r="B30" s="21" t="str">
        <f t="shared" si="11"/>
        <v/>
      </c>
      <c r="C30" s="21"/>
      <c r="D30" s="121"/>
      <c r="E30" s="153"/>
      <c r="F30" s="153"/>
      <c r="G30" s="153"/>
      <c r="H30" s="153"/>
      <c r="I30" s="153">
        <f t="shared" si="13"/>
        <v>0</v>
      </c>
      <c r="J30" s="153">
        <f t="shared" si="14"/>
        <v>0</v>
      </c>
      <c r="K30" s="153"/>
      <c r="L30" s="153"/>
      <c r="M30" s="149"/>
      <c r="N30" s="197" t="str">
        <f>IF(M30="","",VLOOKUP(M30,POA!$B$3:$G11,3,0))</f>
        <v/>
      </c>
      <c r="O30" s="160" t="s">
        <v>7</v>
      </c>
      <c r="P30" s="160">
        <f>+SUM(P31:P37)</f>
        <v>0</v>
      </c>
      <c r="Q30" s="203" t="str">
        <f>IF(ISERROR(VLOOKUP(M30,POA!$B$3:$G12,2,0)),"",VLOOKUP(M30,POA!$B$3:$G12,2,0))</f>
        <v/>
      </c>
      <c r="R30" s="204"/>
      <c r="S30" s="252" t="str">
        <f>IF(OR($R$26=0,M30="",Q30=""),"",IF($R$26&gt;=VLOOKUP(M30,POA!$B$3:$G$21,6,FALSE),"CUMPLE","NO CUMPLE"))</f>
        <v/>
      </c>
      <c r="T30" s="129"/>
      <c r="U30" s="130"/>
      <c r="V30" s="186" t="str">
        <f>IF(OR($U26=0,M30="",Q30=""),"",IF(AND(T30="SI",$U26&gt;=$V$22),"CUMPLE",IF($U26&gt;=$V$23,"CUMPLE","NO CUMPLE")))</f>
        <v/>
      </c>
      <c r="W30" s="131"/>
      <c r="X30" s="186" t="str">
        <f>IF(OR(W26=0,M30="",Q30=""),"",IF(AND(T30="SI",W26&lt;=$X$22),"CUMPLE",IF(W26&lt;=$X$23,"CUMPLE","NO CUMPLE")))</f>
        <v/>
      </c>
      <c r="Y30" s="132"/>
      <c r="Z30" s="186" t="str">
        <f>IF(OR(Y26=0,M30="",Q30=""),"",IF(AND(T30="SI",Y26&gt;=$Z$22),"CUMPLE",IF(Y26&gt;=$Z$23,"CUMPLE","NO CUMPLE")))</f>
        <v/>
      </c>
      <c r="AA30" s="214" t="str">
        <f t="shared" si="8"/>
        <v/>
      </c>
      <c r="AB30" s="199">
        <v>2021</v>
      </c>
      <c r="AC30" s="134">
        <f t="shared" si="10"/>
        <v>0</v>
      </c>
      <c r="AD30" s="135" t="str">
        <f t="shared" si="12"/>
        <v/>
      </c>
      <c r="AE30" s="136"/>
      <c r="AF30" s="188" t="str">
        <f>IF(OR(M30="",L26="",P30=""),"",IF(AND(T26="SI",AE26&gt;=$AF$22),"CUMPLE",IF(AE26&gt;=$AF$23,"CUMPLE","NO CUMPLE")))</f>
        <v/>
      </c>
      <c r="AG30" s="136"/>
      <c r="AH30" s="188" t="str">
        <f>IF(OR(M29="",L26="",P26=""),"",IF(AND(T26="SI",AG26&gt;=$AH$22),"CUMPLE",IF(AG26&gt;=$AH$23,"CUMPLE","NO CUMPLE")))</f>
        <v/>
      </c>
      <c r="AI30" s="162" t="str">
        <f t="shared" si="15"/>
        <v/>
      </c>
    </row>
    <row r="31" spans="1:35" s="14" customFormat="1" ht="20.100000000000001" customHeight="1">
      <c r="A31" s="259"/>
      <c r="B31" s="21" t="str">
        <f t="shared" si="11"/>
        <v/>
      </c>
      <c r="C31" s="21"/>
      <c r="D31" s="121"/>
      <c r="E31" s="153"/>
      <c r="F31" s="153"/>
      <c r="G31" s="153"/>
      <c r="H31" s="153"/>
      <c r="I31" s="153">
        <f t="shared" si="13"/>
        <v>0</v>
      </c>
      <c r="J31" s="153">
        <f t="shared" si="14"/>
        <v>0</v>
      </c>
      <c r="K31" s="153"/>
      <c r="L31" s="153"/>
      <c r="M31" s="149"/>
      <c r="N31" s="197" t="str">
        <f>IF(M31="","",VLOOKUP(M31,POA!$B$3:$G7,3,0))</f>
        <v/>
      </c>
      <c r="O31" s="160" t="s">
        <v>7</v>
      </c>
      <c r="P31" s="160">
        <f>+SUM(P32:P37)</f>
        <v>0</v>
      </c>
      <c r="Q31" s="203" t="str">
        <f>IF(ISERROR(VLOOKUP(M31,POA!$B$3:$G13,2,0)),"",VLOOKUP(M31,POA!$B$3:$G13,2,0))</f>
        <v/>
      </c>
      <c r="R31" s="204"/>
      <c r="S31" s="246" t="str">
        <f>IF(OR($R$26=0,M31="",Q31=""),"",IF($R$26&gt;=VLOOKUP(M31,POA!$B$3:$G$21,6,FALSE),"CUMPLE","NO CUMPLE"))</f>
        <v/>
      </c>
      <c r="T31" s="129"/>
      <c r="U31" s="130"/>
      <c r="V31" s="186" t="str">
        <f>IF(OR($U26=0,M31="",Q31=""),"",IF(AND(T31="SI",$U26&gt;=$V$22),"CUMPLE",IF($U26&gt;=$V$23,"CUMPLE","NO CUMPLE")))</f>
        <v/>
      </c>
      <c r="W31" s="131"/>
      <c r="X31" s="186" t="str">
        <f>IF(OR(W26=0,M31="",Q31=""),"",IF(AND(T31="SI",W26&lt;=$X$22),"CUMPLE",IF(W26&lt;=$X$23,"CUMPLE","NO CUMPLE")))</f>
        <v/>
      </c>
      <c r="Y31" s="132"/>
      <c r="Z31" s="186" t="str">
        <f>IF(OR(Y26=0,M31="",Q31=""),"",IF(AND(T31="SI",Y26&gt;=$Z$22),"CUMPLE",IF(Y26&gt;=$Z$23,"CUMPLE","NO CUMPLE")))</f>
        <v/>
      </c>
      <c r="AA31" s="214" t="str">
        <f t="shared" si="8"/>
        <v/>
      </c>
      <c r="AB31" s="199">
        <v>2021</v>
      </c>
      <c r="AC31" s="134">
        <f t="shared" si="10"/>
        <v>0</v>
      </c>
      <c r="AD31" s="135" t="str">
        <f t="shared" si="12"/>
        <v/>
      </c>
      <c r="AE31" s="136"/>
      <c r="AF31" s="188" t="str">
        <f>IF(OR(M31="",L26="",P31=""),"",IF(AND(T26="SI",AE26&gt;=$AF$22),"CUMPLE",IF(AE26&gt;=$AF$23,"CUMPLE","NO CUMPLE")))</f>
        <v/>
      </c>
      <c r="AG31" s="136"/>
      <c r="AH31" s="188" t="str">
        <f>IF(OR(M31="",L26="",P26=""),"",IF(AND(T26="SI",AG26&gt;=$AH$22),"CUMPLE",IF(AG26&gt;=$AH$23,"CUMPLE","NO CUMPLE")))</f>
        <v/>
      </c>
      <c r="AI31" s="162" t="str">
        <f t="shared" si="15"/>
        <v/>
      </c>
    </row>
    <row r="32" spans="1:35" s="14" customFormat="1" ht="20.100000000000001" customHeight="1">
      <c r="A32" s="259"/>
      <c r="B32" s="150" t="str">
        <f t="shared" si="11"/>
        <v/>
      </c>
      <c r="C32" s="150"/>
      <c r="D32" s="121"/>
      <c r="E32" s="153"/>
      <c r="F32" s="153"/>
      <c r="G32" s="153"/>
      <c r="H32" s="153"/>
      <c r="I32" s="153">
        <f t="shared" si="13"/>
        <v>0</v>
      </c>
      <c r="J32" s="153">
        <f t="shared" si="14"/>
        <v>0</v>
      </c>
      <c r="K32" s="153"/>
      <c r="L32" s="153"/>
      <c r="M32" s="149"/>
      <c r="N32" s="197" t="str">
        <f>IF(M32="","",VLOOKUP(M32,POA!$B$3:$G7,3,0))</f>
        <v/>
      </c>
      <c r="O32" s="160" t="s">
        <v>7</v>
      </c>
      <c r="P32" s="160">
        <f>+SUM(P33:P37)</f>
        <v>0</v>
      </c>
      <c r="Q32" s="203" t="str">
        <f>IF(ISERROR(VLOOKUP(M32,POA!$B$3:$G14,2,0)),"",VLOOKUP(M32,POA!$B$3:$G14,2,0))</f>
        <v/>
      </c>
      <c r="R32" s="204"/>
      <c r="S32" s="246" t="str">
        <f>IF(OR($R$26=0,M32="",Q32=""),"",IF($R$26&gt;=VLOOKUP(M32,POA!$B$3:$G$21,6,FALSE),"CUMPLE","NO CUMPLE"))</f>
        <v/>
      </c>
      <c r="T32" s="129"/>
      <c r="U32" s="130"/>
      <c r="V32" s="186" t="str">
        <f>IF(OR($U26=0,M32="",Q32=""),"",IF(AND(T32="SI",$U26&gt;=$V$22),"CUMPLE",IF($U26&gt;=$V$23,"CUMPLE","NO CUMPLE")))</f>
        <v/>
      </c>
      <c r="W32" s="131"/>
      <c r="X32" s="186" t="str">
        <f>IF(OR(W26=0,M32="",Q32=""),"",IF(AND(T32="SI",W26&lt;=$X$22),"CUMPLE",IF(W26&lt;=$X$23,"CUMPLE","NO CUMPLE")))</f>
        <v/>
      </c>
      <c r="Y32" s="132"/>
      <c r="Z32" s="186" t="str">
        <f>IF(OR(Y26=0,M32="",Q32=""),"",IF(AND(T32="SI",Y26&gt;=$Z$22),"CUMPLE",IF(Y26&gt;=$Z$23,"CUMPLE","NO CUMPLE")))</f>
        <v/>
      </c>
      <c r="AA32" s="214" t="str">
        <f t="shared" si="8"/>
        <v/>
      </c>
      <c r="AB32" s="199">
        <v>2021</v>
      </c>
      <c r="AC32" s="134">
        <f t="shared" si="10"/>
        <v>0</v>
      </c>
      <c r="AD32" s="135" t="str">
        <f>IF(OR(B32="",C32=""),"",IF(AND(AC32&gt;0,AC32&lt;=30000),"MIPYME","NO CUMPLE"))</f>
        <v/>
      </c>
      <c r="AE32" s="136"/>
      <c r="AF32" s="188" t="str">
        <f>IF(OR(M32="",L26="",P32=""),"",IF(AND(T30="SI",AE26&gt;=$AF$22),"CUMPLE",IF(AE26&gt;=$AF$23,"CUMPLE","NO CUMPLE")))</f>
        <v/>
      </c>
      <c r="AG32" s="136"/>
      <c r="AH32" s="188" t="str">
        <f>IF(OR(M32="",L26="",P26=""),"",IF(AND(T26="SI",AG26&gt;=$AH$22),"CUMPLE",IF(AG26&gt;=$AH$23,"CUMPLE","NO CUMPLE")))</f>
        <v/>
      </c>
      <c r="AI32" s="162" t="str">
        <f t="shared" si="15"/>
        <v/>
      </c>
    </row>
    <row r="33" spans="1:35" s="14" customFormat="1" ht="20.100000000000001" customHeight="1">
      <c r="A33" s="259"/>
      <c r="B33" s="150" t="str">
        <f t="shared" si="11"/>
        <v/>
      </c>
      <c r="C33" s="150"/>
      <c r="D33" s="121"/>
      <c r="E33" s="153"/>
      <c r="F33" s="153"/>
      <c r="G33" s="153"/>
      <c r="H33" s="153"/>
      <c r="I33" s="153">
        <f t="shared" si="13"/>
        <v>0</v>
      </c>
      <c r="J33" s="153">
        <f t="shared" si="14"/>
        <v>0</v>
      </c>
      <c r="K33" s="153"/>
      <c r="L33" s="153"/>
      <c r="M33" s="149"/>
      <c r="N33" s="197" t="str">
        <f>IF(M33="","",VLOOKUP(M33,POA!$B$3:$G7,3,0))</f>
        <v/>
      </c>
      <c r="O33" s="160" t="s">
        <v>7</v>
      </c>
      <c r="P33" s="160">
        <f>+SUM(P34:P37)</f>
        <v>0</v>
      </c>
      <c r="Q33" s="203" t="str">
        <f>IF(ISERROR(VLOOKUP(M33,POA!$B$3:$G15,2,0)),"",VLOOKUP(M33,POA!$B$3:$G15,2,0))</f>
        <v/>
      </c>
      <c r="R33" s="204"/>
      <c r="S33" s="246" t="str">
        <f>IF(OR($R$26=0,M33="",Q33=""),"",IF($R$26&gt;=VLOOKUP(M33,POA!$B$3:$G$21,6,FALSE),"CUMPLE","NO CUMPLE"))</f>
        <v/>
      </c>
      <c r="T33" s="129"/>
      <c r="U33" s="130"/>
      <c r="V33" s="186" t="str">
        <f>IF(OR($U26=0,M33="",Q33=""),"",IF(AND(T33="SI",$U26&gt;=$V$22),"CUMPLE",IF($U26&gt;=$V$23,"CUMPLE","NO CUMPLE")))</f>
        <v/>
      </c>
      <c r="W33" s="131"/>
      <c r="X33" s="186" t="str">
        <f>IF(OR(W26=0,M33="",Q33=""),"",IF(AND(T33="SI",W26&lt;=$X$22),"CUMPLE",IF(W26&lt;=$X$23,"CUMPLE","NO CUMPLE")))</f>
        <v/>
      </c>
      <c r="Y33" s="132"/>
      <c r="Z33" s="186" t="str">
        <f>IF(OR(Y26=0,M33="",Q33=""),"",IF(AND(T33="SI",Y26&gt;=$Z$22),"CUMPLE",IF(Y26&gt;=$Z$23,"CUMPLE","NO CUMPLE")))</f>
        <v/>
      </c>
      <c r="AA33" s="214" t="str">
        <f t="shared" si="8"/>
        <v/>
      </c>
      <c r="AB33" s="199">
        <v>2021</v>
      </c>
      <c r="AC33" s="134">
        <f t="shared" si="10"/>
        <v>0</v>
      </c>
      <c r="AD33" s="135" t="str">
        <f t="shared" si="12"/>
        <v/>
      </c>
      <c r="AE33" s="136"/>
      <c r="AF33" s="188" t="str">
        <f>IF(OR(M33="",L26="",P33=""),"",IF(AND(T26="SI",AE26&gt;=$AF$22),"CUMPLE",IF(AE26&gt;=$AF$23,"CUMPLE","NO CUMPLE")))</f>
        <v/>
      </c>
      <c r="AG33" s="136"/>
      <c r="AH33" s="188" t="str">
        <f>IF(OR(M33="",L26="",P26=""),"",IF(AND(T26="SI",AG26&gt;=$AH$22),"CUMPLE",IF(AG26&gt;=$AH$23,"CUMPLE","NO CUMPLE")))</f>
        <v/>
      </c>
      <c r="AI33" s="162" t="str">
        <f t="shared" si="15"/>
        <v/>
      </c>
    </row>
    <row r="34" spans="1:35" s="14" customFormat="1" ht="20.100000000000001" customHeight="1">
      <c r="A34" s="259"/>
      <c r="B34" s="150" t="str">
        <f t="shared" si="11"/>
        <v/>
      </c>
      <c r="C34" s="150"/>
      <c r="D34" s="121"/>
      <c r="E34" s="153"/>
      <c r="F34" s="153"/>
      <c r="G34" s="153"/>
      <c r="H34" s="153"/>
      <c r="I34" s="153">
        <f t="shared" si="13"/>
        <v>0</v>
      </c>
      <c r="J34" s="153">
        <f t="shared" si="14"/>
        <v>0</v>
      </c>
      <c r="K34" s="153"/>
      <c r="L34" s="153"/>
      <c r="M34" s="149"/>
      <c r="N34" s="197" t="str">
        <f>IF(M34="","",VLOOKUP(M34,POA!$B$3:$G7,3,0))</f>
        <v/>
      </c>
      <c r="O34" s="160" t="s">
        <v>7</v>
      </c>
      <c r="P34" s="160">
        <f>+SUM(P35:P37)</f>
        <v>0</v>
      </c>
      <c r="Q34" s="203" t="str">
        <f>IF(ISERROR(VLOOKUP(M34,POA!$B$3:$G16,2,0)),"",VLOOKUP(M34,POA!$B$3:$G16,2,0))</f>
        <v/>
      </c>
      <c r="R34" s="204"/>
      <c r="S34" s="246" t="str">
        <f>IF(OR($R$26=0,M34="",Q34=""),"",IF($R$26&gt;=VLOOKUP(M34,POA!$B$3:$G$21,6,FALSE),"CUMPLE","NO CUMPLE"))</f>
        <v/>
      </c>
      <c r="T34" s="129"/>
      <c r="U34" s="130"/>
      <c r="V34" s="186" t="str">
        <f>IF(OR($U26=0,M34="",Q34=""),"",IF(AND(T34="SI",$U26&gt;=$V$22),"CUMPLE",IF($U26&gt;=$V$23,"CUMPLE","NO CUMPLE")))</f>
        <v/>
      </c>
      <c r="W34" s="131"/>
      <c r="X34" s="186" t="str">
        <f>IF(OR(W26=0,M34="",Q34=""),"",IF(AND(T34="SI",W26&lt;=$X$22),"CUMPLE",IF(W26&lt;=$X$23,"CUMPLE","NO CUMPLE")))</f>
        <v/>
      </c>
      <c r="Y34" s="132"/>
      <c r="Z34" s="186" t="str">
        <f>IF(OR(Y26=0,M34="",Q34=""),"",IF(AND(T34="SI",Y26&gt;=$Z$22),"CUMPLE",IF(Y26&gt;=$Z$23,"CUMPLE","NO CUMPLE")))</f>
        <v/>
      </c>
      <c r="AA34" s="215" t="str">
        <f t="shared" si="8"/>
        <v/>
      </c>
      <c r="AB34" s="133">
        <v>2021</v>
      </c>
      <c r="AC34" s="134">
        <f t="shared" si="10"/>
        <v>0</v>
      </c>
      <c r="AD34" s="135" t="str">
        <f t="shared" si="12"/>
        <v/>
      </c>
      <c r="AE34" s="136"/>
      <c r="AF34" s="188" t="str">
        <f>IF(OR(M34="",L26="",P26=""),"",IF(AND(T26="SI",AE26&gt;=$AF$22),"CUMPLE",IF(AE26&gt;=$AF$23,"CUMPLE","NO CUMPLE")))</f>
        <v/>
      </c>
      <c r="AG34" s="136"/>
      <c r="AH34" s="188" t="str">
        <f>IF(OR(M34="",L26="",P26=""),"",IF(AND(T26="SI",AG26&gt;=$AH$22),"CUMPLE",IF(AG26&gt;=$AH$23,"CUMPLE","NO CUMPLE")))</f>
        <v/>
      </c>
      <c r="AI34" s="162" t="str">
        <f t="shared" si="15"/>
        <v/>
      </c>
    </row>
    <row r="35" spans="1:35" s="14" customFormat="1" ht="20.100000000000001" customHeight="1">
      <c r="A35" s="259"/>
      <c r="B35" s="150" t="str">
        <f t="shared" si="11"/>
        <v/>
      </c>
      <c r="C35" s="150"/>
      <c r="D35" s="121"/>
      <c r="E35" s="153"/>
      <c r="F35" s="153"/>
      <c r="G35" s="153"/>
      <c r="H35" s="153"/>
      <c r="I35" s="153">
        <f t="shared" si="13"/>
        <v>0</v>
      </c>
      <c r="J35" s="153">
        <f t="shared" si="14"/>
        <v>0</v>
      </c>
      <c r="K35" s="153"/>
      <c r="L35" s="153"/>
      <c r="M35" s="151"/>
      <c r="N35" s="197" t="str">
        <f>IF(M35="","",VLOOKUP(M35,POA!$B$3:$G7,3,0))</f>
        <v/>
      </c>
      <c r="O35" s="160" t="s">
        <v>7</v>
      </c>
      <c r="P35" s="160">
        <f>+SUM(P36:P37)</f>
        <v>0</v>
      </c>
      <c r="Q35" s="203" t="str">
        <f>IF(ISERROR(VLOOKUP(M35,POA!$B$3:$G11,2,0)),"",VLOOKUP(M35,POA!$B$3:$G11,2,0))</f>
        <v/>
      </c>
      <c r="R35" s="204"/>
      <c r="S35" s="246"/>
      <c r="T35" s="129"/>
      <c r="U35" s="130"/>
      <c r="V35" s="186" t="str">
        <f>IF(OR($U26=0,M35="",Q35=""),"",IF(AND(T35="SI",$U26&gt;=$V$22),"CUMPLE",IF($U26&gt;=$V$23,"CUMPLE","NO CUMPLE")))</f>
        <v/>
      </c>
      <c r="W35" s="131"/>
      <c r="X35" s="186" t="str">
        <f>IF(OR(W26=0,M35="",Q35=""),"",IF(AND(T35="SI",W26&lt;=$X$22),"CUMPLE",IF(W26&lt;=$X$23,"CUMPLE","NO CUMPLE")))</f>
        <v/>
      </c>
      <c r="Y35" s="132"/>
      <c r="Z35" s="186" t="str">
        <f>IF(OR(Y26=0,M35="",Q35=""),"",IF(AND(T35="SI",Y26&gt;=$Z$22),"CUMPLE",IF(Y26&gt;=$Z$23,"CUMPLE","NO CUMPLE")))</f>
        <v/>
      </c>
      <c r="AA35" s="214" t="str">
        <f t="shared" si="8"/>
        <v/>
      </c>
      <c r="AB35" s="199">
        <v>2021</v>
      </c>
      <c r="AC35" s="134">
        <f t="shared" si="10"/>
        <v>0</v>
      </c>
      <c r="AD35" s="135" t="str">
        <f>IF(OR(B35="",C35=""),"",IF(AND(AC35&gt;0,AC35&lt;=30000),"MIPYME","NO CUMPLE"))</f>
        <v/>
      </c>
      <c r="AE35" s="136"/>
      <c r="AF35" s="188" t="str">
        <f>IF(OR(M35="",L26="",P35=""),"",IF(AND(T26="SI",AE26&gt;=$AF$22),"CUMPLE",IF(AE26&gt;=$AF$23,"CUMPLE","NO CUMPLE")))</f>
        <v/>
      </c>
      <c r="AG35" s="136"/>
      <c r="AH35" s="188" t="str">
        <f>IF(OR(M35="",L26="",P26=""),"",IF(AND(T26="SI",AG26&gt;=$AH$22),"CUMPLE",IF(AG26&gt;=$AH$23,"CUMPLE","NO CUMPLE")))</f>
        <v/>
      </c>
      <c r="AI35" s="162" t="str">
        <f t="shared" si="15"/>
        <v/>
      </c>
    </row>
    <row r="36" spans="1:35" ht="20.100000000000001" customHeight="1">
      <c r="A36" s="259"/>
      <c r="B36" s="284" t="str">
        <f t="shared" si="11"/>
        <v/>
      </c>
      <c r="C36" s="284"/>
      <c r="D36" s="284"/>
      <c r="E36" s="216"/>
      <c r="F36" s="153"/>
      <c r="G36" s="153"/>
      <c r="H36" s="153"/>
      <c r="I36" s="153">
        <f>IF(ISERROR(E36-G36),"",E36-G36)</f>
        <v>0</v>
      </c>
      <c r="J36" s="153">
        <f t="shared" si="14"/>
        <v>0</v>
      </c>
      <c r="K36" s="153"/>
      <c r="L36" s="153"/>
      <c r="M36" s="151"/>
      <c r="N36" s="197" t="str">
        <f>IF(M36="","",VLOOKUP(M36,POA!$B$3:$G7,3,0))</f>
        <v/>
      </c>
      <c r="O36" s="160" t="s">
        <v>7</v>
      </c>
      <c r="P36" s="160">
        <f>+SUM(P37:P37)</f>
        <v>0</v>
      </c>
      <c r="Q36" s="203" t="str">
        <f>IF(ISERROR(VLOOKUP(M36,POA!$B$3:$G11,2,0)),"",VLOOKUP(M36,POA!$B$3:$G11,2,0))</f>
        <v/>
      </c>
      <c r="R36" s="204"/>
      <c r="S36" s="253"/>
      <c r="T36" s="129"/>
      <c r="U36" s="129"/>
      <c r="V36" s="186" t="str">
        <f>IF(OR($U27=0,M36="",Q36=""),"",IF(AND(T36="SI",$U27&gt;=$V$22),"CUMPLE",IF($U27&gt;=$V$23,"CUMPLE","NO CUMPLE")))</f>
        <v/>
      </c>
      <c r="W36" s="129"/>
      <c r="X36" s="186" t="str">
        <f>IF(OR(W27=0,M36="",Q36=""),"",IF(AND(T36="SI",W27&lt;=$X$22),"CUMPLE",IF(W27&lt;=$X$23,"CUMPLE","NO CUMPLE")))</f>
        <v/>
      </c>
      <c r="Y36" s="129"/>
      <c r="Z36" s="186" t="str">
        <f>IF(OR(Y27=0,M36="",Q36=""),"",IF(AND(T36="SI",Y27&gt;=$Z$22),"CUMPLE",IF(Y27&gt;=$Z$23,"CUMPLE","NO CUMPLE")))</f>
        <v/>
      </c>
      <c r="AA36" s="214" t="str">
        <f t="shared" si="8"/>
        <v/>
      </c>
      <c r="AB36" s="200"/>
      <c r="AC36" s="129"/>
      <c r="AD36" s="129"/>
      <c r="AE36" s="129"/>
      <c r="AF36" s="188" t="str">
        <f>IF(OR(M36="",L26="",P36=""),"",IF(AND(T26="SI",AE26&gt;=$AF$22),"CUMPLE",IF(AE26&gt;=$AF$23,"CUMPLE","NO CUMPLE")))</f>
        <v/>
      </c>
      <c r="AG36" s="129"/>
      <c r="AH36" s="188" t="str">
        <f>IF(OR(M36="",L26="",P26=""),"",IF(AND(T26="SI",AG26&gt;=$AH$22),"CUMPLE",IF(AG26&gt;=$AH$23,"CUMPLE","NO CUMPLE")))</f>
        <v/>
      </c>
      <c r="AI36" s="162" t="str">
        <f t="shared" si="15"/>
        <v/>
      </c>
    </row>
    <row r="37" spans="1:35" ht="9.9499999999999993" customHeight="1" thickBot="1">
      <c r="A37" s="259"/>
      <c r="B37" s="322" t="s">
        <v>73</v>
      </c>
      <c r="C37" s="323"/>
      <c r="D37" s="323"/>
      <c r="E37" s="323"/>
      <c r="F37" s="323"/>
      <c r="G37" s="323"/>
      <c r="H37" s="323"/>
      <c r="I37" s="323"/>
      <c r="J37" s="323"/>
      <c r="K37" s="323"/>
      <c r="L37" s="323"/>
      <c r="M37" s="323"/>
      <c r="N37" s="323"/>
      <c r="O37" s="323"/>
      <c r="P37" s="323"/>
      <c r="Q37" s="323"/>
      <c r="R37" s="323"/>
      <c r="S37" s="324"/>
      <c r="T37" s="323"/>
      <c r="U37" s="323"/>
      <c r="V37" s="323"/>
      <c r="W37" s="323"/>
      <c r="X37" s="323"/>
      <c r="Y37" s="323"/>
      <c r="Z37" s="323"/>
      <c r="AA37" s="324"/>
      <c r="AB37" s="323"/>
      <c r="AC37" s="323"/>
      <c r="AD37" s="323"/>
      <c r="AE37" s="323"/>
      <c r="AF37" s="323"/>
      <c r="AG37" s="323"/>
      <c r="AH37" s="323"/>
      <c r="AI37" s="325"/>
    </row>
    <row r="38" spans="1:35" s="221" customFormat="1" ht="26.1" customHeight="1" thickBot="1">
      <c r="A38" s="269" t="s">
        <v>74</v>
      </c>
      <c r="B38" s="222">
        <v>2</v>
      </c>
      <c r="C38" s="223" t="s">
        <v>75</v>
      </c>
      <c r="D38" s="224">
        <f>IF(SUM(D39:D48)=0,"",SUM(D39:D48))</f>
        <v>1</v>
      </c>
      <c r="E38" s="225">
        <f t="shared" ref="E38:K38" si="16">IF(ISERROR(SUM(E39:E48)),"",SUM(E39:E48))</f>
        <v>659604459</v>
      </c>
      <c r="F38" s="225">
        <f t="shared" si="16"/>
        <v>877856586</v>
      </c>
      <c r="G38" s="225">
        <f t="shared" si="16"/>
        <v>24995572</v>
      </c>
      <c r="H38" s="225">
        <f t="shared" si="16"/>
        <v>24995572</v>
      </c>
      <c r="I38" s="225">
        <f t="shared" si="16"/>
        <v>634608887</v>
      </c>
      <c r="J38" s="225">
        <f t="shared" si="16"/>
        <v>852861014</v>
      </c>
      <c r="K38" s="225">
        <f t="shared" si="16"/>
        <v>22451619</v>
      </c>
      <c r="L38" s="225">
        <f t="shared" ref="L38" si="17">IF(ISERROR(SUM(L39:L47)),"",SUM(L39:L47))</f>
        <v>2458951</v>
      </c>
      <c r="M38" s="226">
        <v>1</v>
      </c>
      <c r="N38" s="227">
        <f>IF(M38="","",VLOOKUP(M38,POA!$B$3:$G11,3,0))</f>
        <v>5</v>
      </c>
      <c r="O38" s="228" t="s">
        <v>7</v>
      </c>
      <c r="P38" s="228">
        <f>+SUM(P39:P47)</f>
        <v>0</v>
      </c>
      <c r="Q38" s="229">
        <f>IF(ISERROR(VLOOKUP(M38,POA!$B$3:$G23,2,0)),"",VLOOKUP(M38,POA!$B$3:$G23,2,0))</f>
        <v>3031202957</v>
      </c>
      <c r="R38" s="290">
        <f>IF(M38="","",SUM($I$38)+IF(ISERROR(VLOOKUP(M38,POA!$B$3:$G11,4,0)),"",VLOOKUP(M38,POA!$B$3:$G11,4,0)))</f>
        <v>1240849478.4000001</v>
      </c>
      <c r="S38" s="231" t="str">
        <f>IF(OR($R$26=0,M38="",Q38=""),"",IF($R$26&gt;=VLOOKUP(M38,POA!$B$3:$G$21,6,FALSE),"CUMPLE","NO CUMPLE"))</f>
        <v/>
      </c>
      <c r="T38" s="225" t="str">
        <f>IF(M38="","",IF(COUNTIFS(T39:T48,"SI",D39:D48,"&gt;=10%")&gt;0,"SI","NO"))</f>
        <v>SI</v>
      </c>
      <c r="U38" s="225">
        <f>IF(ISERROR(SUM(E38/G38)),0,SUM(E38/G38))</f>
        <v>26.388852353528858</v>
      </c>
      <c r="V38" s="232" t="str">
        <f>IF(OR($U38=0,M38="",Q38=""),"",IF(AND(T38="SI",$U38&gt;=$V$22),"CUMPLE",IF($U38&gt;=$V$23,"CUMPLE","NO CUMPLE")))</f>
        <v>CUMPLE</v>
      </c>
      <c r="W38" s="233">
        <f>IF(M38="","",IF(ISERROR(SUM(H38/F38)),0,SUM(H38/F38)))</f>
        <v>2.8473411715111287E-2</v>
      </c>
      <c r="X38" s="232" t="str">
        <f>IF(OR(W38=0,M38="",Q38=""),"",IF(AND(T38="SI",W38&lt;=$X$22),"CUMPLE",IF(W38&lt;=$X$23,"CUMPLE","NO CUMPLE")))</f>
        <v>CUMPLE</v>
      </c>
      <c r="Y38" s="225">
        <f>IF(ISERROR(SUM(K38/L38)),0,SUM(K38/L38))</f>
        <v>9.1305678722349484</v>
      </c>
      <c r="Z38" s="232" t="str">
        <f>IF(OR(Y38=0,M38="",Q38=""),"",IF(AND(T38="SI",Y38&gt;=$Z$22),"CUMPLE",IF(Y38&gt;=$Z$23,"CUMPLE","NO CUMPLE")))</f>
        <v>CUMPLE</v>
      </c>
      <c r="AA38" s="234" t="str">
        <f t="shared" ref="AA38:AA48" si="18">IF(OR(S38="",V38="",X38="",Z38=""),"",IF(S38="NO CUMPLE","NO CUMPLE",IF(V38="NO CUMPLE","NO CUMPLE",IF(X38="NO CUMPLE","NO CUMPLE",IF(Z38="NO CUMPLE","NO CUMPLE",IF(Z38="NO CUMPLE","NO CUMPLE","CUMPLE"))))))</f>
        <v/>
      </c>
      <c r="AB38" s="235">
        <v>2021</v>
      </c>
      <c r="AC38" s="236">
        <f>IF(ISERROR(F38/VLOOKUP(AB38,$AC$21:$AD$23,2)),"",F38/VLOOKUP(AB38,$AC$21:$AD$23,2))</f>
        <v>966.24266779376705</v>
      </c>
      <c r="AD38" s="237" t="str">
        <f>IF(OR(B38="",C38=""),"",IF(AND(AC38&gt;0,AC38&lt;=30000),"MIPYME","NO CUMPLE"))</f>
        <v>MIPYME</v>
      </c>
      <c r="AE38" s="238">
        <f>IF(M38="","",IF(ISERROR(SUM(K38/J38)),0,SUM(K38/J38)))</f>
        <v>2.6325061916829512E-2</v>
      </c>
      <c r="AF38" s="239" t="str">
        <f>IF(OR(M38="",L38="",P38=""),"",IF(AND(T38="SI",AE38&gt;=$AF$22),"CUMPLE",IF(AE38&gt;=$AF$23,"CUMPLE","NO CUMPLE")))</f>
        <v>CUMPLE</v>
      </c>
      <c r="AG38" s="238">
        <f>IF(M38="","",IF(ISERROR(SUM(K38/F38)),0,SUM(K38/F38)))</f>
        <v>2.5575497590445827E-2</v>
      </c>
      <c r="AH38" s="239" t="str">
        <f>IF(OR(M38="",L38="",P38=""),"",IF(AND(T38="SI",AG38&gt;=$AH$22),"CUMPLE",IF(AG38&gt;=$AH$23,"CUMPLE","NO CUMPLE")))</f>
        <v>CUMPLE</v>
      </c>
      <c r="AI38" s="234" t="str">
        <f>IF(OR(AF38="",AH38=""),"",IF(AF38="NO CUMPLE","NO CUMPLE",IF(AH38="NO CUMPLE","NO CUMPLE",IF(AH38="NO CUMPLE","NO CUMPLE","CUMPLE"))))</f>
        <v>CUMPLE</v>
      </c>
    </row>
    <row r="39" spans="1:35" s="14" customFormat="1" ht="20.100000000000001" customHeight="1">
      <c r="A39" s="259">
        <v>45483</v>
      </c>
      <c r="B39" s="146">
        <f>IF(C39="","",B38+0.1)</f>
        <v>2.1</v>
      </c>
      <c r="C39" s="146" t="s">
        <v>75</v>
      </c>
      <c r="D39" s="147">
        <v>1</v>
      </c>
      <c r="E39" s="137">
        <v>659604459</v>
      </c>
      <c r="F39" s="137">
        <v>877856586</v>
      </c>
      <c r="G39" s="137">
        <v>24995572</v>
      </c>
      <c r="H39" s="137">
        <v>24995572</v>
      </c>
      <c r="I39" s="137">
        <f>IF(ISERROR(E39-G39),"",E39-G39)</f>
        <v>634608887</v>
      </c>
      <c r="J39" s="137">
        <f>IF(ISERROR(F39-H39),"",F39-H39)</f>
        <v>852861014</v>
      </c>
      <c r="K39" s="137">
        <v>22451619</v>
      </c>
      <c r="L39" s="137">
        <v>2458951</v>
      </c>
      <c r="M39" s="148">
        <v>2</v>
      </c>
      <c r="N39" s="198">
        <f>IF(M39="","",VLOOKUP(M39,POA!$B$3:$G11,3,0))</f>
        <v>5</v>
      </c>
      <c r="O39" s="159" t="s">
        <v>7</v>
      </c>
      <c r="P39" s="159">
        <f t="shared" ref="P39:P40" si="19">+SUM(P40:P48)</f>
        <v>0</v>
      </c>
      <c r="Q39" s="202">
        <f>IF(ISERROR(VLOOKUP(M39,POA!$B$3:$G23,2,0)),"",VLOOKUP(M39,POA!$B$3:$G23,2,0))</f>
        <v>1797292893</v>
      </c>
      <c r="R39" s="264">
        <f>IF(M39="","",SUM($I$38)+IF(ISERROR(VLOOKUP(M39,POA!$B$3:$G12,4,0)),"",VLOOKUP(M39,POA!$B$3:$G12,4,0)))</f>
        <v>994067465.60000002</v>
      </c>
      <c r="S39" s="256" t="str">
        <f>IF(OR($R$26=0,M39="",Q39=""),"",IF($R$26&gt;=VLOOKUP(M39,POA!$B$3:$G$21,6,FALSE),"CUMPLE","NO CUMPLE"))</f>
        <v/>
      </c>
      <c r="T39" s="154" t="s">
        <v>71</v>
      </c>
      <c r="U39" s="138"/>
      <c r="V39" s="185" t="str">
        <f>IF(OR($U38=0,M39="",Q39=""),"",IF(AND(T39="SI",$U38&gt;=$V$22),"CUMPLE",IF($U38&gt;=$V$23,"CUMPLE","NO CUMPLE")))</f>
        <v>CUMPLE</v>
      </c>
      <c r="W39" s="139"/>
      <c r="X39" s="185" t="str">
        <f>IF(OR(W38=0,M39="",Q39=""),"",IF(AND(T39="SI",W38&lt;=$X$22),"CUMPLE",IF(W38&lt;=$X$23,"CUMPLE","NO CUMPLE")))</f>
        <v>CUMPLE</v>
      </c>
      <c r="Y39" s="140"/>
      <c r="Z39" s="185" t="str">
        <f>IF(OR(Y38=0,M39="",Q39=""),"",IF(AND(T39="SI",Y38&gt;=$Z$22),"CUMPLE",IF(Y38&gt;=$Z$23,"CUMPLE","NO CUMPLE")))</f>
        <v>CUMPLE</v>
      </c>
      <c r="AA39" s="213" t="str">
        <f t="shared" si="18"/>
        <v/>
      </c>
      <c r="AB39" s="141">
        <v>2021</v>
      </c>
      <c r="AC39" s="142">
        <f t="shared" ref="AC39:AC47" si="20">IF(ISERROR(F39/VLOOKUP(AB39,$AC$21:$AD$23,2)),"",F39/VLOOKUP(AB39,$AC$21:$AD$23,2))</f>
        <v>966.24266779376705</v>
      </c>
      <c r="AD39" s="143" t="str">
        <f>IF(OR(B39="",C39=""),"",IF(AND(AC39&gt;0,AC39&lt;=30000),"MIPYME","NO CUMPLE"))</f>
        <v>MIPYME</v>
      </c>
      <c r="AE39" s="144"/>
      <c r="AF39" s="187" t="str">
        <f>IF(OR(M39="",L38="",P39=""),"",IF(AND(T38="SI",AE38&gt;=$AF$22),"CUMPLE",IF(AE38&gt;=$AF$23,"CUMPLE","NO CUMPLE")))</f>
        <v>CUMPLE</v>
      </c>
      <c r="AG39" s="144"/>
      <c r="AH39" s="187" t="str">
        <f>IF(OR(M39="",L38="",P39=""),"",IF(AND(T38="SI",AG38&gt;=$AH$22),"CUMPLE",IF(AG38&gt;=$AH$23,"CUMPLE","NO CUMPLE")))</f>
        <v>CUMPLE</v>
      </c>
      <c r="AI39" s="161" t="str">
        <f t="shared" ref="AI39:AI48" si="21">IF(OR(AF39="",AH39=""),"",IF(AF39="NO CUMPLE","NO CUMPLE",IF(AH39="NO CUMPLE","NO CUMPLE",IF(AH39="NO CUMPLE","NO CUMPLE","CUMPLE"))))</f>
        <v>CUMPLE</v>
      </c>
    </row>
    <row r="40" spans="1:35" s="14" customFormat="1" ht="20.100000000000001" customHeight="1">
      <c r="A40" s="259"/>
      <c r="B40" s="21" t="str">
        <f t="shared" ref="B40:B48" si="22">IF(C40="","",B39+0.1)</f>
        <v/>
      </c>
      <c r="C40" s="21"/>
      <c r="D40" s="121"/>
      <c r="E40" s="153"/>
      <c r="F40" s="153"/>
      <c r="G40" s="153"/>
      <c r="H40" s="153"/>
      <c r="I40" s="153">
        <f>IF(ISERROR(E40-G40),"",E40-G40)</f>
        <v>0</v>
      </c>
      <c r="J40" s="153">
        <f t="shared" ref="J40:J48" si="23">IF(ISERROR(F40-H40),"",F40-H40)</f>
        <v>0</v>
      </c>
      <c r="K40" s="153"/>
      <c r="L40" s="153"/>
      <c r="M40" s="149">
        <v>3</v>
      </c>
      <c r="N40" s="197">
        <f>IF(M40="","",VLOOKUP(M40,POA!$B$3:$G11,3,0))</f>
        <v>5</v>
      </c>
      <c r="O40" s="160" t="s">
        <v>7</v>
      </c>
      <c r="P40" s="160">
        <f t="shared" si="19"/>
        <v>0</v>
      </c>
      <c r="Q40" s="203">
        <f>IF(ISERROR(VLOOKUP(M40,POA!$B$3:$G23,2,0)),"",VLOOKUP(M40,POA!$B$3:$G23,2,0))</f>
        <v>1522205504</v>
      </c>
      <c r="R40" s="265">
        <f>IF(M40="","",SUM($I$38)+IF(ISERROR(VLOOKUP(M40,POA!$B$3:$G13,4,0)),"",VLOOKUP(M40,POA!$B$3:$G13,4,0)))</f>
        <v>939049987.79999995</v>
      </c>
      <c r="S40" s="257" t="str">
        <f>IF(OR($R$26=0,M40="",Q40=""),"",IF($R$26&gt;=VLOOKUP(M40,POA!$B$3:$G$21,6,FALSE),"CUMPLE","NO CUMPLE"))</f>
        <v/>
      </c>
      <c r="T40" s="129"/>
      <c r="U40" s="130"/>
      <c r="V40" s="186" t="str">
        <f>IF(OR($U38=0,M40="",Q40=""),"",IF(AND(T40="SI",$U38&gt;=$V$22),"CUMPLE",IF($U38&gt;=$V$23,"CUMPLE","NO CUMPLE")))</f>
        <v>CUMPLE</v>
      </c>
      <c r="W40" s="131"/>
      <c r="X40" s="186" t="str">
        <f>IF(OR(W38=0,M40="",Q40=""),"",IF(AND(T40="SI",W38&lt;=$X$22),"CUMPLE",IF(W38&lt;=$X$23,"CUMPLE","NO CUMPLE")))</f>
        <v>CUMPLE</v>
      </c>
      <c r="Y40" s="132"/>
      <c r="Z40" s="186" t="str">
        <f>IF(OR(Y38=0,M40="",Q40=""),"",IF(AND(T40="SI",Y38&gt;=$Z$22),"CUMPLE",IF(Y38&gt;=$Z$23,"CUMPLE","NO CUMPLE")))</f>
        <v>CUMPLE</v>
      </c>
      <c r="AA40" s="214" t="str">
        <f t="shared" si="18"/>
        <v/>
      </c>
      <c r="AB40" s="199">
        <v>2021</v>
      </c>
      <c r="AC40" s="134">
        <f t="shared" si="20"/>
        <v>0</v>
      </c>
      <c r="AD40" s="135" t="str">
        <f t="shared" ref="AD40:AD43" si="24">IF(OR(B40="",C40=""),"",IF(AND(AC40&gt;0,AC40&lt;=30000),"MIPYME","NO CUMPLE"))</f>
        <v/>
      </c>
      <c r="AE40" s="136"/>
      <c r="AF40" s="188" t="str">
        <f>IF(OR(M40="",L38="",P40=""),"",IF(AND(T38="SI",AE38&gt;=$AF$22),"CUMPLE",IF(AE38&gt;=$AF$23,"CUMPLE","NO CUMPLE")))</f>
        <v>CUMPLE</v>
      </c>
      <c r="AG40" s="136"/>
      <c r="AH40" s="188" t="str">
        <f>IF(OR(M40="",L38="",P38=""),"",IF(AND(T38="SI",AG38&gt;=$AH$22),"CUMPLE",IF(AG38&gt;=$AH$23,"CUMPLE","NO CUMPLE")))</f>
        <v>CUMPLE</v>
      </c>
      <c r="AI40" s="162" t="str">
        <f t="shared" si="21"/>
        <v>CUMPLE</v>
      </c>
    </row>
    <row r="41" spans="1:35" s="14" customFormat="1" ht="20.100000000000001" customHeight="1">
      <c r="A41" s="259"/>
      <c r="B41" s="21" t="str">
        <f t="shared" si="22"/>
        <v/>
      </c>
      <c r="C41" s="21"/>
      <c r="D41" s="121"/>
      <c r="E41" s="153"/>
      <c r="F41" s="153"/>
      <c r="G41" s="153"/>
      <c r="H41" s="153"/>
      <c r="I41" s="153">
        <f t="shared" ref="I41:I47" si="25">IF(ISERROR(E41-G41),"",E41-G41)</f>
        <v>0</v>
      </c>
      <c r="J41" s="153">
        <f t="shared" si="23"/>
        <v>0</v>
      </c>
      <c r="K41" s="153"/>
      <c r="L41" s="153"/>
      <c r="M41" s="149">
        <v>4</v>
      </c>
      <c r="N41" s="197">
        <f>IF(M41="","",VLOOKUP(M41,POA!$B$3:$G11,3,0))</f>
        <v>5</v>
      </c>
      <c r="O41" s="160" t="s">
        <v>7</v>
      </c>
      <c r="P41" s="160">
        <f>+SUM(P42:P49)</f>
        <v>0</v>
      </c>
      <c r="Q41" s="203">
        <f>IF(ISERROR(VLOOKUP(M41,POA!$B$3:$G23,2,0)),"",VLOOKUP(M41,POA!$B$3:$G23,2,0))</f>
        <v>1378467964</v>
      </c>
      <c r="R41" s="265">
        <f>IF(M41="","",SUM($I$38)+IF(ISERROR(VLOOKUP(M41,POA!$B$3:$G14,4,0)),"",VLOOKUP(M41,POA!$B$3:$G14,4,0)))</f>
        <v>910302479.79999995</v>
      </c>
      <c r="S41" s="251" t="str">
        <f>IF(OR($R$26=0,M41="",Q41=""),"",IF($R$26&gt;=VLOOKUP(M41,POA!$B$3:$G$21,6,FALSE),"CUMPLE","NO CUMPLE"))</f>
        <v/>
      </c>
      <c r="T41" s="129"/>
      <c r="U41" s="130"/>
      <c r="V41" s="186" t="str">
        <f>IF(OR($U38=0,M41="",Q41=""),"",IF(AND(T41="SI",$U38&gt;=$V$22),"CUMPLE",IF($U38&gt;=$V$23,"CUMPLE","NO CUMPLE")))</f>
        <v>CUMPLE</v>
      </c>
      <c r="W41" s="131"/>
      <c r="X41" s="186" t="str">
        <f>IF(OR(W38=0,M41="",Q41=""),"",IF(AND(T41="SI",W38&lt;=$X$22),"CUMPLE",IF(W38&lt;=$X$23,"CUMPLE","NO CUMPLE")))</f>
        <v>CUMPLE</v>
      </c>
      <c r="Y41" s="132"/>
      <c r="Z41" s="186" t="str">
        <f>IF(OR(Y38=0,M41="",Q41=""),"",IF(AND(T41="SI",Y38&gt;=$Z$22),"CUMPLE",IF(Y38&gt;=$Z$23,"CUMPLE","NO CUMPLE")))</f>
        <v>CUMPLE</v>
      </c>
      <c r="AA41" s="214" t="str">
        <f t="shared" si="18"/>
        <v/>
      </c>
      <c r="AB41" s="199">
        <v>2021</v>
      </c>
      <c r="AC41" s="134">
        <f t="shared" si="20"/>
        <v>0</v>
      </c>
      <c r="AD41" s="135" t="str">
        <f t="shared" si="24"/>
        <v/>
      </c>
      <c r="AE41" s="136"/>
      <c r="AF41" s="188" t="str">
        <f>IF(OR(M41="",L38="",P41=""),"",IF(AND(T38="SI",AE38&gt;=$AF$22),"CUMPLE",IF(AE38&gt;=$AF$23,"CUMPLE","NO CUMPLE")))</f>
        <v>CUMPLE</v>
      </c>
      <c r="AG41" s="136"/>
      <c r="AH41" s="188" t="str">
        <f>IF(OR(M41="",L38="",P38=""),"",IF(AND(T38="SI",AG38&gt;=$AH$22),"CUMPLE",IF(AG38&gt;=$AH$23,"CUMPLE","NO CUMPLE")))</f>
        <v>CUMPLE</v>
      </c>
      <c r="AI41" s="162" t="str">
        <f t="shared" si="21"/>
        <v>CUMPLE</v>
      </c>
    </row>
    <row r="42" spans="1:35" s="14" customFormat="1" ht="20.100000000000001" customHeight="1">
      <c r="A42" s="259"/>
      <c r="B42" s="21" t="str">
        <f t="shared" si="22"/>
        <v/>
      </c>
      <c r="C42" s="21"/>
      <c r="D42" s="121"/>
      <c r="E42" s="153"/>
      <c r="F42" s="153"/>
      <c r="G42" s="153"/>
      <c r="H42" s="153"/>
      <c r="I42" s="153">
        <f t="shared" si="25"/>
        <v>0</v>
      </c>
      <c r="J42" s="153">
        <f t="shared" si="23"/>
        <v>0</v>
      </c>
      <c r="K42" s="153"/>
      <c r="L42" s="153"/>
      <c r="M42" s="149">
        <v>5</v>
      </c>
      <c r="N42" s="197">
        <f>IF(M42="","",VLOOKUP(M42,POA!$B$3:$G23,3,0))</f>
        <v>5</v>
      </c>
      <c r="O42" s="160" t="s">
        <v>7</v>
      </c>
      <c r="P42" s="160">
        <f>+SUM(P43:P49)</f>
        <v>0</v>
      </c>
      <c r="Q42" s="203">
        <f>IF(ISERROR(VLOOKUP(M42,POA!$B$3:$G12,2,0)),"",VLOOKUP(M42,POA!$B$3:$G12,2,0))</f>
        <v>1348402734</v>
      </c>
      <c r="R42" s="265">
        <f>IF(M42="","",SUM($I$38)+IF(ISERROR(VLOOKUP(M42,POA!$B$3:$G15,4,0)),"",VLOOKUP(M42,POA!$B$3:$G15,4,0)))</f>
        <v>904289433.79999995</v>
      </c>
      <c r="S42" s="252" t="str">
        <f>IF(OR($R$26=0,M42="",Q42=""),"",IF($R$26&gt;=VLOOKUP(M42,POA!$B$3:$G$21,6,FALSE),"CUMPLE","NO CUMPLE"))</f>
        <v/>
      </c>
      <c r="T42" s="129"/>
      <c r="U42" s="130"/>
      <c r="V42" s="186" t="str">
        <f>IF(OR($U38=0,M42="",Q42=""),"",IF(AND(T42="SI",$U38&gt;=$V$22),"CUMPLE",IF($U38&gt;=$V$23,"CUMPLE","NO CUMPLE")))</f>
        <v>CUMPLE</v>
      </c>
      <c r="W42" s="131"/>
      <c r="X42" s="186" t="str">
        <f>IF(OR(W38=0,M42="",Q42=""),"",IF(AND(T42="SI",W38&lt;=$X$22),"CUMPLE",IF(W38&lt;=$X$23,"CUMPLE","NO CUMPLE")))</f>
        <v>CUMPLE</v>
      </c>
      <c r="Y42" s="132"/>
      <c r="Z42" s="186" t="str">
        <f>IF(OR(Y38=0,M42="",Q42=""),"",IF(AND(T42="SI",Y38&gt;=$Z$22),"CUMPLE",IF(Y38&gt;=$Z$23,"CUMPLE","NO CUMPLE")))</f>
        <v>CUMPLE</v>
      </c>
      <c r="AA42" s="214" t="str">
        <f t="shared" si="18"/>
        <v/>
      </c>
      <c r="AB42" s="199">
        <v>2021</v>
      </c>
      <c r="AC42" s="134">
        <f t="shared" si="20"/>
        <v>0</v>
      </c>
      <c r="AD42" s="135" t="str">
        <f t="shared" si="24"/>
        <v/>
      </c>
      <c r="AE42" s="136"/>
      <c r="AF42" s="188" t="str">
        <f>IF(OR(M42="",L38="",P42=""),"",IF(AND(T38="SI",AE38&gt;=$AF$22),"CUMPLE",IF(AE38&gt;=$AF$23,"CUMPLE","NO CUMPLE")))</f>
        <v>CUMPLE</v>
      </c>
      <c r="AG42" s="136"/>
      <c r="AH42" s="188" t="str">
        <f>IF(OR(M41="",L38="",P38=""),"",IF(AND(T38="SI",AG38&gt;=$AH$22),"CUMPLE",IF(AG38&gt;=$AH$23,"CUMPLE","NO CUMPLE")))</f>
        <v>CUMPLE</v>
      </c>
      <c r="AI42" s="162" t="str">
        <f t="shared" si="21"/>
        <v>CUMPLE</v>
      </c>
    </row>
    <row r="43" spans="1:35" s="14" customFormat="1" ht="20.100000000000001" customHeight="1">
      <c r="A43" s="259"/>
      <c r="B43" s="21" t="str">
        <f t="shared" si="22"/>
        <v/>
      </c>
      <c r="C43" s="21"/>
      <c r="D43" s="121"/>
      <c r="E43" s="153"/>
      <c r="F43" s="153"/>
      <c r="G43" s="153"/>
      <c r="H43" s="153"/>
      <c r="I43" s="153">
        <f t="shared" si="25"/>
        <v>0</v>
      </c>
      <c r="J43" s="153">
        <f t="shared" si="23"/>
        <v>0</v>
      </c>
      <c r="K43" s="153"/>
      <c r="L43" s="153"/>
      <c r="M43" s="149">
        <v>6</v>
      </c>
      <c r="N43" s="197">
        <f>IF(M43="","",VLOOKUP(M43,POA!$B$3:$G11,3,0))</f>
        <v>5</v>
      </c>
      <c r="O43" s="160" t="s">
        <v>7</v>
      </c>
      <c r="P43" s="160">
        <f>+SUM(P44:P49)</f>
        <v>0</v>
      </c>
      <c r="Q43" s="203">
        <f>IF(ISERROR(VLOOKUP(M43,POA!$B$3:$G23,2,0)),"",VLOOKUP(M43,POA!$B$3:$G23,2,0))</f>
        <v>1264100957</v>
      </c>
      <c r="R43" s="265">
        <f>IF(M43="","",SUM($I$38)+IF(ISERROR(VLOOKUP(M43,POA!$B$3:$G16,4,0)),"",VLOOKUP(M43,POA!$B$3:$G16,4,0)))</f>
        <v>887429078.39999998</v>
      </c>
      <c r="S43" s="246" t="str">
        <f>IF(OR($R$26=0,M43="",Q43=""),"",IF($R$26&gt;=VLOOKUP(M43,POA!$B$3:$G$21,6,FALSE),"CUMPLE","NO CUMPLE"))</f>
        <v/>
      </c>
      <c r="T43" s="129"/>
      <c r="U43" s="130"/>
      <c r="V43" s="186" t="str">
        <f>IF(OR($U38=0,M43="",Q43=""),"",IF(AND(T43="SI",$U38&gt;=$V$22),"CUMPLE",IF($U38&gt;=$V$23,"CUMPLE","NO CUMPLE")))</f>
        <v>CUMPLE</v>
      </c>
      <c r="W43" s="131"/>
      <c r="X43" s="186" t="str">
        <f>IF(OR(W38=0,M43="",Q43=""),"",IF(AND(T43="SI",W38&lt;=$X$22),"CUMPLE",IF(W38&lt;=$X$23,"CUMPLE","NO CUMPLE")))</f>
        <v>CUMPLE</v>
      </c>
      <c r="Y43" s="132"/>
      <c r="Z43" s="186" t="str">
        <f>IF(OR(Y38=0,M43="",Q43=""),"",IF(AND(T43="SI",Y38&gt;=$Z$22),"CUMPLE",IF(Y38&gt;=$Z$23,"CUMPLE","NO CUMPLE")))</f>
        <v>CUMPLE</v>
      </c>
      <c r="AA43" s="214" t="str">
        <f t="shared" si="18"/>
        <v/>
      </c>
      <c r="AB43" s="199">
        <v>2021</v>
      </c>
      <c r="AC43" s="134">
        <f t="shared" si="20"/>
        <v>0</v>
      </c>
      <c r="AD43" s="135" t="str">
        <f t="shared" si="24"/>
        <v/>
      </c>
      <c r="AE43" s="136"/>
      <c r="AF43" s="188" t="str">
        <f>IF(OR(M43="",L38="",P43=""),"",IF(AND(T38="SI",AE38&gt;=$AF$22),"CUMPLE",IF(AE38&gt;=$AF$23,"CUMPLE","NO CUMPLE")))</f>
        <v>CUMPLE</v>
      </c>
      <c r="AG43" s="136"/>
      <c r="AH43" s="188" t="str">
        <f>IF(OR(M43="",L38="",P38=""),"",IF(AND(T38="SI",AG38&gt;=$AH$22),"CUMPLE",IF(AG38&gt;=$AH$23,"CUMPLE","NO CUMPLE")))</f>
        <v>CUMPLE</v>
      </c>
      <c r="AI43" s="162" t="str">
        <f t="shared" si="21"/>
        <v>CUMPLE</v>
      </c>
    </row>
    <row r="44" spans="1:35" s="14" customFormat="1" ht="20.100000000000001" customHeight="1">
      <c r="A44" s="259"/>
      <c r="B44" s="150" t="str">
        <f t="shared" si="22"/>
        <v/>
      </c>
      <c r="C44" s="150"/>
      <c r="D44" s="121"/>
      <c r="E44" s="153"/>
      <c r="F44" s="153"/>
      <c r="G44" s="153"/>
      <c r="H44" s="153"/>
      <c r="I44" s="153">
        <f t="shared" si="25"/>
        <v>0</v>
      </c>
      <c r="J44" s="153">
        <f t="shared" si="23"/>
        <v>0</v>
      </c>
      <c r="K44" s="153"/>
      <c r="L44" s="153"/>
      <c r="M44" s="149">
        <v>7</v>
      </c>
      <c r="N44" s="197">
        <f>IF(M44="","",VLOOKUP(M44,POA!$B$3:$G11,3,0))</f>
        <v>5</v>
      </c>
      <c r="O44" s="160" t="s">
        <v>7</v>
      </c>
      <c r="P44" s="160">
        <f>+SUM(P45:P49)</f>
        <v>0</v>
      </c>
      <c r="Q44" s="203">
        <f>IF(ISERROR(VLOOKUP(M44,POA!$B$3:$G23,2,0)),"",VLOOKUP(M44,POA!$B$3:$G23,2,0))</f>
        <v>1167015102</v>
      </c>
      <c r="R44" s="265">
        <f>IF(M44="","",SUM($I$38)+IF(ISERROR(VLOOKUP(M44,POA!$B$3:$G17,4,0)),"",VLOOKUP(M44,POA!$B$3:$G17,4,0)))</f>
        <v>868011907.39999998</v>
      </c>
      <c r="S44" s="246" t="str">
        <f>IF(OR($R$26=0,M44="",Q44=""),"",IF($R$26&gt;=VLOOKUP(M44,POA!$B$3:$G$21,6,FALSE),"CUMPLE","NO CUMPLE"))</f>
        <v/>
      </c>
      <c r="T44" s="129"/>
      <c r="U44" s="130"/>
      <c r="V44" s="186" t="str">
        <f>IF(OR($U38=0,M44="",Q44=""),"",IF(AND(T44="SI",$U38&gt;=$V$22),"CUMPLE",IF($U38&gt;=$V$23,"CUMPLE","NO CUMPLE")))</f>
        <v>CUMPLE</v>
      </c>
      <c r="W44" s="131"/>
      <c r="X44" s="186" t="str">
        <f>IF(OR(W38=0,M44="",Q44=""),"",IF(AND(T44="SI",W38&lt;=$X$22),"CUMPLE",IF(W38&lt;=$X$23,"CUMPLE","NO CUMPLE")))</f>
        <v>CUMPLE</v>
      </c>
      <c r="Y44" s="132"/>
      <c r="Z44" s="186" t="str">
        <f>IF(OR(Y38=0,M44="",Q44=""),"",IF(AND(T44="SI",Y38&gt;=$Z$22),"CUMPLE",IF(Y38&gt;=$Z$23,"CUMPLE","NO CUMPLE")))</f>
        <v>CUMPLE</v>
      </c>
      <c r="AA44" s="214" t="str">
        <f t="shared" si="18"/>
        <v/>
      </c>
      <c r="AB44" s="199">
        <v>2021</v>
      </c>
      <c r="AC44" s="134">
        <f t="shared" si="20"/>
        <v>0</v>
      </c>
      <c r="AD44" s="135" t="str">
        <f>IF(OR(B44="",C44=""),"",IF(AND(AC44&gt;0,AC44&lt;=30000),"MIPYME","NO CUMPLE"))</f>
        <v/>
      </c>
      <c r="AE44" s="136"/>
      <c r="AF44" s="188" t="str">
        <f>IF(OR(M44="",L38="",P44=""),"",IF(AND(T42="SI",AE38&gt;=$AF$22),"CUMPLE",IF(AE38&gt;=$AF$23,"CUMPLE","NO CUMPLE")))</f>
        <v>NO CUMPLE</v>
      </c>
      <c r="AG44" s="136"/>
      <c r="AH44" s="188" t="str">
        <f>IF(OR(M44="",L38="",P38=""),"",IF(AND(T38="SI",AG38&gt;=$AH$22),"CUMPLE",IF(AG38&gt;=$AH$23,"CUMPLE","NO CUMPLE")))</f>
        <v>CUMPLE</v>
      </c>
      <c r="AI44" s="162" t="str">
        <f t="shared" si="21"/>
        <v>NO CUMPLE</v>
      </c>
    </row>
    <row r="45" spans="1:35" s="14" customFormat="1" ht="20.100000000000001" customHeight="1">
      <c r="A45" s="259"/>
      <c r="B45" s="150" t="str">
        <f t="shared" si="22"/>
        <v/>
      </c>
      <c r="C45" s="150"/>
      <c r="D45" s="121"/>
      <c r="E45" s="153"/>
      <c r="F45" s="153"/>
      <c r="G45" s="153"/>
      <c r="H45" s="153"/>
      <c r="I45" s="153">
        <f t="shared" si="25"/>
        <v>0</v>
      </c>
      <c r="J45" s="153">
        <f t="shared" si="23"/>
        <v>0</v>
      </c>
      <c r="K45" s="153"/>
      <c r="L45" s="153"/>
      <c r="M45" s="149">
        <v>8</v>
      </c>
      <c r="N45" s="197">
        <f>IF(M45="","",VLOOKUP(M45,POA!$B$3:$G11,3,0))</f>
        <v>5</v>
      </c>
      <c r="O45" s="160" t="s">
        <v>7</v>
      </c>
      <c r="P45" s="160">
        <f>+SUM(P46:P49)</f>
        <v>0</v>
      </c>
      <c r="Q45" s="203">
        <f>IF(ISERROR(VLOOKUP(M45,POA!$B$3:$G23,2,0)),"",VLOOKUP(M45,POA!$B$3:$G23,2,0))</f>
        <v>1146992897</v>
      </c>
      <c r="R45" s="265">
        <f>IF(M45="","",SUM($I$38)+IF(ISERROR(VLOOKUP(M45,POA!$B$3:$G18,4,0)),"",VLOOKUP(M45,POA!$B$3:$G18,4,0)))</f>
        <v>864007466.39999998</v>
      </c>
      <c r="S45" s="246" t="str">
        <f>IF(OR($R$26=0,M45="",Q45=""),"",IF($R$26&gt;=VLOOKUP(M45,POA!$B$3:$G$21,6,FALSE),"CUMPLE","NO CUMPLE"))</f>
        <v/>
      </c>
      <c r="T45" s="129"/>
      <c r="U45" s="130"/>
      <c r="V45" s="186" t="str">
        <f>IF(OR($U38=0,M45="",Q45=""),"",IF(AND(T45="SI",$U38&gt;=$V$22),"CUMPLE",IF($U38&gt;=$V$23,"CUMPLE","NO CUMPLE")))</f>
        <v>CUMPLE</v>
      </c>
      <c r="W45" s="131"/>
      <c r="X45" s="186" t="str">
        <f>IF(OR(W38=0,M45="",Q45=""),"",IF(AND(T45="SI",W38&lt;=$X$22),"CUMPLE",IF(W38&lt;=$X$23,"CUMPLE","NO CUMPLE")))</f>
        <v>CUMPLE</v>
      </c>
      <c r="Y45" s="132"/>
      <c r="Z45" s="186" t="str">
        <f>IF(OR(Y38=0,M45="",Q45=""),"",IF(AND(T45="SI",Y38&gt;=$Z$22),"CUMPLE",IF(Y38&gt;=$Z$23,"CUMPLE","NO CUMPLE")))</f>
        <v>CUMPLE</v>
      </c>
      <c r="AA45" s="214" t="str">
        <f t="shared" si="18"/>
        <v/>
      </c>
      <c r="AB45" s="199">
        <v>2021</v>
      </c>
      <c r="AC45" s="134">
        <f t="shared" si="20"/>
        <v>0</v>
      </c>
      <c r="AD45" s="135" t="str">
        <f t="shared" ref="AD45:AD46" si="26">IF(OR(B45="",C45=""),"",IF(AND(AC45&gt;0,AC45&lt;=30000),"MIPYME","NO CUMPLE"))</f>
        <v/>
      </c>
      <c r="AE45" s="136"/>
      <c r="AF45" s="188" t="str">
        <f>IF(OR(M45="",L38="",P45=""),"",IF(AND(T38="SI",AE38&gt;=$AF$22),"CUMPLE",IF(AE38&gt;=$AF$23,"CUMPLE","NO CUMPLE")))</f>
        <v>CUMPLE</v>
      </c>
      <c r="AG45" s="136"/>
      <c r="AH45" s="188" t="str">
        <f>IF(OR(M45="",L38="",P38=""),"",IF(AND(T38="SI",AG38&gt;=$AH$22),"CUMPLE",IF(AG38&gt;=$AH$23,"CUMPLE","NO CUMPLE")))</f>
        <v>CUMPLE</v>
      </c>
      <c r="AI45" s="162" t="str">
        <f t="shared" si="21"/>
        <v>CUMPLE</v>
      </c>
    </row>
    <row r="46" spans="1:35" s="14" customFormat="1" ht="20.100000000000001" customHeight="1">
      <c r="A46" s="259"/>
      <c r="B46" s="150" t="str">
        <f t="shared" si="22"/>
        <v/>
      </c>
      <c r="C46" s="150"/>
      <c r="D46" s="121"/>
      <c r="E46" s="153"/>
      <c r="F46" s="153"/>
      <c r="G46" s="153"/>
      <c r="H46" s="153"/>
      <c r="I46" s="153">
        <f t="shared" si="25"/>
        <v>0</v>
      </c>
      <c r="J46" s="153">
        <f t="shared" si="23"/>
        <v>0</v>
      </c>
      <c r="K46" s="153"/>
      <c r="L46" s="153"/>
      <c r="M46" s="149">
        <v>9</v>
      </c>
      <c r="N46" s="197">
        <f>IF(M46="","",VLOOKUP(M46,POA!$B$3:$G11,3,0))</f>
        <v>5</v>
      </c>
      <c r="O46" s="160" t="s">
        <v>7</v>
      </c>
      <c r="P46" s="160">
        <f>+SUM(P47:P49)</f>
        <v>0</v>
      </c>
      <c r="Q46" s="203">
        <f>IF(ISERROR(VLOOKUP(M46,POA!$B$3:$G16,2,0)),"",VLOOKUP(M46,POA!$B$3:$G16,2,0))</f>
        <v>1077361989</v>
      </c>
      <c r="R46" s="265">
        <f>IF(M46="","",SUM($I$38)+IF(ISERROR(VLOOKUP(M46,POA!$B$3:$G19,4,0)),"",VLOOKUP(M46,POA!$B$3:$G19,4,0)))</f>
        <v>850081284.79999995</v>
      </c>
      <c r="S46" s="246" t="str">
        <f>IF(OR($R$26=0,M46="",Q46=""),"",IF($R$26&gt;=VLOOKUP(M46,POA!$B$3:$G$21,6,FALSE),"CUMPLE","NO CUMPLE"))</f>
        <v/>
      </c>
      <c r="T46" s="129"/>
      <c r="U46" s="130"/>
      <c r="V46" s="186" t="str">
        <f>IF(OR($U38=0,M46="",Q46=""),"",IF(AND(T46="SI",$U38&gt;=$V$22),"CUMPLE",IF($U38&gt;=$V$23,"CUMPLE","NO CUMPLE")))</f>
        <v>CUMPLE</v>
      </c>
      <c r="W46" s="131"/>
      <c r="X46" s="186" t="str">
        <f>IF(OR(W38=0,M46="",Q46=""),"",IF(AND(T46="SI",W38&lt;=$X$22),"CUMPLE",IF(W38&lt;=$X$23,"CUMPLE","NO CUMPLE")))</f>
        <v>CUMPLE</v>
      </c>
      <c r="Y46" s="132"/>
      <c r="Z46" s="186" t="str">
        <f>IF(OR(Y38=0,M46="",Q46=""),"",IF(AND(T46="SI",Y38&gt;=$Z$22),"CUMPLE",IF(Y38&gt;=$Z$23,"CUMPLE","NO CUMPLE")))</f>
        <v>CUMPLE</v>
      </c>
      <c r="AA46" s="215" t="str">
        <f t="shared" si="18"/>
        <v/>
      </c>
      <c r="AB46" s="133">
        <v>2021</v>
      </c>
      <c r="AC46" s="134">
        <f t="shared" si="20"/>
        <v>0</v>
      </c>
      <c r="AD46" s="135" t="str">
        <f t="shared" si="26"/>
        <v/>
      </c>
      <c r="AE46" s="136"/>
      <c r="AF46" s="188" t="str">
        <f>IF(OR(M46="",L38="",P38=""),"",IF(AND(T38="SI",AE38&gt;=$AF$22),"CUMPLE",IF(AE38&gt;=$AF$23,"CUMPLE","NO CUMPLE")))</f>
        <v>CUMPLE</v>
      </c>
      <c r="AG46" s="136"/>
      <c r="AH46" s="188" t="str">
        <f>IF(OR(M46="",L38="",P38=""),"",IF(AND(T38="SI",AG38&gt;=$AH$22),"CUMPLE",IF(AG38&gt;=$AH$23,"CUMPLE","NO CUMPLE")))</f>
        <v>CUMPLE</v>
      </c>
      <c r="AI46" s="162" t="str">
        <f t="shared" si="21"/>
        <v>CUMPLE</v>
      </c>
    </row>
    <row r="47" spans="1:35" s="14" customFormat="1" ht="20.100000000000001" customHeight="1">
      <c r="A47" s="259"/>
      <c r="B47" s="150" t="str">
        <f t="shared" si="22"/>
        <v/>
      </c>
      <c r="C47" s="150"/>
      <c r="D47" s="121"/>
      <c r="E47" s="153"/>
      <c r="F47" s="153"/>
      <c r="G47" s="153"/>
      <c r="H47" s="153"/>
      <c r="I47" s="153">
        <f t="shared" si="25"/>
        <v>0</v>
      </c>
      <c r="J47" s="153">
        <f t="shared" si="23"/>
        <v>0</v>
      </c>
      <c r="K47" s="153"/>
      <c r="L47" s="153"/>
      <c r="M47" s="151"/>
      <c r="N47" s="197" t="str">
        <f>IF(M47="","",VLOOKUP(M47,POA!$B$3:$G11,3,0))</f>
        <v/>
      </c>
      <c r="O47" s="160" t="s">
        <v>7</v>
      </c>
      <c r="P47" s="160">
        <f>+SUM(P48:P49)</f>
        <v>0</v>
      </c>
      <c r="Q47" s="203" t="str">
        <f>IF(ISERROR(VLOOKUP(M47,POA!$B$3:$G17,2,0)),"",VLOOKUP(M47,POA!$B$3:$G17,2,0))</f>
        <v/>
      </c>
      <c r="R47" s="204"/>
      <c r="S47" s="246"/>
      <c r="T47" s="129"/>
      <c r="U47" s="130"/>
      <c r="V47" s="186" t="str">
        <f>IF(OR($U38=0,M47="",Q47=""),"",IF(AND(T47="SI",$U38&gt;=$V$22),"CUMPLE",IF($U38&gt;=$V$23,"CUMPLE","NO CUMPLE")))</f>
        <v/>
      </c>
      <c r="W47" s="131"/>
      <c r="X47" s="186" t="str">
        <f>IF(OR(W38=0,M47="",Q47=""),"",IF(AND(T47="SI",W38&lt;=$X$22),"CUMPLE",IF(W38&lt;=$X$23,"CUMPLE","NO CUMPLE")))</f>
        <v/>
      </c>
      <c r="Y47" s="132"/>
      <c r="Z47" s="186" t="str">
        <f>IF(OR(Y38=0,M47="",Q47=""),"",IF(AND(T47="SI",Y38&gt;=$Z$22),"CUMPLE",IF(Y38&gt;=$Z$23,"CUMPLE","NO CUMPLE")))</f>
        <v/>
      </c>
      <c r="AA47" s="214" t="str">
        <f t="shared" si="18"/>
        <v/>
      </c>
      <c r="AB47" s="199">
        <v>2021</v>
      </c>
      <c r="AC47" s="134">
        <f t="shared" si="20"/>
        <v>0</v>
      </c>
      <c r="AD47" s="135" t="str">
        <f>IF(OR(B47="",C47=""),"",IF(AND(AC47&gt;0,AC47&lt;=30000),"MIPYME","NO CUMPLE"))</f>
        <v/>
      </c>
      <c r="AE47" s="136"/>
      <c r="AF47" s="188" t="str">
        <f>IF(OR(M47="",L38="",P47=""),"",IF(AND(T38="SI",AE38&gt;=$AF$22),"CUMPLE",IF(AE38&gt;=$AF$23,"CUMPLE","NO CUMPLE")))</f>
        <v/>
      </c>
      <c r="AG47" s="136"/>
      <c r="AH47" s="188" t="str">
        <f>IF(OR(M47="",L38="",P38=""),"",IF(AND(T38="SI",AG38&gt;=$AH$22),"CUMPLE",IF(AG38&gt;=$AH$23,"CUMPLE","NO CUMPLE")))</f>
        <v/>
      </c>
      <c r="AI47" s="162" t="str">
        <f t="shared" si="21"/>
        <v/>
      </c>
    </row>
    <row r="48" spans="1:35" ht="20.100000000000001" customHeight="1">
      <c r="A48" s="259"/>
      <c r="B48" s="284" t="str">
        <f t="shared" si="22"/>
        <v/>
      </c>
      <c r="C48" s="284"/>
      <c r="D48" s="284"/>
      <c r="E48" s="216"/>
      <c r="F48" s="153"/>
      <c r="G48" s="153"/>
      <c r="H48" s="153"/>
      <c r="I48" s="153">
        <f>IF(ISERROR(E48-G48),"",E48-G48)</f>
        <v>0</v>
      </c>
      <c r="J48" s="153">
        <f t="shared" si="23"/>
        <v>0</v>
      </c>
      <c r="K48" s="153"/>
      <c r="L48" s="153"/>
      <c r="M48" s="151"/>
      <c r="N48" s="197" t="str">
        <f>IF(M48="","",VLOOKUP(M48,POA!$B$3:$G11,3,0))</f>
        <v/>
      </c>
      <c r="O48" s="160" t="s">
        <v>7</v>
      </c>
      <c r="P48" s="160">
        <f>+SUM(P49:P49)</f>
        <v>0</v>
      </c>
      <c r="Q48" s="203" t="str">
        <f>IF(ISERROR(VLOOKUP(M48,POA!$B$3:$G18,2,0)),"",VLOOKUP(M48,POA!$B$3:$G18,2,0))</f>
        <v/>
      </c>
      <c r="R48" s="204"/>
      <c r="S48" s="253"/>
      <c r="T48" s="129"/>
      <c r="U48" s="129"/>
      <c r="V48" s="186" t="str">
        <f>IF(OR($U39=0,M48="",Q48=""),"",IF(AND(T48="SI",$U39&gt;=$V$22),"CUMPLE",IF($U39&gt;=$V$23,"CUMPLE","NO CUMPLE")))</f>
        <v/>
      </c>
      <c r="W48" s="129"/>
      <c r="X48" s="186" t="str">
        <f>IF(OR(W39=0,M48="",Q48=""),"",IF(AND(T48="SI",W39&lt;=$X$22),"CUMPLE",IF(W39&lt;=$X$23,"CUMPLE","NO CUMPLE")))</f>
        <v/>
      </c>
      <c r="Y48" s="129"/>
      <c r="Z48" s="186" t="str">
        <f>IF(OR(Y39=0,M48="",Q48=""),"",IF(AND(T48="SI",Y39&gt;=$Z$22),"CUMPLE",IF(Y39&gt;=$Z$23,"CUMPLE","NO CUMPLE")))</f>
        <v/>
      </c>
      <c r="AA48" s="214" t="str">
        <f t="shared" si="18"/>
        <v/>
      </c>
      <c r="AB48" s="200"/>
      <c r="AC48" s="129"/>
      <c r="AD48" s="129"/>
      <c r="AE48" s="129"/>
      <c r="AF48" s="188" t="str">
        <f>IF(OR(M48="",L38="",P48=""),"",IF(AND(T38="SI",AE38&gt;=$AF$22),"CUMPLE",IF(AE38&gt;=$AF$23,"CUMPLE","NO CUMPLE")))</f>
        <v/>
      </c>
      <c r="AG48" s="129"/>
      <c r="AH48" s="188" t="str">
        <f>IF(OR(M48="",L38="",P38=""),"",IF(AND(T38="SI",AG38&gt;=$AH$22),"CUMPLE",IF(AG38&gt;=$AH$23,"CUMPLE","NO CUMPLE")))</f>
        <v/>
      </c>
      <c r="AI48" s="162" t="str">
        <f t="shared" si="21"/>
        <v/>
      </c>
    </row>
    <row r="49" spans="1:35" ht="9.9499999999999993" customHeight="1" thickBot="1">
      <c r="A49" s="259"/>
      <c r="B49" s="322" t="s">
        <v>73</v>
      </c>
      <c r="C49" s="323"/>
      <c r="D49" s="323"/>
      <c r="E49" s="323"/>
      <c r="F49" s="323"/>
      <c r="G49" s="323"/>
      <c r="H49" s="323"/>
      <c r="I49" s="323"/>
      <c r="J49" s="323"/>
      <c r="K49" s="323"/>
      <c r="L49" s="323"/>
      <c r="M49" s="323"/>
      <c r="N49" s="323"/>
      <c r="O49" s="323"/>
      <c r="P49" s="323"/>
      <c r="Q49" s="323"/>
      <c r="R49" s="323"/>
      <c r="S49" s="324"/>
      <c r="T49" s="323"/>
      <c r="U49" s="323"/>
      <c r="V49" s="323"/>
      <c r="W49" s="323"/>
      <c r="X49" s="323"/>
      <c r="Y49" s="323"/>
      <c r="Z49" s="323"/>
      <c r="AA49" s="324"/>
      <c r="AB49" s="323"/>
      <c r="AC49" s="323"/>
      <c r="AD49" s="323"/>
      <c r="AE49" s="323"/>
      <c r="AF49" s="323"/>
      <c r="AG49" s="323"/>
      <c r="AH49" s="323"/>
      <c r="AI49" s="325"/>
    </row>
    <row r="50" spans="1:35" s="221" customFormat="1" ht="26.1" customHeight="1">
      <c r="A50" s="269" t="s">
        <v>76</v>
      </c>
      <c r="B50" s="222">
        <v>3</v>
      </c>
      <c r="C50" s="223" t="s">
        <v>77</v>
      </c>
      <c r="D50" s="224">
        <f>IF(SUM(D51:D60)=0,"",SUM(D51:D60))</f>
        <v>1</v>
      </c>
      <c r="E50" s="225">
        <f t="shared" ref="E50:K50" si="27">IF(ISERROR(SUM(E51:E60)),"",SUM(E51:E60))</f>
        <v>1497049088</v>
      </c>
      <c r="F50" s="225">
        <f t="shared" si="27"/>
        <v>1497049088</v>
      </c>
      <c r="G50" s="225">
        <f t="shared" si="27"/>
        <v>72523300</v>
      </c>
      <c r="H50" s="225">
        <f t="shared" si="27"/>
        <v>277523300</v>
      </c>
      <c r="I50" s="225">
        <f t="shared" si="27"/>
        <v>1424525788</v>
      </c>
      <c r="J50" s="225">
        <f t="shared" si="27"/>
        <v>1219525788</v>
      </c>
      <c r="K50" s="225">
        <f t="shared" si="27"/>
        <v>177585959</v>
      </c>
      <c r="L50" s="225">
        <f t="shared" ref="L50" si="28">IF(ISERROR(SUM(L51:L59)),"",SUM(L51:L59))</f>
        <v>1E-4</v>
      </c>
      <c r="M50" s="226">
        <v>4</v>
      </c>
      <c r="N50" s="227">
        <f>IF(M50="","",VLOOKUP(M50,POA!$B$3:$G22,3,0))</f>
        <v>5</v>
      </c>
      <c r="O50" s="228" t="s">
        <v>7</v>
      </c>
      <c r="P50" s="228">
        <f>+SUM(P51:P59)</f>
        <v>0</v>
      </c>
      <c r="Q50" s="229">
        <f>IF(ISERROR(VLOOKUP(M50,POA!$B$3:$G35,2,0)),"",VLOOKUP(M50,POA!$B$3:$G35,2,0))</f>
        <v>1378467964</v>
      </c>
      <c r="R50" s="290">
        <f>IF(M50="","",SUM($I$50)+IF(ISERROR(VLOOKUP(M50,POA!$B$3:$G23,4,0)),"",VLOOKUP(M50,POA!$B$3:$G23,4,0)))</f>
        <v>1700219380.8</v>
      </c>
      <c r="S50" s="231" t="str">
        <f>IF(OR($R$26=0,M50="",Q50=""),"",IF($R$26&gt;=VLOOKUP(M50,POA!$B$3:$G$21,6,FALSE),"CUMPLE","NO CUMPLE"))</f>
        <v/>
      </c>
      <c r="T50" s="225" t="str">
        <f>IF(M50="","",IF(COUNTIFS(T51:T60,"SI",D51:D60,"&gt;=10%")&gt;0,"SI","NO"))</f>
        <v>SI</v>
      </c>
      <c r="U50" s="225">
        <f>IF(ISERROR(SUM(E50/G50)),0,SUM(E50/G50))</f>
        <v>20.642318923711414</v>
      </c>
      <c r="V50" s="232" t="str">
        <f>IF(OR($U50=0,M50="",Q50=""),"",IF(AND(T50="SI",$U50&gt;=$V$22),"CUMPLE",IF($U50&gt;=$V$23,"CUMPLE","NO CUMPLE")))</f>
        <v>CUMPLE</v>
      </c>
      <c r="W50" s="233">
        <f>IF(M50="","",IF(ISERROR(SUM(H50/F50)),0,SUM(H50/F50)))</f>
        <v>0.18538022715792202</v>
      </c>
      <c r="X50" s="232" t="str">
        <f>IF(OR(W50=0,M50="",Q50=""),"",IF(AND(T50="SI",W50&lt;=$X$22),"CUMPLE",IF(W50&lt;=$X$23,"CUMPLE","NO CUMPLE")))</f>
        <v>CUMPLE</v>
      </c>
      <c r="Y50" s="225">
        <f>IF(ISERROR(SUM(K50/L50)),0,SUM(K50/L50))</f>
        <v>1775859590000</v>
      </c>
      <c r="Z50" s="232" t="str">
        <f>IF(OR(Y50=0,M50="",Q50=""),"",IF(AND(T50="SI",Y50&gt;=$Z$22),"CUMPLE",IF(Y50&gt;=$Z$23,"CUMPLE","NO CUMPLE")))</f>
        <v>CUMPLE</v>
      </c>
      <c r="AA50" s="234" t="str">
        <f t="shared" ref="AA50:AA60" si="29">IF(OR(S50="",V50="",X50="",Z50=""),"",IF(S50="NO CUMPLE","NO CUMPLE",IF(V50="NO CUMPLE","NO CUMPLE",IF(X50="NO CUMPLE","NO CUMPLE",IF(Z50="NO CUMPLE","NO CUMPLE",IF(Z50="NO CUMPLE","NO CUMPLE","CUMPLE"))))))</f>
        <v/>
      </c>
      <c r="AB50" s="235">
        <v>2021</v>
      </c>
      <c r="AC50" s="236">
        <f>IF(ISERROR(F50/VLOOKUP(AB50,$AC$21:$AD$23,2)),"",F50/VLOOKUP(AB50,$AC$21:$AD$23,2))</f>
        <v>1647.7779260032185</v>
      </c>
      <c r="AD50" s="237" t="str">
        <f>IF(OR(B50="",C50=""),"",IF(AND(AC50&gt;0,AC50&lt;=30000),"MIPYME","NO CUMPLE"))</f>
        <v>MIPYME</v>
      </c>
      <c r="AE50" s="238">
        <f>IF(M50="","",IF(ISERROR(SUM(K50/J50)),0,SUM(K50/J50)))</f>
        <v>0.14561886328885076</v>
      </c>
      <c r="AF50" s="239" t="str">
        <f>IF(OR(M50="",L50="",P50=""),"",IF(AND(T50="SI",AE50&gt;=$AF$22),"CUMPLE",IF(AE50&gt;=$AF$23,"CUMPLE","NO CUMPLE")))</f>
        <v>CUMPLE</v>
      </c>
      <c r="AG50" s="238">
        <f>IF(M50="","",IF(ISERROR(SUM(K50/F50)),0,SUM(K50/F50)))</f>
        <v>0.11862400533388522</v>
      </c>
      <c r="AH50" s="239" t="str">
        <f>IF(OR(M50="",L50="",P50=""),"",IF(AND(T50="SI",AG50&gt;=$AH$22),"CUMPLE",IF(AG50&gt;=$AH$23,"CUMPLE","NO CUMPLE")))</f>
        <v>CUMPLE</v>
      </c>
      <c r="AI50" s="234" t="str">
        <f>IF(OR(AF50="",AH50=""),"",IF(AF50="NO CUMPLE","NO CUMPLE",IF(AH50="NO CUMPLE","NO CUMPLE",IF(AH50="NO CUMPLE","NO CUMPLE","CUMPLE"))))</f>
        <v>CUMPLE</v>
      </c>
    </row>
    <row r="51" spans="1:35" s="14" customFormat="1" ht="20.100000000000001" customHeight="1">
      <c r="A51" s="259">
        <v>45481</v>
      </c>
      <c r="B51" s="146">
        <f>IF(C51="","",B50+0.1)</f>
        <v>3.1</v>
      </c>
      <c r="C51" s="146" t="s">
        <v>77</v>
      </c>
      <c r="D51" s="147">
        <v>1</v>
      </c>
      <c r="E51" s="137">
        <v>1497049088</v>
      </c>
      <c r="F51" s="137">
        <v>1497049088</v>
      </c>
      <c r="G51" s="137">
        <v>72523300</v>
      </c>
      <c r="H51" s="137">
        <v>277523300</v>
      </c>
      <c r="I51" s="137">
        <f>IF(ISERROR(E51-G51),"",E51-G51)</f>
        <v>1424525788</v>
      </c>
      <c r="J51" s="137">
        <f>IF(ISERROR(F51-H51),"",F51-H51)</f>
        <v>1219525788</v>
      </c>
      <c r="K51" s="137">
        <v>177585959</v>
      </c>
      <c r="L51" s="137">
        <v>1E-4</v>
      </c>
      <c r="M51" s="266">
        <v>6</v>
      </c>
      <c r="N51" s="198">
        <f>IF(M51="","",VLOOKUP(M51,POA!$B$3:$G22,3,0))</f>
        <v>5</v>
      </c>
      <c r="O51" s="159" t="s">
        <v>7</v>
      </c>
      <c r="P51" s="159">
        <f t="shared" ref="P51:P52" si="30">+SUM(P52:P60)</f>
        <v>0</v>
      </c>
      <c r="Q51" s="202">
        <f>IF(ISERROR(VLOOKUP(M51,POA!$B$3:$G35,2,0)),"",VLOOKUP(M51,POA!$B$3:$G35,2,0))</f>
        <v>1264100957</v>
      </c>
      <c r="R51" s="264">
        <f>IF(M51="","",SUM($I$50)+IF(ISERROR(VLOOKUP(M51,POA!$B$3:$G24,4,0)),"",VLOOKUP(M51,POA!$B$3:$G24,4,0)))</f>
        <v>1677345979.4000001</v>
      </c>
      <c r="S51" s="256" t="str">
        <f>IF(OR($R$26=0,M51="",Q51=""),"",IF($R$26&gt;=VLOOKUP(M51,POA!$B$3:$G$21,6,FALSE),"CUMPLE","NO CUMPLE"))</f>
        <v/>
      </c>
      <c r="T51" s="154" t="s">
        <v>71</v>
      </c>
      <c r="U51" s="138"/>
      <c r="V51" s="185" t="str">
        <f>IF(OR($U50=0,M51="",Q51=""),"",IF(AND(T51="SI",$U50&gt;=$V$22),"CUMPLE",IF($U50&gt;=$V$23,"CUMPLE","NO CUMPLE")))</f>
        <v>CUMPLE</v>
      </c>
      <c r="W51" s="139"/>
      <c r="X51" s="185" t="str">
        <f>IF(OR(W50=0,M51="",Q51=""),"",IF(AND(T51="SI",W50&lt;=$X$22),"CUMPLE",IF(W50&lt;=$X$23,"CUMPLE","NO CUMPLE")))</f>
        <v>CUMPLE</v>
      </c>
      <c r="Y51" s="140"/>
      <c r="Z51" s="185" t="str">
        <f>IF(OR(Y50=0,M51="",Q51=""),"",IF(AND(T51="SI",Y50&gt;=$Z$22),"CUMPLE",IF(Y50&gt;=$Z$23,"CUMPLE","NO CUMPLE")))</f>
        <v>CUMPLE</v>
      </c>
      <c r="AA51" s="213" t="str">
        <f t="shared" si="29"/>
        <v/>
      </c>
      <c r="AB51" s="141">
        <v>2021</v>
      </c>
      <c r="AC51" s="142">
        <f t="shared" ref="AC51:AC59" si="31">IF(ISERROR(F51/VLOOKUP(AB51,$AC$21:$AD$23,2)),"",F51/VLOOKUP(AB51,$AC$21:$AD$23,2))</f>
        <v>1647.7779260032185</v>
      </c>
      <c r="AD51" s="143" t="str">
        <f>IF(OR(B51="",C51=""),"",IF(AND(AC51&gt;0,AC51&lt;=30000),"MIPYME","NO CUMPLE"))</f>
        <v>MIPYME</v>
      </c>
      <c r="AE51" s="144"/>
      <c r="AF51" s="187" t="str">
        <f>IF(OR(M51="",L50="",P51=""),"",IF(AND(T50="SI",AE50&gt;=$AF$22),"CUMPLE",IF(AE50&gt;=$AF$23,"CUMPLE","NO CUMPLE")))</f>
        <v>CUMPLE</v>
      </c>
      <c r="AG51" s="144"/>
      <c r="AH51" s="187" t="str">
        <f>IF(OR(M51="",L50="",P51=""),"",IF(AND(T50="SI",AG50&gt;=$AH$22),"CUMPLE",IF(AG50&gt;=$AH$23,"CUMPLE","NO CUMPLE")))</f>
        <v>CUMPLE</v>
      </c>
      <c r="AI51" s="161" t="str">
        <f t="shared" ref="AI51:AI60" si="32">IF(OR(AF51="",AH51=""),"",IF(AF51="NO CUMPLE","NO CUMPLE",IF(AH51="NO CUMPLE","NO CUMPLE",IF(AH51="NO CUMPLE","NO CUMPLE","CUMPLE"))))</f>
        <v>CUMPLE</v>
      </c>
    </row>
    <row r="52" spans="1:35" s="14" customFormat="1" ht="20.100000000000001" customHeight="1">
      <c r="A52" s="259"/>
      <c r="B52" s="21" t="str">
        <f t="shared" ref="B52:B60" si="33">IF(C52="","",B51+0.1)</f>
        <v/>
      </c>
      <c r="C52" s="21"/>
      <c r="D52" s="121"/>
      <c r="E52" s="153"/>
      <c r="F52" s="153"/>
      <c r="G52" s="153"/>
      <c r="H52" s="153"/>
      <c r="I52" s="153">
        <f>IF(ISERROR(E52-G52),"",E52-G52)</f>
        <v>0</v>
      </c>
      <c r="J52" s="153">
        <f t="shared" ref="J52:J60" si="34">IF(ISERROR(F52-H52),"",F52-H52)</f>
        <v>0</v>
      </c>
      <c r="K52" s="153"/>
      <c r="L52" s="153"/>
      <c r="M52" s="149">
        <v>7</v>
      </c>
      <c r="N52" s="197">
        <f>IF(M52="","",VLOOKUP(M52,POA!$B$3:$G22,3,0))</f>
        <v>5</v>
      </c>
      <c r="O52" s="160" t="s">
        <v>7</v>
      </c>
      <c r="P52" s="160">
        <f t="shared" si="30"/>
        <v>0</v>
      </c>
      <c r="Q52" s="203">
        <f>IF(ISERROR(VLOOKUP(M52,POA!$B$3:$G35,2,0)),"",VLOOKUP(M52,POA!$B$3:$G35,2,0))</f>
        <v>1167015102</v>
      </c>
      <c r="R52" s="265">
        <f>IF(M52="","",SUM($I$50)+IF(ISERROR(VLOOKUP(M52,POA!$B$3:$G25,4,0)),"",VLOOKUP(M52,POA!$B$3:$G25,4,0)))</f>
        <v>1657928808.4000001</v>
      </c>
      <c r="S52" s="257" t="str">
        <f>IF(OR($R$26=0,M52="",Q52=""),"",IF($R$26&gt;=VLOOKUP(M52,POA!$B$3:$G$21,6,FALSE),"CUMPLE","NO CUMPLE"))</f>
        <v/>
      </c>
      <c r="T52" s="129"/>
      <c r="U52" s="130"/>
      <c r="V52" s="186" t="str">
        <f>IF(OR($U50=0,M52="",Q52=""),"",IF(AND(T52="SI",$U50&gt;=$V$22),"CUMPLE",IF($U50&gt;=$V$23,"CUMPLE","NO CUMPLE")))</f>
        <v>CUMPLE</v>
      </c>
      <c r="W52" s="131"/>
      <c r="X52" s="186" t="str">
        <f>IF(OR(W50=0,M52="",Q52=""),"",IF(AND(T52="SI",W50&lt;=$X$22),"CUMPLE",IF(W50&lt;=$X$23,"CUMPLE","NO CUMPLE")))</f>
        <v>CUMPLE</v>
      </c>
      <c r="Y52" s="132"/>
      <c r="Z52" s="186" t="str">
        <f>IF(OR(Y50=0,M52="",Q52=""),"",IF(AND(T52="SI",Y50&gt;=$Z$22),"CUMPLE",IF(Y50&gt;=$Z$23,"CUMPLE","NO CUMPLE")))</f>
        <v>CUMPLE</v>
      </c>
      <c r="AA52" s="214" t="str">
        <f t="shared" si="29"/>
        <v/>
      </c>
      <c r="AB52" s="199">
        <v>2021</v>
      </c>
      <c r="AC52" s="134">
        <f t="shared" si="31"/>
        <v>0</v>
      </c>
      <c r="AD52" s="135" t="str">
        <f t="shared" ref="AD52:AD55" si="35">IF(OR(B52="",C52=""),"",IF(AND(AC52&gt;0,AC52&lt;=30000),"MIPYME","NO CUMPLE"))</f>
        <v/>
      </c>
      <c r="AE52" s="136"/>
      <c r="AF52" s="188" t="str">
        <f>IF(OR(M52="",L50="",P52=""),"",IF(AND(T50="SI",AE50&gt;=$AF$22),"CUMPLE",IF(AE50&gt;=$AF$23,"CUMPLE","NO CUMPLE")))</f>
        <v>CUMPLE</v>
      </c>
      <c r="AG52" s="136"/>
      <c r="AH52" s="188" t="str">
        <f>IF(OR(M52="",L50="",P50=""),"",IF(AND(T50="SI",AG50&gt;=$AH$22),"CUMPLE",IF(AG50&gt;=$AH$23,"CUMPLE","NO CUMPLE")))</f>
        <v>CUMPLE</v>
      </c>
      <c r="AI52" s="162" t="str">
        <f t="shared" si="32"/>
        <v>CUMPLE</v>
      </c>
    </row>
    <row r="53" spans="1:35" s="14" customFormat="1" ht="20.100000000000001" customHeight="1">
      <c r="A53" s="259"/>
      <c r="B53" s="21" t="str">
        <f t="shared" si="33"/>
        <v/>
      </c>
      <c r="C53" s="21"/>
      <c r="D53" s="121"/>
      <c r="E53" s="153"/>
      <c r="F53" s="153"/>
      <c r="G53" s="153"/>
      <c r="H53" s="153"/>
      <c r="I53" s="153">
        <f t="shared" ref="I53:I59" si="36">IF(ISERROR(E53-G53),"",E53-G53)</f>
        <v>0</v>
      </c>
      <c r="J53" s="153">
        <f t="shared" si="34"/>
        <v>0</v>
      </c>
      <c r="K53" s="153"/>
      <c r="L53" s="153"/>
      <c r="M53" s="149">
        <v>8</v>
      </c>
      <c r="N53" s="197">
        <f>IF(M53="","",VLOOKUP(M53,POA!$B$3:$G22,3,0))</f>
        <v>5</v>
      </c>
      <c r="O53" s="160" t="s">
        <v>7</v>
      </c>
      <c r="P53" s="160">
        <f>+SUM(P54:P61)</f>
        <v>0</v>
      </c>
      <c r="Q53" s="203">
        <f>IF(ISERROR(VLOOKUP(M53,POA!$B$3:$G35,2,0)),"",VLOOKUP(M53,POA!$B$3:$G35,2,0))</f>
        <v>1146992897</v>
      </c>
      <c r="R53" s="265">
        <f>IF(M53="","",SUM($I$50)+IF(ISERROR(VLOOKUP(M53,POA!$B$3:$G26,4,0)),"",VLOOKUP(M53,POA!$B$3:$G26,4,0)))</f>
        <v>1653924367.4000001</v>
      </c>
      <c r="S53" s="251" t="str">
        <f>IF(OR($R$26=0,M53="",Q53=""),"",IF($R$26&gt;=VLOOKUP(M53,POA!$B$3:$G$21,6,FALSE),"CUMPLE","NO CUMPLE"))</f>
        <v/>
      </c>
      <c r="T53" s="129"/>
      <c r="U53" s="130"/>
      <c r="V53" s="186" t="str">
        <f>IF(OR($U50=0,M53="",Q53=""),"",IF(AND(T53="SI",$U50&gt;=$V$22),"CUMPLE",IF($U50&gt;=$V$23,"CUMPLE","NO CUMPLE")))</f>
        <v>CUMPLE</v>
      </c>
      <c r="W53" s="131"/>
      <c r="X53" s="186" t="str">
        <f>IF(OR(W50=0,M53="",Q53=""),"",IF(AND(T53="SI",W50&lt;=$X$22),"CUMPLE",IF(W50&lt;=$X$23,"CUMPLE","NO CUMPLE")))</f>
        <v>CUMPLE</v>
      </c>
      <c r="Y53" s="132"/>
      <c r="Z53" s="186" t="str">
        <f>IF(OR(Y50=0,M53="",Q53=""),"",IF(AND(T53="SI",Y50&gt;=$Z$22),"CUMPLE",IF(Y50&gt;=$Z$23,"CUMPLE","NO CUMPLE")))</f>
        <v>CUMPLE</v>
      </c>
      <c r="AA53" s="214" t="str">
        <f t="shared" si="29"/>
        <v/>
      </c>
      <c r="AB53" s="199">
        <v>2021</v>
      </c>
      <c r="AC53" s="134">
        <f t="shared" si="31"/>
        <v>0</v>
      </c>
      <c r="AD53" s="135" t="str">
        <f t="shared" si="35"/>
        <v/>
      </c>
      <c r="AE53" s="136"/>
      <c r="AF53" s="188" t="str">
        <f>IF(OR(M53="",L50="",P53=""),"",IF(AND(T50="SI",AE50&gt;=$AF$22),"CUMPLE",IF(AE50&gt;=$AF$23,"CUMPLE","NO CUMPLE")))</f>
        <v>CUMPLE</v>
      </c>
      <c r="AG53" s="136"/>
      <c r="AH53" s="188" t="str">
        <f>IF(OR(M53="",L50="",P50=""),"",IF(AND(T50="SI",AG50&gt;=$AH$22),"CUMPLE",IF(AG50&gt;=$AH$23,"CUMPLE","NO CUMPLE")))</f>
        <v>CUMPLE</v>
      </c>
      <c r="AI53" s="162" t="str">
        <f t="shared" si="32"/>
        <v>CUMPLE</v>
      </c>
    </row>
    <row r="54" spans="1:35" s="14" customFormat="1" ht="20.100000000000001" customHeight="1">
      <c r="A54" s="259"/>
      <c r="B54" s="21" t="str">
        <f t="shared" si="33"/>
        <v/>
      </c>
      <c r="C54" s="21"/>
      <c r="D54" s="121"/>
      <c r="E54" s="153"/>
      <c r="F54" s="153"/>
      <c r="G54" s="153"/>
      <c r="H54" s="153"/>
      <c r="I54" s="153">
        <f t="shared" si="36"/>
        <v>0</v>
      </c>
      <c r="J54" s="153">
        <f t="shared" si="34"/>
        <v>0</v>
      </c>
      <c r="K54" s="153"/>
      <c r="L54" s="153"/>
      <c r="M54" s="149"/>
      <c r="N54" s="149"/>
      <c r="O54" s="149"/>
      <c r="P54" s="149"/>
      <c r="Q54" s="149"/>
      <c r="R54" s="265" t="str">
        <f>IF(M54="","",SUM($I54)+IF(ISERROR(VLOOKUP(M54,POA!$B$3:$G27,4,0)),"",VLOOKUP(M54,POA!$B$3:$G27,4,0)))</f>
        <v/>
      </c>
      <c r="S54" s="252" t="str">
        <f>IF(OR($R$26=0,M54="",Q54=""),"",IF($R$26&gt;=VLOOKUP(M54,POA!$B$3:$G$21,6,FALSE),"CUMPLE","NO CUMPLE"))</f>
        <v/>
      </c>
      <c r="T54" s="129"/>
      <c r="U54" s="130"/>
      <c r="V54" s="186" t="str">
        <f>IF(OR($U50=0,M54="",Q54=""),"",IF(AND(T54="SI",$U50&gt;=$V$22),"CUMPLE",IF($U50&gt;=$V$23,"CUMPLE","NO CUMPLE")))</f>
        <v/>
      </c>
      <c r="W54" s="131"/>
      <c r="X54" s="186" t="str">
        <f>IF(OR(W50=0,M54="",Q54=""),"",IF(AND(T54="SI",W50&lt;=$X$22),"CUMPLE",IF(W50&lt;=$X$23,"CUMPLE","NO CUMPLE")))</f>
        <v/>
      </c>
      <c r="Y54" s="132"/>
      <c r="Z54" s="186" t="str">
        <f>IF(OR(Y50=0,M54="",Q54=""),"",IF(AND(T54="SI",Y50&gt;=$Z$22),"CUMPLE",IF(Y50&gt;=$Z$23,"CUMPLE","NO CUMPLE")))</f>
        <v/>
      </c>
      <c r="AA54" s="214" t="str">
        <f t="shared" si="29"/>
        <v/>
      </c>
      <c r="AB54" s="199">
        <v>2021</v>
      </c>
      <c r="AC54" s="134">
        <f t="shared" si="31"/>
        <v>0</v>
      </c>
      <c r="AD54" s="135" t="str">
        <f t="shared" si="35"/>
        <v/>
      </c>
      <c r="AE54" s="136"/>
      <c r="AF54" s="188" t="str">
        <f>IF(OR(M54="",L50="",P54=""),"",IF(AND(T50="SI",AE50&gt;=$AF$22),"CUMPLE",IF(AE50&gt;=$AF$23,"CUMPLE","NO CUMPLE")))</f>
        <v/>
      </c>
      <c r="AG54" s="136"/>
      <c r="AH54" s="188" t="str">
        <f>IF(OR(M53="",L50="",P50=""),"",IF(AND(T50="SI",AG50&gt;=$AH$22),"CUMPLE",IF(AG50&gt;=$AH$23,"CUMPLE","NO CUMPLE")))</f>
        <v>CUMPLE</v>
      </c>
      <c r="AI54" s="162" t="str">
        <f t="shared" si="32"/>
        <v/>
      </c>
    </row>
    <row r="55" spans="1:35" s="14" customFormat="1" ht="20.100000000000001" customHeight="1">
      <c r="A55" s="259"/>
      <c r="B55" s="21" t="str">
        <f t="shared" si="33"/>
        <v/>
      </c>
      <c r="C55" s="21"/>
      <c r="D55" s="121"/>
      <c r="E55" s="153"/>
      <c r="F55" s="153"/>
      <c r="G55" s="153"/>
      <c r="H55" s="153"/>
      <c r="I55" s="153">
        <f t="shared" si="36"/>
        <v>0</v>
      </c>
      <c r="J55" s="153">
        <f t="shared" si="34"/>
        <v>0</v>
      </c>
      <c r="K55" s="153"/>
      <c r="L55" s="153"/>
      <c r="M55" s="149"/>
      <c r="N55" s="197"/>
      <c r="O55" s="160"/>
      <c r="P55" s="160"/>
      <c r="Q55" s="203"/>
      <c r="R55" s="265" t="str">
        <f>IF(M55="","",SUM($I55)+IF(ISERROR(VLOOKUP(M55,POA!$B$3:$G28,4,0)),"",VLOOKUP(M55,POA!$B$3:$G28,4,0)))</f>
        <v/>
      </c>
      <c r="S55" s="246" t="str">
        <f>IF(OR($R$26=0,M55="",Q55=""),"",IF($R$26&gt;=VLOOKUP(M55,POA!$B$3:$G$21,6,FALSE),"CUMPLE","NO CUMPLE"))</f>
        <v/>
      </c>
      <c r="T55" s="129"/>
      <c r="U55" s="130"/>
      <c r="V55" s="186" t="str">
        <f>IF(OR($U50=0,M55="",Q55=""),"",IF(AND(T55="SI",$U50&gt;=$V$22),"CUMPLE",IF($U50&gt;=$V$23,"CUMPLE","NO CUMPLE")))</f>
        <v/>
      </c>
      <c r="W55" s="131"/>
      <c r="X55" s="186" t="str">
        <f>IF(OR(W50=0,M55="",Q55=""),"",IF(AND(T55="SI",W50&lt;=$X$22),"CUMPLE",IF(W50&lt;=$X$23,"CUMPLE","NO CUMPLE")))</f>
        <v/>
      </c>
      <c r="Y55" s="132"/>
      <c r="Z55" s="186" t="str">
        <f>IF(OR(Y50=0,M55="",Q55=""),"",IF(AND(T55="SI",Y50&gt;=$Z$22),"CUMPLE",IF(Y50&gt;=$Z$23,"CUMPLE","NO CUMPLE")))</f>
        <v/>
      </c>
      <c r="AA55" s="214" t="str">
        <f t="shared" si="29"/>
        <v/>
      </c>
      <c r="AB55" s="199">
        <v>2021</v>
      </c>
      <c r="AC55" s="134">
        <f t="shared" si="31"/>
        <v>0</v>
      </c>
      <c r="AD55" s="135" t="str">
        <f t="shared" si="35"/>
        <v/>
      </c>
      <c r="AE55" s="136"/>
      <c r="AF55" s="188" t="str">
        <f>IF(OR(M55="",L50="",P55=""),"",IF(AND(T50="SI",AE50&gt;=$AF$22),"CUMPLE",IF(AE50&gt;=$AF$23,"CUMPLE","NO CUMPLE")))</f>
        <v/>
      </c>
      <c r="AG55" s="136"/>
      <c r="AH55" s="188" t="str">
        <f>IF(OR(M55="",L50="",P50=""),"",IF(AND(T50="SI",AG50&gt;=$AH$22),"CUMPLE",IF(AG50&gt;=$AH$23,"CUMPLE","NO CUMPLE")))</f>
        <v/>
      </c>
      <c r="AI55" s="162" t="str">
        <f t="shared" si="32"/>
        <v/>
      </c>
    </row>
    <row r="56" spans="1:35" s="14" customFormat="1" ht="20.100000000000001" customHeight="1">
      <c r="A56" s="259"/>
      <c r="B56" s="150" t="str">
        <f t="shared" si="33"/>
        <v/>
      </c>
      <c r="C56" s="150"/>
      <c r="D56" s="121"/>
      <c r="E56" s="153"/>
      <c r="F56" s="153"/>
      <c r="G56" s="153"/>
      <c r="H56" s="153"/>
      <c r="I56" s="153">
        <f t="shared" si="36"/>
        <v>0</v>
      </c>
      <c r="J56" s="153">
        <f t="shared" si="34"/>
        <v>0</v>
      </c>
      <c r="K56" s="153"/>
      <c r="L56" s="153"/>
      <c r="M56" s="149"/>
      <c r="N56" s="197"/>
      <c r="O56" s="160"/>
      <c r="P56" s="160"/>
      <c r="Q56" s="203"/>
      <c r="R56" s="265" t="str">
        <f>IF(M56="","",SUM($I56)+IF(ISERROR(VLOOKUP(M56,POA!$B$3:$G29,4,0)),"",VLOOKUP(M56,POA!$B$3:$G29,4,0)))</f>
        <v/>
      </c>
      <c r="S56" s="246" t="str">
        <f>IF(OR($R$26=0,M56="",Q56=""),"",IF($R$26&gt;=VLOOKUP(M56,POA!$B$3:$G$21,6,FALSE),"CUMPLE","NO CUMPLE"))</f>
        <v/>
      </c>
      <c r="T56" s="129"/>
      <c r="U56" s="130"/>
      <c r="V56" s="186" t="str">
        <f>IF(OR($U50=0,M56="",Q56=""),"",IF(AND(T56="SI",$U50&gt;=$V$22),"CUMPLE",IF($U50&gt;=$V$23,"CUMPLE","NO CUMPLE")))</f>
        <v/>
      </c>
      <c r="W56" s="131"/>
      <c r="X56" s="186" t="str">
        <f>IF(OR(W50=0,M56="",Q56=""),"",IF(AND(T56="SI",W50&lt;=$X$22),"CUMPLE",IF(W50&lt;=$X$23,"CUMPLE","NO CUMPLE")))</f>
        <v/>
      </c>
      <c r="Y56" s="132"/>
      <c r="Z56" s="186" t="str">
        <f>IF(OR(Y50=0,M56="",Q56=""),"",IF(AND(T56="SI",Y50&gt;=$Z$22),"CUMPLE",IF(Y50&gt;=$Z$23,"CUMPLE","NO CUMPLE")))</f>
        <v/>
      </c>
      <c r="AA56" s="214" t="str">
        <f t="shared" si="29"/>
        <v/>
      </c>
      <c r="AB56" s="199">
        <v>2021</v>
      </c>
      <c r="AC56" s="134">
        <f t="shared" si="31"/>
        <v>0</v>
      </c>
      <c r="AD56" s="135" t="str">
        <f>IF(OR(B56="",C56=""),"",IF(AND(AC56&gt;0,AC56&lt;=30000),"MIPYME","NO CUMPLE"))</f>
        <v/>
      </c>
      <c r="AE56" s="136"/>
      <c r="AF56" s="188" t="str">
        <f>IF(OR(M56="",L50="",P56=""),"",IF(AND(T54="SI",AE50&gt;=$AF$22),"CUMPLE",IF(AE50&gt;=$AF$23,"CUMPLE","NO CUMPLE")))</f>
        <v/>
      </c>
      <c r="AG56" s="136"/>
      <c r="AH56" s="188" t="str">
        <f>IF(OR(M56="",L50="",P50=""),"",IF(AND(T50="SI",AG50&gt;=$AH$22),"CUMPLE",IF(AG50&gt;=$AH$23,"CUMPLE","NO CUMPLE")))</f>
        <v/>
      </c>
      <c r="AI56" s="162" t="str">
        <f t="shared" si="32"/>
        <v/>
      </c>
    </row>
    <row r="57" spans="1:35" s="14" customFormat="1" ht="20.100000000000001" customHeight="1">
      <c r="A57" s="259"/>
      <c r="B57" s="150" t="str">
        <f t="shared" si="33"/>
        <v/>
      </c>
      <c r="C57" s="150"/>
      <c r="D57" s="121"/>
      <c r="E57" s="153"/>
      <c r="F57" s="153"/>
      <c r="G57" s="153"/>
      <c r="H57" s="153"/>
      <c r="I57" s="153">
        <f t="shared" si="36"/>
        <v>0</v>
      </c>
      <c r="J57" s="153">
        <f t="shared" si="34"/>
        <v>0</v>
      </c>
      <c r="K57" s="153"/>
      <c r="L57" s="153"/>
      <c r="M57" s="149"/>
      <c r="N57" s="197"/>
      <c r="O57" s="160"/>
      <c r="P57" s="160"/>
      <c r="Q57" s="203"/>
      <c r="R57" s="265" t="str">
        <f>IF(M57="","",SUM($I57)+IF(ISERROR(VLOOKUP(M57,POA!$B$3:$G30,4,0)),"",VLOOKUP(M57,POA!$B$3:$G30,4,0)))</f>
        <v/>
      </c>
      <c r="S57" s="246" t="str">
        <f>IF(OR($R$26=0,M57="",Q57=""),"",IF($R$26&gt;=VLOOKUP(M57,POA!$B$3:$G$21,6,FALSE),"CUMPLE","NO CUMPLE"))</f>
        <v/>
      </c>
      <c r="T57" s="129"/>
      <c r="U57" s="130"/>
      <c r="V57" s="186" t="str">
        <f>IF(OR($U50=0,M57="",Q57=""),"",IF(AND(T57="SI",$U50&gt;=$V$22),"CUMPLE",IF($U50&gt;=$V$23,"CUMPLE","NO CUMPLE")))</f>
        <v/>
      </c>
      <c r="W57" s="131"/>
      <c r="X57" s="186" t="str">
        <f>IF(OR(W50=0,M57="",Q57=""),"",IF(AND(T57="SI",W50&lt;=$X$22),"CUMPLE",IF(W50&lt;=$X$23,"CUMPLE","NO CUMPLE")))</f>
        <v/>
      </c>
      <c r="Y57" s="132"/>
      <c r="Z57" s="186" t="str">
        <f>IF(OR(Y50=0,M57="",Q57=""),"",IF(AND(T57="SI",Y50&gt;=$Z$22),"CUMPLE",IF(Y50&gt;=$Z$23,"CUMPLE","NO CUMPLE")))</f>
        <v/>
      </c>
      <c r="AA57" s="214" t="str">
        <f t="shared" si="29"/>
        <v/>
      </c>
      <c r="AB57" s="199">
        <v>2021</v>
      </c>
      <c r="AC57" s="134">
        <f t="shared" si="31"/>
        <v>0</v>
      </c>
      <c r="AD57" s="135" t="str">
        <f t="shared" ref="AD57:AD58" si="37">IF(OR(B57="",C57=""),"",IF(AND(AC57&gt;0,AC57&lt;=30000),"MIPYME","NO CUMPLE"))</f>
        <v/>
      </c>
      <c r="AE57" s="136"/>
      <c r="AF57" s="188" t="str">
        <f>IF(OR(M57="",L50="",P57=""),"",IF(AND(T50="SI",AE50&gt;=$AF$22),"CUMPLE",IF(AE50&gt;=$AF$23,"CUMPLE","NO CUMPLE")))</f>
        <v/>
      </c>
      <c r="AG57" s="136"/>
      <c r="AH57" s="188" t="str">
        <f>IF(OR(M57="",L50="",P50=""),"",IF(AND(T50="SI",AG50&gt;=$AH$22),"CUMPLE",IF(AG50&gt;=$AH$23,"CUMPLE","NO CUMPLE")))</f>
        <v/>
      </c>
      <c r="AI57" s="162" t="str">
        <f t="shared" si="32"/>
        <v/>
      </c>
    </row>
    <row r="58" spans="1:35" s="14" customFormat="1" ht="20.100000000000001" customHeight="1">
      <c r="A58" s="259"/>
      <c r="B58" s="150" t="str">
        <f t="shared" si="33"/>
        <v/>
      </c>
      <c r="C58" s="150"/>
      <c r="D58" s="121"/>
      <c r="E58" s="153"/>
      <c r="F58" s="153"/>
      <c r="G58" s="153"/>
      <c r="H58" s="153"/>
      <c r="I58" s="153">
        <f t="shared" si="36"/>
        <v>0</v>
      </c>
      <c r="J58" s="153">
        <f t="shared" si="34"/>
        <v>0</v>
      </c>
      <c r="K58" s="153"/>
      <c r="L58" s="153"/>
      <c r="M58" s="149"/>
      <c r="N58" s="197"/>
      <c r="O58" s="160"/>
      <c r="P58" s="160"/>
      <c r="Q58" s="203"/>
      <c r="R58" s="265" t="str">
        <f>IF(M58="","",SUM($I58)+IF(ISERROR(VLOOKUP(M58,POA!$B$3:$G31,4,0)),"",VLOOKUP(M58,POA!$B$3:$G31,4,0)))</f>
        <v/>
      </c>
      <c r="S58" s="246" t="str">
        <f>IF(OR($R$26=0,M58="",Q58=""),"",IF($R$26&gt;=VLOOKUP(M58,POA!$B$3:$G$21,6,FALSE),"CUMPLE","NO CUMPLE"))</f>
        <v/>
      </c>
      <c r="T58" s="129"/>
      <c r="U58" s="130"/>
      <c r="V58" s="186" t="str">
        <f>IF(OR($U50=0,M58="",Q58=""),"",IF(AND(T58="SI",$U50&gt;=$V$22),"CUMPLE",IF($U50&gt;=$V$23,"CUMPLE","NO CUMPLE")))</f>
        <v/>
      </c>
      <c r="W58" s="131"/>
      <c r="X58" s="186" t="str">
        <f>IF(OR(W50=0,M58="",Q58=""),"",IF(AND(T58="SI",W50&lt;=$X$22),"CUMPLE",IF(W50&lt;=$X$23,"CUMPLE","NO CUMPLE")))</f>
        <v/>
      </c>
      <c r="Y58" s="132"/>
      <c r="Z58" s="186" t="str">
        <f>IF(OR(Y50=0,M58="",Q58=""),"",IF(AND(T58="SI",Y50&gt;=$Z$22),"CUMPLE",IF(Y50&gt;=$Z$23,"CUMPLE","NO CUMPLE")))</f>
        <v/>
      </c>
      <c r="AA58" s="215" t="str">
        <f t="shared" si="29"/>
        <v/>
      </c>
      <c r="AB58" s="133">
        <v>2021</v>
      </c>
      <c r="AC58" s="134">
        <f t="shared" si="31"/>
        <v>0</v>
      </c>
      <c r="AD58" s="135" t="str">
        <f t="shared" si="37"/>
        <v/>
      </c>
      <c r="AE58" s="136"/>
      <c r="AF58" s="188" t="str">
        <f>IF(OR(M58="",L50="",P50=""),"",IF(AND(T50="SI",AE50&gt;=$AF$22),"CUMPLE",IF(AE50&gt;=$AF$23,"CUMPLE","NO CUMPLE")))</f>
        <v/>
      </c>
      <c r="AG58" s="136"/>
      <c r="AH58" s="188" t="str">
        <f>IF(OR(M58="",L50="",P50=""),"",IF(AND(T50="SI",AG50&gt;=$AH$22),"CUMPLE",IF(AG50&gt;=$AH$23,"CUMPLE","NO CUMPLE")))</f>
        <v/>
      </c>
      <c r="AI58" s="162" t="str">
        <f t="shared" si="32"/>
        <v/>
      </c>
    </row>
    <row r="59" spans="1:35" s="14" customFormat="1" ht="20.100000000000001" customHeight="1">
      <c r="A59" s="259"/>
      <c r="B59" s="150" t="str">
        <f t="shared" si="33"/>
        <v/>
      </c>
      <c r="C59" s="150"/>
      <c r="D59" s="121"/>
      <c r="E59" s="153"/>
      <c r="F59" s="153"/>
      <c r="G59" s="153"/>
      <c r="H59" s="153"/>
      <c r="I59" s="153">
        <f t="shared" si="36"/>
        <v>0</v>
      </c>
      <c r="J59" s="153">
        <f t="shared" si="34"/>
        <v>0</v>
      </c>
      <c r="K59" s="153"/>
      <c r="L59" s="153"/>
      <c r="M59" s="151"/>
      <c r="N59" s="197"/>
      <c r="O59" s="160"/>
      <c r="P59" s="160"/>
      <c r="Q59" s="203"/>
      <c r="R59" s="261"/>
      <c r="S59" s="246"/>
      <c r="T59" s="129"/>
      <c r="U59" s="130"/>
      <c r="V59" s="186" t="str">
        <f>IF(OR($U50=0,M59="",Q59=""),"",IF(AND(T59="SI",$U50&gt;=$V$22),"CUMPLE",IF($U50&gt;=$V$23,"CUMPLE","NO CUMPLE")))</f>
        <v/>
      </c>
      <c r="W59" s="131"/>
      <c r="X59" s="186" t="str">
        <f>IF(OR(W50=0,M59="",Q59=""),"",IF(AND(T59="SI",W50&lt;=$X$22),"CUMPLE",IF(W50&lt;=$X$23,"CUMPLE","NO CUMPLE")))</f>
        <v/>
      </c>
      <c r="Y59" s="132"/>
      <c r="Z59" s="186" t="str">
        <f>IF(OR(Y50=0,M59="",Q59=""),"",IF(AND(T59="SI",Y50&gt;=$Z$22),"CUMPLE",IF(Y50&gt;=$Z$23,"CUMPLE","NO CUMPLE")))</f>
        <v/>
      </c>
      <c r="AA59" s="214" t="str">
        <f t="shared" si="29"/>
        <v/>
      </c>
      <c r="AB59" s="199">
        <v>2021</v>
      </c>
      <c r="AC59" s="134">
        <f t="shared" si="31"/>
        <v>0</v>
      </c>
      <c r="AD59" s="135" t="str">
        <f>IF(OR(B59="",C59=""),"",IF(AND(AC59&gt;0,AC59&lt;=30000),"MIPYME","NO CUMPLE"))</f>
        <v/>
      </c>
      <c r="AE59" s="136"/>
      <c r="AF59" s="188" t="str">
        <f>IF(OR(M59="",L50="",P59=""),"",IF(AND(T50="SI",AE50&gt;=$AF$22),"CUMPLE",IF(AE50&gt;=$AF$23,"CUMPLE","NO CUMPLE")))</f>
        <v/>
      </c>
      <c r="AG59" s="136"/>
      <c r="AH59" s="188" t="str">
        <f>IF(OR(M59="",L50="",P50=""),"",IF(AND(T50="SI",AG50&gt;=$AH$22),"CUMPLE",IF(AG50&gt;=$AH$23,"CUMPLE","NO CUMPLE")))</f>
        <v/>
      </c>
      <c r="AI59" s="162" t="str">
        <f t="shared" si="32"/>
        <v/>
      </c>
    </row>
    <row r="60" spans="1:35" ht="20.100000000000001" customHeight="1">
      <c r="A60" s="259"/>
      <c r="B60" s="284" t="str">
        <f t="shared" si="33"/>
        <v/>
      </c>
      <c r="C60" s="284"/>
      <c r="D60" s="284"/>
      <c r="E60" s="216"/>
      <c r="F60" s="153"/>
      <c r="G60" s="153"/>
      <c r="H60" s="153"/>
      <c r="I60" s="153">
        <f>IF(ISERROR(E60-G60),"",E60-G60)</f>
        <v>0</v>
      </c>
      <c r="J60" s="153">
        <f t="shared" si="34"/>
        <v>0</v>
      </c>
      <c r="K60" s="153"/>
      <c r="L60" s="153"/>
      <c r="M60" s="151"/>
      <c r="N60" s="197"/>
      <c r="O60" s="160"/>
      <c r="P60" s="160"/>
      <c r="Q60" s="203"/>
      <c r="R60" s="204"/>
      <c r="S60" s="253"/>
      <c r="T60" s="129"/>
      <c r="U60" s="129"/>
      <c r="V60" s="186" t="str">
        <f>IF(OR($U51=0,M60="",Q60=""),"",IF(AND(T60="SI",$U51&gt;=$V$22),"CUMPLE",IF($U51&gt;=$V$23,"CUMPLE","NO CUMPLE")))</f>
        <v/>
      </c>
      <c r="W60" s="129"/>
      <c r="X60" s="186" t="str">
        <f>IF(OR(W51=0,M60="",Q60=""),"",IF(AND(T60="SI",W51&lt;=$X$22),"CUMPLE",IF(W51&lt;=$X$23,"CUMPLE","NO CUMPLE")))</f>
        <v/>
      </c>
      <c r="Y60" s="129"/>
      <c r="Z60" s="186" t="str">
        <f>IF(OR(Y51=0,M60="",Q60=""),"",IF(AND(T60="SI",Y51&gt;=$Z$22),"CUMPLE",IF(Y51&gt;=$Z$23,"CUMPLE","NO CUMPLE")))</f>
        <v/>
      </c>
      <c r="AA60" s="214" t="str">
        <f t="shared" si="29"/>
        <v/>
      </c>
      <c r="AB60" s="200"/>
      <c r="AC60" s="129"/>
      <c r="AD60" s="129"/>
      <c r="AE60" s="129"/>
      <c r="AF60" s="188" t="str">
        <f>IF(OR(M60="",L50="",P60=""),"",IF(AND(T50="SI",AE50&gt;=$AF$22),"CUMPLE",IF(AE50&gt;=$AF$23,"CUMPLE","NO CUMPLE")))</f>
        <v/>
      </c>
      <c r="AG60" s="129"/>
      <c r="AH60" s="188" t="str">
        <f>IF(OR(M60="",L50="",P50=""),"",IF(AND(T50="SI",AG50&gt;=$AH$22),"CUMPLE",IF(AG50&gt;=$AH$23,"CUMPLE","NO CUMPLE")))</f>
        <v/>
      </c>
      <c r="AI60" s="162" t="str">
        <f t="shared" si="32"/>
        <v/>
      </c>
    </row>
    <row r="61" spans="1:35" ht="9.9499999999999993" customHeight="1" thickBot="1">
      <c r="A61" s="259"/>
      <c r="B61" s="322" t="s">
        <v>73</v>
      </c>
      <c r="C61" s="323"/>
      <c r="D61" s="323"/>
      <c r="E61" s="323"/>
      <c r="F61" s="323"/>
      <c r="G61" s="323"/>
      <c r="H61" s="323"/>
      <c r="I61" s="323"/>
      <c r="J61" s="323"/>
      <c r="K61" s="323"/>
      <c r="L61" s="323"/>
      <c r="M61" s="323"/>
      <c r="N61" s="323"/>
      <c r="O61" s="323"/>
      <c r="P61" s="323"/>
      <c r="Q61" s="323"/>
      <c r="R61" s="323"/>
      <c r="S61" s="324"/>
      <c r="T61" s="323"/>
      <c r="U61" s="323"/>
      <c r="V61" s="323"/>
      <c r="W61" s="323"/>
      <c r="X61" s="323"/>
      <c r="Y61" s="323"/>
      <c r="Z61" s="323"/>
      <c r="AA61" s="324"/>
      <c r="AB61" s="323"/>
      <c r="AC61" s="323"/>
      <c r="AD61" s="323"/>
      <c r="AE61" s="323"/>
      <c r="AF61" s="323"/>
      <c r="AG61" s="323"/>
      <c r="AH61" s="323"/>
      <c r="AI61" s="325"/>
    </row>
    <row r="62" spans="1:35" s="221" customFormat="1" ht="26.1" customHeight="1">
      <c r="A62" s="269" t="s">
        <v>78</v>
      </c>
      <c r="B62" s="222">
        <v>4</v>
      </c>
      <c r="C62" s="223" t="s">
        <v>79</v>
      </c>
      <c r="D62" s="224">
        <f>IF(SUM(D63:D72)=0,"",SUM(D63:D72))</f>
        <v>1</v>
      </c>
      <c r="E62" s="225">
        <f t="shared" ref="E62:K62" si="38">IF(ISERROR(SUM(E63:E72)),"",SUM(E63:E72))</f>
        <v>24998393000</v>
      </c>
      <c r="F62" s="225">
        <f t="shared" si="38"/>
        <v>31071661000</v>
      </c>
      <c r="G62" s="225">
        <f t="shared" si="38"/>
        <v>2517784000</v>
      </c>
      <c r="H62" s="225">
        <f t="shared" si="38"/>
        <v>2917665000</v>
      </c>
      <c r="I62" s="225">
        <f t="shared" si="38"/>
        <v>22480609000</v>
      </c>
      <c r="J62" s="225">
        <f t="shared" si="38"/>
        <v>28153996000</v>
      </c>
      <c r="K62" s="225">
        <f t="shared" si="38"/>
        <v>2858832000</v>
      </c>
      <c r="L62" s="225">
        <f t="shared" ref="L62" si="39">IF(ISERROR(SUM(L63:L71)),"",SUM(L63:L71))</f>
        <v>15698000</v>
      </c>
      <c r="M62" s="226">
        <v>1</v>
      </c>
      <c r="N62" s="227">
        <f>IF(M62="","",VLOOKUP(M62,POA!$B$3:$G34,3,0))</f>
        <v>5</v>
      </c>
      <c r="O62" s="228" t="s">
        <v>7</v>
      </c>
      <c r="P62" s="228">
        <f>+SUM(P63:P71)</f>
        <v>0</v>
      </c>
      <c r="Q62" s="229">
        <f>IF(ISERROR(VLOOKUP(M62,POA!$B$3:$G47,2,0)),"",VLOOKUP(M62,POA!$B$3:$G47,2,0))</f>
        <v>3031202957</v>
      </c>
      <c r="R62" s="290">
        <f>IF(M62="","",SUM($I$62)+IF(ISERROR(VLOOKUP(M62,POA!$B$3:$G31,4,0)),"",VLOOKUP(M62,POA!$B$3:$G31,4,0)))</f>
        <v>23086849591.400002</v>
      </c>
      <c r="S62" s="231" t="str">
        <f>IF(OR($R$26=0,M62="",Q62=""),"",IF($R$26&gt;=VLOOKUP(M62,POA!$B$3:$G$21,6,FALSE),"CUMPLE","NO CUMPLE"))</f>
        <v/>
      </c>
      <c r="T62" s="225" t="str">
        <f>IF(M62="","",IF(COUNTIFS(T63:T72,"SI",D63:D72,"&gt;=10%")&gt;0,"SI","NO"))</f>
        <v>SI</v>
      </c>
      <c r="U62" s="225">
        <f>IF(ISERROR(SUM(E62/G62)),0,SUM(E62/G62))</f>
        <v>9.9287281990830039</v>
      </c>
      <c r="V62" s="232" t="str">
        <f>IF(OR($U62=0,M62="",Q62=""),"",IF(AND(T62="SI",$U62&gt;=$V$22),"CUMPLE",IF($U62&gt;=$V$23,"CUMPLE","NO CUMPLE")))</f>
        <v>CUMPLE</v>
      </c>
      <c r="W62" s="233">
        <f>IF(M62="","",IF(ISERROR(SUM(H62/F62)),0,SUM(H62/F62)))</f>
        <v>9.3901159645118429E-2</v>
      </c>
      <c r="X62" s="232" t="str">
        <f>IF(OR(W62=0,M62="",Q62=""),"",IF(AND(T62="SI",W62&lt;=$X$22),"CUMPLE",IF(W62&lt;=$X$23,"CUMPLE","NO CUMPLE")))</f>
        <v>CUMPLE</v>
      </c>
      <c r="Y62" s="225">
        <f>IF(ISERROR(SUM(K62/L62)),0,SUM(K62/L62))</f>
        <v>182.11440947891452</v>
      </c>
      <c r="Z62" s="232" t="str">
        <f>IF(OR(Y62=0,M62="",Q62=""),"",IF(AND(T62="SI",Y62&gt;=$Z$22),"CUMPLE",IF(Y62&gt;=$Z$23,"CUMPLE","NO CUMPLE")))</f>
        <v>CUMPLE</v>
      </c>
      <c r="AA62" s="234" t="str">
        <f t="shared" ref="AA62:AA72" si="40">IF(OR(S62="",V62="",X62="",Z62=""),"",IF(S62="NO CUMPLE","NO CUMPLE",IF(V62="NO CUMPLE","NO CUMPLE",IF(X62="NO CUMPLE","NO CUMPLE",IF(Z62="NO CUMPLE","NO CUMPLE",IF(Z62="NO CUMPLE","NO CUMPLE","CUMPLE"))))))</f>
        <v/>
      </c>
      <c r="AB62" s="235">
        <v>2021</v>
      </c>
      <c r="AC62" s="236">
        <f>IF(ISERROR(F62/VLOOKUP(AB62,$AC$21:$AD$23,2)),"",F62/VLOOKUP(AB62,$AC$21:$AD$23,2))</f>
        <v>34200.079029108689</v>
      </c>
      <c r="AD62" s="237" t="str">
        <f>IF(OR(B62="",C62=""),"",IF(AND(AC62&gt;0,AC62&lt;=30000),"MIPYME","NO CUMPLE"))</f>
        <v>NO CUMPLE</v>
      </c>
      <c r="AE62" s="238">
        <f>IF(M62="","",IF(ISERROR(SUM(K62/J62)),0,SUM(K62/J62)))</f>
        <v>0.10154267266358921</v>
      </c>
      <c r="AF62" s="239" t="str">
        <f>IF(OR(M62="",L62="",P62=""),"",IF(AND(T62="SI",AE62&gt;=$AF$22),"CUMPLE",IF(AE62&gt;=$AF$23,"CUMPLE","NO CUMPLE")))</f>
        <v>CUMPLE</v>
      </c>
      <c r="AG62" s="238">
        <f>IF(M62="","",IF(ISERROR(SUM(K62/F62)),0,SUM(K62/F62)))</f>
        <v>9.2007697947013523E-2</v>
      </c>
      <c r="AH62" s="239" t="str">
        <f>IF(OR(M62="",L62="",P62=""),"",IF(AND(T62="SI",AG62&gt;=$AH$22),"CUMPLE",IF(AG62&gt;=$AH$23,"CUMPLE","NO CUMPLE")))</f>
        <v>CUMPLE</v>
      </c>
      <c r="AI62" s="234" t="str">
        <f>IF(OR(AF62="",AH62=""),"",IF(AF62="NO CUMPLE","NO CUMPLE",IF(AH62="NO CUMPLE","NO CUMPLE",IF(AH62="NO CUMPLE","NO CUMPLE","CUMPLE"))))</f>
        <v>CUMPLE</v>
      </c>
    </row>
    <row r="63" spans="1:35" s="14" customFormat="1" ht="20.100000000000001" customHeight="1">
      <c r="A63" s="259">
        <v>45477</v>
      </c>
      <c r="B63" s="146">
        <f>IF(C63="","",B62+0.1)</f>
        <v>4.0999999999999996</v>
      </c>
      <c r="C63" s="146" t="s">
        <v>79</v>
      </c>
      <c r="D63" s="147">
        <v>1</v>
      </c>
      <c r="E63" s="137">
        <v>24998393000</v>
      </c>
      <c r="F63" s="137">
        <v>31071661000</v>
      </c>
      <c r="G63" s="137">
        <v>2517784000</v>
      </c>
      <c r="H63" s="137">
        <v>2917665000</v>
      </c>
      <c r="I63" s="137">
        <f>IF(ISERROR(E63-G63),"",E63-G63)</f>
        <v>22480609000</v>
      </c>
      <c r="J63" s="137">
        <f>IF(ISERROR(F63-H63),"",F63-H63)</f>
        <v>28153996000</v>
      </c>
      <c r="K63" s="137">
        <v>2858832000</v>
      </c>
      <c r="L63" s="137">
        <v>15698000</v>
      </c>
      <c r="M63" s="148">
        <v>2</v>
      </c>
      <c r="N63" s="198">
        <f>IF(M63="","",VLOOKUP(M63,POA!$B$3:$G34,3,0))</f>
        <v>5</v>
      </c>
      <c r="O63" s="159" t="s">
        <v>7</v>
      </c>
      <c r="P63" s="159">
        <f t="shared" ref="P63:P64" si="41">+SUM(P64:P72)</f>
        <v>0</v>
      </c>
      <c r="Q63" s="202">
        <f>IF(ISERROR(VLOOKUP(M63,POA!$B$3:$G47,2,0)),"",VLOOKUP(M63,POA!$B$3:$G47,2,0))</f>
        <v>1797292893</v>
      </c>
      <c r="R63" s="264">
        <f>IF(M63="","",SUM($I$62)+IF(ISERROR(VLOOKUP(M63,POA!$B$3:$G32,4,0)),"",VLOOKUP(M63,POA!$B$3:$G32,4,0)))</f>
        <v>22840067578.599998</v>
      </c>
      <c r="S63" s="256" t="str">
        <f>IF(OR($R$26=0,M63="",Q63=""),"",IF($R$26&gt;=VLOOKUP(M63,POA!$B$3:$G$21,6,FALSE),"CUMPLE","NO CUMPLE"))</f>
        <v/>
      </c>
      <c r="T63" s="154" t="s">
        <v>71</v>
      </c>
      <c r="U63" s="138"/>
      <c r="V63" s="185" t="str">
        <f>IF(OR($U62=0,M63="",Q63=""),"",IF(AND(T63="SI",$U62&gt;=$V$22),"CUMPLE",IF($U62&gt;=$V$23,"CUMPLE","NO CUMPLE")))</f>
        <v>CUMPLE</v>
      </c>
      <c r="W63" s="139"/>
      <c r="X63" s="185" t="str">
        <f>IF(OR(W62=0,M63="",Q63=""),"",IF(AND(T63="SI",W62&lt;=$X$22),"CUMPLE",IF(W62&lt;=$X$23,"CUMPLE","NO CUMPLE")))</f>
        <v>CUMPLE</v>
      </c>
      <c r="Y63" s="140"/>
      <c r="Z63" s="185" t="str">
        <f>IF(OR(Y62=0,M63="",Q63=""),"",IF(AND(T63="SI",Y62&gt;=$Z$22),"CUMPLE",IF(Y62&gt;=$Z$23,"CUMPLE","NO CUMPLE")))</f>
        <v>CUMPLE</v>
      </c>
      <c r="AA63" s="213" t="str">
        <f t="shared" si="40"/>
        <v/>
      </c>
      <c r="AB63" s="141">
        <v>2021</v>
      </c>
      <c r="AC63" s="142">
        <f t="shared" ref="AC63:AC71" si="42">IF(ISERROR(F63/VLOOKUP(AB63,$AC$21:$AD$23,2)),"",F63/VLOOKUP(AB63,$AC$21:$AD$23,2))</f>
        <v>34200.079029108689</v>
      </c>
      <c r="AD63" s="143" t="str">
        <f>IF(OR(B63="",C63=""),"",IF(AND(AC63&gt;0,AC63&lt;=30000),"MIPYME","NO CUMPLE"))</f>
        <v>NO CUMPLE</v>
      </c>
      <c r="AE63" s="144"/>
      <c r="AF63" s="187" t="str">
        <f>IF(OR(M63="",L62="",P63=""),"",IF(AND(T62="SI",AE62&gt;=$AF$22),"CUMPLE",IF(AE62&gt;=$AF$23,"CUMPLE","NO CUMPLE")))</f>
        <v>CUMPLE</v>
      </c>
      <c r="AG63" s="144"/>
      <c r="AH63" s="187" t="str">
        <f>IF(OR(M63="",L62="",P63=""),"",IF(AND(T62="SI",AG62&gt;=$AH$22),"CUMPLE",IF(AG62&gt;=$AH$23,"CUMPLE","NO CUMPLE")))</f>
        <v>CUMPLE</v>
      </c>
      <c r="AI63" s="161" t="str">
        <f t="shared" ref="AI63:AI72" si="43">IF(OR(AF63="",AH63=""),"",IF(AF63="NO CUMPLE","NO CUMPLE",IF(AH63="NO CUMPLE","NO CUMPLE",IF(AH63="NO CUMPLE","NO CUMPLE","CUMPLE"))))</f>
        <v>CUMPLE</v>
      </c>
    </row>
    <row r="64" spans="1:35" s="14" customFormat="1" ht="20.100000000000001" customHeight="1">
      <c r="A64" s="259"/>
      <c r="B64" s="21" t="str">
        <f t="shared" ref="B64:B72" si="44">IF(C64="","",B63+0.1)</f>
        <v/>
      </c>
      <c r="C64" s="21"/>
      <c r="D64" s="121"/>
      <c r="E64" s="153"/>
      <c r="F64" s="153"/>
      <c r="G64" s="153"/>
      <c r="H64" s="153"/>
      <c r="I64" s="153">
        <f>IF(ISERROR(E64-G64),"",E64-G64)</f>
        <v>0</v>
      </c>
      <c r="J64" s="153">
        <f t="shared" ref="J64:J72" si="45">IF(ISERROR(F64-H64),"",F64-H64)</f>
        <v>0</v>
      </c>
      <c r="K64" s="153"/>
      <c r="L64" s="153"/>
      <c r="M64" s="149">
        <v>3</v>
      </c>
      <c r="N64" s="197">
        <f>IF(M64="","",VLOOKUP(M64,POA!$B$3:$G34,3,0))</f>
        <v>5</v>
      </c>
      <c r="O64" s="160" t="s">
        <v>7</v>
      </c>
      <c r="P64" s="160">
        <f t="shared" si="41"/>
        <v>0</v>
      </c>
      <c r="Q64" s="203">
        <f>IF(ISERROR(VLOOKUP(M64,POA!$B$3:$G47,2,0)),"",VLOOKUP(M64,POA!$B$3:$G47,2,0))</f>
        <v>1522205504</v>
      </c>
      <c r="R64" s="265">
        <f>IF(M64="","",SUM($I$62)+IF(ISERROR(VLOOKUP(M64,POA!$B$3:$G33,4,0)),"",VLOOKUP(M64,POA!$B$3:$G33,4,0)))</f>
        <v>22785050100.799999</v>
      </c>
      <c r="S64" s="257" t="str">
        <f>IF(OR($R$26=0,M64="",Q64=""),"",IF($R$26&gt;=VLOOKUP(M64,POA!$B$3:$G$21,6,FALSE),"CUMPLE","NO CUMPLE"))</f>
        <v/>
      </c>
      <c r="T64" s="129"/>
      <c r="U64" s="130"/>
      <c r="V64" s="186" t="str">
        <f>IF(OR($U62=0,M64="",Q64=""),"",IF(AND(T64="SI",$U62&gt;=$V$22),"CUMPLE",IF($U62&gt;=$V$23,"CUMPLE","NO CUMPLE")))</f>
        <v>CUMPLE</v>
      </c>
      <c r="W64" s="131"/>
      <c r="X64" s="186" t="str">
        <f>IF(OR(W62=0,M64="",Q64=""),"",IF(AND(T64="SI",W62&lt;=$X$22),"CUMPLE",IF(W62&lt;=$X$23,"CUMPLE","NO CUMPLE")))</f>
        <v>CUMPLE</v>
      </c>
      <c r="Y64" s="132"/>
      <c r="Z64" s="186" t="str">
        <f>IF(OR(Y62=0,M64="",Q64=""),"",IF(AND(T64="SI",Y62&gt;=$Z$22),"CUMPLE",IF(Y62&gt;=$Z$23,"CUMPLE","NO CUMPLE")))</f>
        <v>CUMPLE</v>
      </c>
      <c r="AA64" s="214" t="str">
        <f t="shared" si="40"/>
        <v/>
      </c>
      <c r="AB64" s="199">
        <v>2021</v>
      </c>
      <c r="AC64" s="134">
        <f t="shared" si="42"/>
        <v>0</v>
      </c>
      <c r="AD64" s="135" t="str">
        <f t="shared" ref="AD64:AD67" si="46">IF(OR(B64="",C64=""),"",IF(AND(AC64&gt;0,AC64&lt;=30000),"MIPYME","NO CUMPLE"))</f>
        <v/>
      </c>
      <c r="AE64" s="136"/>
      <c r="AF64" s="188" t="str">
        <f>IF(OR(M64="",L62="",P64=""),"",IF(AND(T62="SI",AE62&gt;=$AF$22),"CUMPLE",IF(AE62&gt;=$AF$23,"CUMPLE","NO CUMPLE")))</f>
        <v>CUMPLE</v>
      </c>
      <c r="AG64" s="136"/>
      <c r="AH64" s="188" t="str">
        <f>IF(OR(M64="",L62="",P62=""),"",IF(AND(T62="SI",AG62&gt;=$AH$22),"CUMPLE",IF(AG62&gt;=$AH$23,"CUMPLE","NO CUMPLE")))</f>
        <v>CUMPLE</v>
      </c>
      <c r="AI64" s="162" t="str">
        <f t="shared" si="43"/>
        <v>CUMPLE</v>
      </c>
    </row>
    <row r="65" spans="1:35" s="14" customFormat="1" ht="20.100000000000001" customHeight="1">
      <c r="A65" s="259"/>
      <c r="B65" s="21" t="str">
        <f t="shared" si="44"/>
        <v/>
      </c>
      <c r="C65" s="21"/>
      <c r="D65" s="121"/>
      <c r="E65" s="153"/>
      <c r="F65" s="153"/>
      <c r="G65" s="153"/>
      <c r="H65" s="153"/>
      <c r="I65" s="153">
        <f t="shared" ref="I65:I71" si="47">IF(ISERROR(E65-G65),"",E65-G65)</f>
        <v>0</v>
      </c>
      <c r="J65" s="153">
        <f t="shared" si="45"/>
        <v>0</v>
      </c>
      <c r="K65" s="153"/>
      <c r="L65" s="153"/>
      <c r="M65" s="149">
        <v>4</v>
      </c>
      <c r="N65" s="197">
        <f>IF(M65="","",VLOOKUP(M65,POA!$B$3:$G34,3,0))</f>
        <v>5</v>
      </c>
      <c r="O65" s="160" t="s">
        <v>7</v>
      </c>
      <c r="P65" s="160">
        <f>+SUM(P66:P73)</f>
        <v>0</v>
      </c>
      <c r="Q65" s="203">
        <f>IF(ISERROR(VLOOKUP(M65,POA!$B$3:$G47,2,0)),"",VLOOKUP(M65,POA!$B$3:$G47,2,0))</f>
        <v>1378467964</v>
      </c>
      <c r="R65" s="291">
        <f>IF(M65="","",SUM($I$62)+IF(ISERROR(VLOOKUP(M65,POA!$B$3:$G34,4,0)),"",VLOOKUP(M65,POA!$B$3:$G34,4,0)))</f>
        <v>22756302592.799999</v>
      </c>
      <c r="S65" s="251" t="str">
        <f>IF(OR($R$26=0,M65="",Q65=""),"",IF($R$26&gt;=VLOOKUP(M65,POA!$B$3:$G$21,6,FALSE),"CUMPLE","NO CUMPLE"))</f>
        <v/>
      </c>
      <c r="T65" s="129"/>
      <c r="U65" s="130"/>
      <c r="V65" s="186" t="str">
        <f>IF(OR($U62=0,M65="",Q65=""),"",IF(AND(T65="SI",$U62&gt;=$V$22),"CUMPLE",IF($U62&gt;=$V$23,"CUMPLE","NO CUMPLE")))</f>
        <v>CUMPLE</v>
      </c>
      <c r="W65" s="131"/>
      <c r="X65" s="186" t="str">
        <f>IF(OR(W62=0,M65="",Q65=""),"",IF(AND(T65="SI",W62&lt;=$X$22),"CUMPLE",IF(W62&lt;=$X$23,"CUMPLE","NO CUMPLE")))</f>
        <v>CUMPLE</v>
      </c>
      <c r="Y65" s="132"/>
      <c r="Z65" s="186" t="str">
        <f>IF(OR(Y62=0,M65="",Q65=""),"",IF(AND(T65="SI",Y62&gt;=$Z$22),"CUMPLE",IF(Y62&gt;=$Z$23,"CUMPLE","NO CUMPLE")))</f>
        <v>CUMPLE</v>
      </c>
      <c r="AA65" s="214" t="str">
        <f t="shared" si="40"/>
        <v/>
      </c>
      <c r="AB65" s="199">
        <v>2021</v>
      </c>
      <c r="AC65" s="134">
        <f t="shared" si="42"/>
        <v>0</v>
      </c>
      <c r="AD65" s="135" t="str">
        <f t="shared" si="46"/>
        <v/>
      </c>
      <c r="AE65" s="136"/>
      <c r="AF65" s="188" t="str">
        <f>IF(OR(M65="",L62="",P65=""),"",IF(AND(T62="SI",AE62&gt;=$AF$22),"CUMPLE",IF(AE62&gt;=$AF$23,"CUMPLE","NO CUMPLE")))</f>
        <v>CUMPLE</v>
      </c>
      <c r="AG65" s="136"/>
      <c r="AH65" s="188" t="str">
        <f>IF(OR(M65="",L62="",P62=""),"",IF(AND(T62="SI",AG62&gt;=$AH$22),"CUMPLE",IF(AG62&gt;=$AH$23,"CUMPLE","NO CUMPLE")))</f>
        <v>CUMPLE</v>
      </c>
      <c r="AI65" s="162" t="str">
        <f t="shared" si="43"/>
        <v>CUMPLE</v>
      </c>
    </row>
    <row r="66" spans="1:35" s="14" customFormat="1" ht="20.100000000000001" customHeight="1">
      <c r="A66" s="259"/>
      <c r="B66" s="21" t="str">
        <f t="shared" si="44"/>
        <v/>
      </c>
      <c r="C66" s="21"/>
      <c r="D66" s="121"/>
      <c r="E66" s="153"/>
      <c r="F66" s="153"/>
      <c r="G66" s="153"/>
      <c r="H66" s="153"/>
      <c r="I66" s="153">
        <f t="shared" si="47"/>
        <v>0</v>
      </c>
      <c r="J66" s="153">
        <f t="shared" si="45"/>
        <v>0</v>
      </c>
      <c r="K66" s="153"/>
      <c r="L66" s="153"/>
      <c r="M66" s="149">
        <v>5</v>
      </c>
      <c r="N66" s="197">
        <f>IF(M66="","",VLOOKUP(M66,POA!$B$3:$G47,3,0))</f>
        <v>5</v>
      </c>
      <c r="O66" s="160" t="s">
        <v>7</v>
      </c>
      <c r="P66" s="160">
        <f>+SUM(P67:P73)</f>
        <v>0</v>
      </c>
      <c r="Q66" s="203">
        <f>IF(ISERROR(VLOOKUP(M66,POA!$B$3:$G36,2,0)),"",VLOOKUP(M66,POA!$B$3:$G36,2,0))</f>
        <v>1348402734</v>
      </c>
      <c r="R66" s="292">
        <f>IF(M66="","",SUM($I$62)+IF(ISERROR(VLOOKUP(M66,POA!$B$3:$G35,4,0)),"",VLOOKUP(M66,POA!$B$3:$G35,4,0)))</f>
        <v>22750289546.799999</v>
      </c>
      <c r="S66" s="252" t="str">
        <f>IF(OR($R$26=0,M66="",Q66=""),"",IF($R$26&gt;=VLOOKUP(M66,POA!$B$3:$G$21,6,FALSE),"CUMPLE","NO CUMPLE"))</f>
        <v/>
      </c>
      <c r="T66" s="129"/>
      <c r="U66" s="130"/>
      <c r="V66" s="186" t="str">
        <f>IF(OR($U62=0,M66="",Q66=""),"",IF(AND(T66="SI",$U62&gt;=$V$22),"CUMPLE",IF($U62&gt;=$V$23,"CUMPLE","NO CUMPLE")))</f>
        <v>CUMPLE</v>
      </c>
      <c r="W66" s="131"/>
      <c r="X66" s="186" t="str">
        <f>IF(OR(W62=0,M66="",Q66=""),"",IF(AND(T66="SI",W62&lt;=$X$22),"CUMPLE",IF(W62&lt;=$X$23,"CUMPLE","NO CUMPLE")))</f>
        <v>CUMPLE</v>
      </c>
      <c r="Y66" s="132"/>
      <c r="Z66" s="186" t="str">
        <f>IF(OR(Y62=0,M66="",Q66=""),"",IF(AND(T66="SI",Y62&gt;=$Z$22),"CUMPLE",IF(Y62&gt;=$Z$23,"CUMPLE","NO CUMPLE")))</f>
        <v>CUMPLE</v>
      </c>
      <c r="AA66" s="214" t="str">
        <f t="shared" si="40"/>
        <v/>
      </c>
      <c r="AB66" s="199">
        <v>2021</v>
      </c>
      <c r="AC66" s="134">
        <f t="shared" si="42"/>
        <v>0</v>
      </c>
      <c r="AD66" s="135" t="str">
        <f t="shared" si="46"/>
        <v/>
      </c>
      <c r="AE66" s="136"/>
      <c r="AF66" s="188" t="str">
        <f>IF(OR(M66="",L62="",P66=""),"",IF(AND(T62="SI",AE62&gt;=$AF$22),"CUMPLE",IF(AE62&gt;=$AF$23,"CUMPLE","NO CUMPLE")))</f>
        <v>CUMPLE</v>
      </c>
      <c r="AG66" s="136"/>
      <c r="AH66" s="188" t="str">
        <f>IF(OR(M65="",L62="",P62=""),"",IF(AND(T62="SI",AG62&gt;=$AH$22),"CUMPLE",IF(AG62&gt;=$AH$23,"CUMPLE","NO CUMPLE")))</f>
        <v>CUMPLE</v>
      </c>
      <c r="AI66" s="162" t="str">
        <f t="shared" si="43"/>
        <v>CUMPLE</v>
      </c>
    </row>
    <row r="67" spans="1:35" s="14" customFormat="1" ht="20.100000000000001" customHeight="1">
      <c r="A67" s="259"/>
      <c r="B67" s="21" t="str">
        <f t="shared" si="44"/>
        <v/>
      </c>
      <c r="C67" s="21"/>
      <c r="D67" s="121"/>
      <c r="E67" s="153"/>
      <c r="F67" s="153"/>
      <c r="G67" s="153"/>
      <c r="H67" s="153"/>
      <c r="I67" s="153">
        <f t="shared" si="47"/>
        <v>0</v>
      </c>
      <c r="J67" s="153">
        <f t="shared" si="45"/>
        <v>0</v>
      </c>
      <c r="K67" s="153"/>
      <c r="L67" s="153"/>
      <c r="M67" s="149">
        <v>6</v>
      </c>
      <c r="N67" s="197">
        <f>IF(M67="","",VLOOKUP(M67,POA!$B$3:$G34,3,0))</f>
        <v>5</v>
      </c>
      <c r="O67" s="160" t="s">
        <v>7</v>
      </c>
      <c r="P67" s="160">
        <f>+SUM(P68:P73)</f>
        <v>0</v>
      </c>
      <c r="Q67" s="203">
        <f>IF(ISERROR(VLOOKUP(M67,POA!$B$3:$G47,2,0)),"",VLOOKUP(M67,POA!$B$3:$G47,2,0))</f>
        <v>1264100957</v>
      </c>
      <c r="R67" s="265">
        <f>IF(M67="","",SUM($I$62)+IF(ISERROR(VLOOKUP(M67,POA!$B$3:$G36,4,0)),"",VLOOKUP(M67,POA!$B$3:$G36,4,0)))</f>
        <v>22733429191.400002</v>
      </c>
      <c r="S67" s="246" t="str">
        <f>IF(OR($R$26=0,M67="",Q67=""),"",IF($R$26&gt;=VLOOKUP(M67,POA!$B$3:$G$21,6,FALSE),"CUMPLE","NO CUMPLE"))</f>
        <v/>
      </c>
      <c r="T67" s="129"/>
      <c r="U67" s="130"/>
      <c r="V67" s="186" t="str">
        <f>IF(OR($U62=0,M67="",Q67=""),"",IF(AND(T67="SI",$U62&gt;=$V$22),"CUMPLE",IF($U62&gt;=$V$23,"CUMPLE","NO CUMPLE")))</f>
        <v>CUMPLE</v>
      </c>
      <c r="W67" s="131"/>
      <c r="X67" s="186" t="str">
        <f>IF(OR(W62=0,M67="",Q67=""),"",IF(AND(T67="SI",W62&lt;=$X$22),"CUMPLE",IF(W62&lt;=$X$23,"CUMPLE","NO CUMPLE")))</f>
        <v>CUMPLE</v>
      </c>
      <c r="Y67" s="132"/>
      <c r="Z67" s="186" t="str">
        <f>IF(OR(Y62=0,M67="",Q67=""),"",IF(AND(T67="SI",Y62&gt;=$Z$22),"CUMPLE",IF(Y62&gt;=$Z$23,"CUMPLE","NO CUMPLE")))</f>
        <v>CUMPLE</v>
      </c>
      <c r="AA67" s="214" t="str">
        <f t="shared" si="40"/>
        <v/>
      </c>
      <c r="AB67" s="199">
        <v>2021</v>
      </c>
      <c r="AC67" s="134">
        <f t="shared" si="42"/>
        <v>0</v>
      </c>
      <c r="AD67" s="135" t="str">
        <f t="shared" si="46"/>
        <v/>
      </c>
      <c r="AE67" s="136"/>
      <c r="AF67" s="188" t="str">
        <f>IF(OR(M67="",L62="",P67=""),"",IF(AND(T62="SI",AE62&gt;=$AF$22),"CUMPLE",IF(AE62&gt;=$AF$23,"CUMPLE","NO CUMPLE")))</f>
        <v>CUMPLE</v>
      </c>
      <c r="AG67" s="136"/>
      <c r="AH67" s="188" t="str">
        <f>IF(OR(M67="",L62="",P62=""),"",IF(AND(T62="SI",AG62&gt;=$AH$22),"CUMPLE",IF(AG62&gt;=$AH$23,"CUMPLE","NO CUMPLE")))</f>
        <v>CUMPLE</v>
      </c>
      <c r="AI67" s="162" t="str">
        <f t="shared" si="43"/>
        <v>CUMPLE</v>
      </c>
    </row>
    <row r="68" spans="1:35" s="14" customFormat="1" ht="20.100000000000001" customHeight="1">
      <c r="A68" s="259"/>
      <c r="B68" s="150" t="str">
        <f t="shared" si="44"/>
        <v/>
      </c>
      <c r="C68" s="150"/>
      <c r="D68" s="121"/>
      <c r="E68" s="153"/>
      <c r="F68" s="153"/>
      <c r="G68" s="153"/>
      <c r="H68" s="153"/>
      <c r="I68" s="153">
        <f t="shared" si="47"/>
        <v>0</v>
      </c>
      <c r="J68" s="153">
        <f t="shared" si="45"/>
        <v>0</v>
      </c>
      <c r="K68" s="153"/>
      <c r="L68" s="153"/>
      <c r="M68" s="149">
        <v>7</v>
      </c>
      <c r="N68" s="197">
        <f>IF(M68="","",VLOOKUP(M68,POA!$B$3:$G34,3,0))</f>
        <v>5</v>
      </c>
      <c r="O68" s="160" t="s">
        <v>7</v>
      </c>
      <c r="P68" s="160">
        <f>+SUM(P69:P73)</f>
        <v>0</v>
      </c>
      <c r="Q68" s="203">
        <f>IF(ISERROR(VLOOKUP(M68,POA!$B$3:$G47,2,0)),"",VLOOKUP(M68,POA!$B$3:$G47,2,0))</f>
        <v>1167015102</v>
      </c>
      <c r="R68" s="291">
        <f>IF(M68="","",SUM($I$62)+IF(ISERROR(VLOOKUP(M68,POA!$B$3:$G37,4,0)),"",VLOOKUP(M68,POA!$B$3:$G37,4,0)))</f>
        <v>22714012020.400002</v>
      </c>
      <c r="S68" s="246" t="str">
        <f>IF(OR($R$26=0,M68="",Q68=""),"",IF($R$26&gt;=VLOOKUP(M68,POA!$B$3:$G$21,6,FALSE),"CUMPLE","NO CUMPLE"))</f>
        <v/>
      </c>
      <c r="T68" s="129"/>
      <c r="U68" s="130"/>
      <c r="V68" s="186" t="str">
        <f>IF(OR($U62=0,M68="",Q68=""),"",IF(AND(T68="SI",$U62&gt;=$V$22),"CUMPLE",IF($U62&gt;=$V$23,"CUMPLE","NO CUMPLE")))</f>
        <v>CUMPLE</v>
      </c>
      <c r="W68" s="131"/>
      <c r="X68" s="186" t="str">
        <f>IF(OR(W62=0,M68="",Q68=""),"",IF(AND(T68="SI",W62&lt;=$X$22),"CUMPLE",IF(W62&lt;=$X$23,"CUMPLE","NO CUMPLE")))</f>
        <v>CUMPLE</v>
      </c>
      <c r="Y68" s="132"/>
      <c r="Z68" s="186" t="str">
        <f>IF(OR(Y62=0,M68="",Q68=""),"",IF(AND(T68="SI",Y62&gt;=$Z$22),"CUMPLE",IF(Y62&gt;=$Z$23,"CUMPLE","NO CUMPLE")))</f>
        <v>CUMPLE</v>
      </c>
      <c r="AA68" s="214" t="str">
        <f t="shared" si="40"/>
        <v/>
      </c>
      <c r="AB68" s="199">
        <v>2021</v>
      </c>
      <c r="AC68" s="134">
        <f t="shared" si="42"/>
        <v>0</v>
      </c>
      <c r="AD68" s="135" t="str">
        <f>IF(OR(B68="",C68=""),"",IF(AND(AC68&gt;0,AC68&lt;=30000),"MIPYME","NO CUMPLE"))</f>
        <v/>
      </c>
      <c r="AE68" s="136"/>
      <c r="AF68" s="188" t="str">
        <f>IF(OR(M68="",L62="",P68=""),"",IF(AND(T66="SI",AE62&gt;=$AF$22),"CUMPLE",IF(AE62&gt;=$AF$23,"CUMPLE","NO CUMPLE")))</f>
        <v>CUMPLE</v>
      </c>
      <c r="AG68" s="136"/>
      <c r="AH68" s="188" t="str">
        <f>IF(OR(M68="",L62="",P62=""),"",IF(AND(T62="SI",AG62&gt;=$AH$22),"CUMPLE",IF(AG62&gt;=$AH$23,"CUMPLE","NO CUMPLE")))</f>
        <v>CUMPLE</v>
      </c>
      <c r="AI68" s="162" t="str">
        <f t="shared" si="43"/>
        <v>CUMPLE</v>
      </c>
    </row>
    <row r="69" spans="1:35" s="14" customFormat="1" ht="20.100000000000001" customHeight="1">
      <c r="A69" s="259"/>
      <c r="B69" s="150" t="str">
        <f t="shared" si="44"/>
        <v/>
      </c>
      <c r="C69" s="150"/>
      <c r="D69" s="121"/>
      <c r="E69" s="153"/>
      <c r="F69" s="153"/>
      <c r="G69" s="153"/>
      <c r="H69" s="153"/>
      <c r="I69" s="153">
        <f t="shared" si="47"/>
        <v>0</v>
      </c>
      <c r="J69" s="153">
        <f t="shared" si="45"/>
        <v>0</v>
      </c>
      <c r="K69" s="153"/>
      <c r="L69" s="153"/>
      <c r="M69" s="149">
        <v>8</v>
      </c>
      <c r="N69" s="197">
        <f>IF(M69="","",VLOOKUP(M69,POA!$B$3:$G34,3,0))</f>
        <v>5</v>
      </c>
      <c r="O69" s="160" t="s">
        <v>7</v>
      </c>
      <c r="P69" s="160">
        <f>+SUM(P70:P73)</f>
        <v>0</v>
      </c>
      <c r="Q69" s="203">
        <f>IF(ISERROR(VLOOKUP(M69,POA!$B$3:$G47,2,0)),"",VLOOKUP(M69,POA!$B$3:$G47,2,0))</f>
        <v>1146992897</v>
      </c>
      <c r="R69" s="292">
        <f>IF(M69="","",SUM($I$62)+IF(ISERROR(VLOOKUP(M69,POA!$B$3:$G38,4,0)),"",VLOOKUP(M69,POA!$B$3:$G38,4,0)))</f>
        <v>22710007579.400002</v>
      </c>
      <c r="S69" s="246" t="str">
        <f>IF(OR($R$26=0,M69="",Q69=""),"",IF($R$26&gt;=VLOOKUP(M69,POA!$B$3:$G$21,6,FALSE),"CUMPLE","NO CUMPLE"))</f>
        <v/>
      </c>
      <c r="T69" s="129"/>
      <c r="U69" s="130"/>
      <c r="V69" s="186" t="str">
        <f>IF(OR($U62=0,M69="",Q69=""),"",IF(AND(T69="SI",$U62&gt;=$V$22),"CUMPLE",IF($U62&gt;=$V$23,"CUMPLE","NO CUMPLE")))</f>
        <v>CUMPLE</v>
      </c>
      <c r="W69" s="131"/>
      <c r="X69" s="186" t="str">
        <f>IF(OR(W62=0,M69="",Q69=""),"",IF(AND(T69="SI",W62&lt;=$X$22),"CUMPLE",IF(W62&lt;=$X$23,"CUMPLE","NO CUMPLE")))</f>
        <v>CUMPLE</v>
      </c>
      <c r="Y69" s="132"/>
      <c r="Z69" s="186" t="str">
        <f>IF(OR(Y62=0,M69="",Q69=""),"",IF(AND(T69="SI",Y62&gt;=$Z$22),"CUMPLE",IF(Y62&gt;=$Z$23,"CUMPLE","NO CUMPLE")))</f>
        <v>CUMPLE</v>
      </c>
      <c r="AA69" s="214" t="str">
        <f t="shared" si="40"/>
        <v/>
      </c>
      <c r="AB69" s="199">
        <v>2021</v>
      </c>
      <c r="AC69" s="134">
        <f t="shared" si="42"/>
        <v>0</v>
      </c>
      <c r="AD69" s="135" t="str">
        <f t="shared" ref="AD69:AD70" si="48">IF(OR(B69="",C69=""),"",IF(AND(AC69&gt;0,AC69&lt;=30000),"MIPYME","NO CUMPLE"))</f>
        <v/>
      </c>
      <c r="AE69" s="136"/>
      <c r="AF69" s="188" t="str">
        <f>IF(OR(M69="",L62="",P69=""),"",IF(AND(T62="SI",AE62&gt;=$AF$22),"CUMPLE",IF(AE62&gt;=$AF$23,"CUMPLE","NO CUMPLE")))</f>
        <v>CUMPLE</v>
      </c>
      <c r="AG69" s="136"/>
      <c r="AH69" s="188" t="str">
        <f>IF(OR(M69="",L62="",P62=""),"",IF(AND(T62="SI",AG62&gt;=$AH$22),"CUMPLE",IF(AG62&gt;=$AH$23,"CUMPLE","NO CUMPLE")))</f>
        <v>CUMPLE</v>
      </c>
      <c r="AI69" s="162" t="str">
        <f t="shared" si="43"/>
        <v>CUMPLE</v>
      </c>
    </row>
    <row r="70" spans="1:35" s="14" customFormat="1" ht="20.100000000000001" customHeight="1">
      <c r="A70" s="259"/>
      <c r="B70" s="150" t="str">
        <f t="shared" si="44"/>
        <v/>
      </c>
      <c r="C70" s="150"/>
      <c r="D70" s="121"/>
      <c r="E70" s="153"/>
      <c r="F70" s="153"/>
      <c r="G70" s="153"/>
      <c r="H70" s="153"/>
      <c r="I70" s="153">
        <f t="shared" si="47"/>
        <v>0</v>
      </c>
      <c r="J70" s="153">
        <f t="shared" si="45"/>
        <v>0</v>
      </c>
      <c r="K70" s="153"/>
      <c r="L70" s="153"/>
      <c r="M70" s="149">
        <v>9</v>
      </c>
      <c r="N70" s="197">
        <f>IF(M70="","",VLOOKUP(M70,POA!$B$3:$G34,3,0))</f>
        <v>5</v>
      </c>
      <c r="O70" s="160" t="s">
        <v>7</v>
      </c>
      <c r="P70" s="160">
        <f>+SUM(P71:P73)</f>
        <v>0</v>
      </c>
      <c r="Q70" s="203">
        <f>IF(ISERROR(VLOOKUP(M70,POA!$B$3:$G40,2,0)),"",VLOOKUP(M70,POA!$B$3:$G40,2,0))</f>
        <v>1077361989</v>
      </c>
      <c r="R70" s="265">
        <f>IF(M70="","",SUM($I$62)+IF(ISERROR(VLOOKUP(M70,POA!$B$3:$G39,4,0)),"",VLOOKUP(M70,POA!$B$3:$G39,4,0)))</f>
        <v>22696081397.799999</v>
      </c>
      <c r="S70" s="246" t="str">
        <f>IF(OR($R$26=0,M70="",Q70=""),"",IF($R$26&gt;=VLOOKUP(M70,POA!$B$3:$G$21,6,FALSE),"CUMPLE","NO CUMPLE"))</f>
        <v/>
      </c>
      <c r="T70" s="129"/>
      <c r="U70" s="130"/>
      <c r="V70" s="186" t="str">
        <f>IF(OR($U62=0,M70="",Q70=""),"",IF(AND(T70="SI",$U62&gt;=$V$22),"CUMPLE",IF($U62&gt;=$V$23,"CUMPLE","NO CUMPLE")))</f>
        <v>CUMPLE</v>
      </c>
      <c r="W70" s="131"/>
      <c r="X70" s="186" t="str">
        <f>IF(OR(W62=0,M70="",Q70=""),"",IF(AND(T70="SI",W62&lt;=$X$22),"CUMPLE",IF(W62&lt;=$X$23,"CUMPLE","NO CUMPLE")))</f>
        <v>CUMPLE</v>
      </c>
      <c r="Y70" s="132"/>
      <c r="Z70" s="186" t="str">
        <f>IF(OR(Y62=0,M70="",Q70=""),"",IF(AND(T70="SI",Y62&gt;=$Z$22),"CUMPLE",IF(Y62&gt;=$Z$23,"CUMPLE","NO CUMPLE")))</f>
        <v>CUMPLE</v>
      </c>
      <c r="AA70" s="215" t="str">
        <f t="shared" si="40"/>
        <v/>
      </c>
      <c r="AB70" s="133">
        <v>2021</v>
      </c>
      <c r="AC70" s="134">
        <f t="shared" si="42"/>
        <v>0</v>
      </c>
      <c r="AD70" s="135" t="str">
        <f t="shared" si="48"/>
        <v/>
      </c>
      <c r="AE70" s="136"/>
      <c r="AF70" s="188" t="str">
        <f>IF(OR(M70="",L62="",P62=""),"",IF(AND(T62="SI",AE62&gt;=$AF$22),"CUMPLE",IF(AE62&gt;=$AF$23,"CUMPLE","NO CUMPLE")))</f>
        <v>CUMPLE</v>
      </c>
      <c r="AG70" s="136"/>
      <c r="AH70" s="188" t="str">
        <f>IF(OR(M70="",L62="",P62=""),"",IF(AND(T62="SI",AG62&gt;=$AH$22),"CUMPLE",IF(AG62&gt;=$AH$23,"CUMPLE","NO CUMPLE")))</f>
        <v>CUMPLE</v>
      </c>
      <c r="AI70" s="162" t="str">
        <f t="shared" si="43"/>
        <v>CUMPLE</v>
      </c>
    </row>
    <row r="71" spans="1:35" s="14" customFormat="1" ht="20.100000000000001" customHeight="1">
      <c r="A71" s="259"/>
      <c r="B71" s="150" t="str">
        <f t="shared" si="44"/>
        <v/>
      </c>
      <c r="C71" s="150"/>
      <c r="D71" s="121"/>
      <c r="E71" s="153"/>
      <c r="F71" s="153"/>
      <c r="G71" s="153"/>
      <c r="H71" s="153"/>
      <c r="I71" s="153">
        <f t="shared" si="47"/>
        <v>0</v>
      </c>
      <c r="J71" s="153">
        <f t="shared" si="45"/>
        <v>0</v>
      </c>
      <c r="K71" s="153"/>
      <c r="L71" s="153"/>
      <c r="M71" s="151"/>
      <c r="N71" s="197" t="str">
        <f>IF(M71="","",VLOOKUP(M71,POA!$B$3:$G34,3,0))</f>
        <v/>
      </c>
      <c r="O71" s="160" t="s">
        <v>7</v>
      </c>
      <c r="P71" s="160">
        <f>+SUM(P72:P73)</f>
        <v>0</v>
      </c>
      <c r="Q71" s="203" t="str">
        <f>IF(ISERROR(VLOOKUP(M71,POA!$B$3:$G41,2,0)),"",VLOOKUP(M71,POA!$B$3:$G41,2,0))</f>
        <v/>
      </c>
      <c r="R71" s="204"/>
      <c r="S71" s="246"/>
      <c r="T71" s="129"/>
      <c r="U71" s="130"/>
      <c r="V71" s="186" t="str">
        <f>IF(OR($U62=0,M71="",Q71=""),"",IF(AND(T71="SI",$U62&gt;=$V$22),"CUMPLE",IF($U62&gt;=$V$23,"CUMPLE","NO CUMPLE")))</f>
        <v/>
      </c>
      <c r="W71" s="131"/>
      <c r="X71" s="186" t="str">
        <f>IF(OR(W62=0,M71="",Q71=""),"",IF(AND(T71="SI",W62&lt;=$X$22),"CUMPLE",IF(W62&lt;=$X$23,"CUMPLE","NO CUMPLE")))</f>
        <v/>
      </c>
      <c r="Y71" s="132"/>
      <c r="Z71" s="186" t="str">
        <f>IF(OR(Y62=0,M71="",Q71=""),"",IF(AND(T71="SI",Y62&gt;=$Z$22),"CUMPLE",IF(Y62&gt;=$Z$23,"CUMPLE","NO CUMPLE")))</f>
        <v/>
      </c>
      <c r="AA71" s="214" t="str">
        <f t="shared" si="40"/>
        <v/>
      </c>
      <c r="AB71" s="199">
        <v>2021</v>
      </c>
      <c r="AC71" s="134">
        <f t="shared" si="42"/>
        <v>0</v>
      </c>
      <c r="AD71" s="135" t="str">
        <f>IF(OR(B71="",C71=""),"",IF(AND(AC71&gt;0,AC71&lt;=30000),"MIPYME","NO CUMPLE"))</f>
        <v/>
      </c>
      <c r="AE71" s="136"/>
      <c r="AF71" s="188" t="str">
        <f>IF(OR(M71="",L62="",P71=""),"",IF(AND(T62="SI",AE62&gt;=$AF$22),"CUMPLE",IF(AE62&gt;=$AF$23,"CUMPLE","NO CUMPLE")))</f>
        <v/>
      </c>
      <c r="AG71" s="136"/>
      <c r="AH71" s="188" t="str">
        <f>IF(OR(M71="",L62="",P62=""),"",IF(AND(T62="SI",AG62&gt;=$AH$22),"CUMPLE",IF(AG62&gt;=$AH$23,"CUMPLE","NO CUMPLE")))</f>
        <v/>
      </c>
      <c r="AI71" s="162" t="str">
        <f t="shared" si="43"/>
        <v/>
      </c>
    </row>
    <row r="72" spans="1:35" ht="20.100000000000001" customHeight="1">
      <c r="A72" s="259"/>
      <c r="B72" s="284" t="str">
        <f t="shared" si="44"/>
        <v/>
      </c>
      <c r="C72" s="284"/>
      <c r="D72" s="284"/>
      <c r="E72" s="216"/>
      <c r="F72" s="153"/>
      <c r="G72" s="153"/>
      <c r="H72" s="153"/>
      <c r="I72" s="153">
        <f>IF(ISERROR(E72-G72),"",E72-G72)</f>
        <v>0</v>
      </c>
      <c r="J72" s="153">
        <f t="shared" si="45"/>
        <v>0</v>
      </c>
      <c r="K72" s="153"/>
      <c r="L72" s="153"/>
      <c r="M72" s="151"/>
      <c r="N72" s="197" t="str">
        <f>IF(M72="","",VLOOKUP(M72,POA!$B$3:$G34,3,0))</f>
        <v/>
      </c>
      <c r="O72" s="160" t="s">
        <v>7</v>
      </c>
      <c r="P72" s="160">
        <f>+SUM(P73:P73)</f>
        <v>0</v>
      </c>
      <c r="Q72" s="203" t="str">
        <f>IF(ISERROR(VLOOKUP(M72,POA!$B$3:$G42,2,0)),"",VLOOKUP(M72,POA!$B$3:$G42,2,0))</f>
        <v/>
      </c>
      <c r="R72" s="204"/>
      <c r="S72" s="253"/>
      <c r="T72" s="129"/>
      <c r="U72" s="129"/>
      <c r="V72" s="186" t="str">
        <f>IF(OR($U63=0,M72="",Q72=""),"",IF(AND(T72="SI",$U63&gt;=$V$22),"CUMPLE",IF($U63&gt;=$V$23,"CUMPLE","NO CUMPLE")))</f>
        <v/>
      </c>
      <c r="W72" s="129"/>
      <c r="X72" s="186" t="str">
        <f>IF(OR(W63=0,M72="",Q72=""),"",IF(AND(T72="SI",W63&lt;=$X$22),"CUMPLE",IF(W63&lt;=$X$23,"CUMPLE","NO CUMPLE")))</f>
        <v/>
      </c>
      <c r="Y72" s="129"/>
      <c r="Z72" s="186" t="str">
        <f>IF(OR(Y63=0,M72="",Q72=""),"",IF(AND(T72="SI",Y63&gt;=$Z$22),"CUMPLE",IF(Y63&gt;=$Z$23,"CUMPLE","NO CUMPLE")))</f>
        <v/>
      </c>
      <c r="AA72" s="214" t="str">
        <f t="shared" si="40"/>
        <v/>
      </c>
      <c r="AB72" s="200"/>
      <c r="AC72" s="129"/>
      <c r="AD72" s="129"/>
      <c r="AE72" s="129"/>
      <c r="AF72" s="188" t="str">
        <f>IF(OR(M72="",L62="",P72=""),"",IF(AND(T62="SI",AE62&gt;=$AF$22),"CUMPLE",IF(AE62&gt;=$AF$23,"CUMPLE","NO CUMPLE")))</f>
        <v/>
      </c>
      <c r="AG72" s="129"/>
      <c r="AH72" s="188" t="str">
        <f>IF(OR(M72="",L62="",P62=""),"",IF(AND(T62="SI",AG62&gt;=$AH$22),"CUMPLE",IF(AG62&gt;=$AH$23,"CUMPLE","NO CUMPLE")))</f>
        <v/>
      </c>
      <c r="AI72" s="162" t="str">
        <f t="shared" si="43"/>
        <v/>
      </c>
    </row>
    <row r="73" spans="1:35" ht="9.9499999999999993" customHeight="1" thickBot="1">
      <c r="A73" s="259"/>
      <c r="B73" s="322" t="s">
        <v>73</v>
      </c>
      <c r="C73" s="323"/>
      <c r="D73" s="323"/>
      <c r="E73" s="323"/>
      <c r="F73" s="323"/>
      <c r="G73" s="323"/>
      <c r="H73" s="323"/>
      <c r="I73" s="323"/>
      <c r="J73" s="323"/>
      <c r="K73" s="323"/>
      <c r="L73" s="323"/>
      <c r="M73" s="323"/>
      <c r="N73" s="323"/>
      <c r="O73" s="323"/>
      <c r="P73" s="323"/>
      <c r="Q73" s="323"/>
      <c r="R73" s="323"/>
      <c r="S73" s="324"/>
      <c r="T73" s="323"/>
      <c r="U73" s="323"/>
      <c r="V73" s="323"/>
      <c r="W73" s="323"/>
      <c r="X73" s="323"/>
      <c r="Y73" s="323"/>
      <c r="Z73" s="323"/>
      <c r="AA73" s="324"/>
      <c r="AB73" s="323"/>
      <c r="AC73" s="323"/>
      <c r="AD73" s="323"/>
      <c r="AE73" s="323"/>
      <c r="AF73" s="323"/>
      <c r="AG73" s="323"/>
      <c r="AH73" s="323"/>
      <c r="AI73" s="325"/>
    </row>
    <row r="74" spans="1:35" s="221" customFormat="1" ht="26.1" customHeight="1">
      <c r="A74" s="269" t="s">
        <v>80</v>
      </c>
      <c r="B74" s="222">
        <v>5</v>
      </c>
      <c r="C74" s="223" t="s">
        <v>81</v>
      </c>
      <c r="D74" s="224">
        <f>IF(SUM(D75:D84)=0,"",SUM(D75:D84))</f>
        <v>0.99999999999999989</v>
      </c>
      <c r="E74" s="225">
        <f t="shared" ref="E74:K74" si="49">IF(ISERROR(SUM(E75:E84)),"",SUM(E75:E84))</f>
        <v>7551670743</v>
      </c>
      <c r="F74" s="225">
        <f t="shared" si="49"/>
        <v>9715903599</v>
      </c>
      <c r="G74" s="225">
        <f t="shared" si="49"/>
        <v>1368076939</v>
      </c>
      <c r="H74" s="225">
        <f t="shared" si="49"/>
        <v>2860614754</v>
      </c>
      <c r="I74" s="225">
        <f t="shared" si="49"/>
        <v>6183593804</v>
      </c>
      <c r="J74" s="225">
        <f t="shared" si="49"/>
        <v>6855288845</v>
      </c>
      <c r="K74" s="225">
        <f t="shared" si="49"/>
        <v>1231096813</v>
      </c>
      <c r="L74" s="225">
        <f t="shared" ref="L74" si="50">IF(ISERROR(SUM(L75:L83)),"",SUM(L75:L83))</f>
        <v>309035684</v>
      </c>
      <c r="M74" s="226">
        <v>3</v>
      </c>
      <c r="N74" s="227">
        <f>IF(M74="","",VLOOKUP(M74,POA!$B$3:$G46,3,0))</f>
        <v>5</v>
      </c>
      <c r="O74" s="228" t="s">
        <v>7</v>
      </c>
      <c r="P74" s="228">
        <f>+SUM(P75:P83)</f>
        <v>0</v>
      </c>
      <c r="Q74" s="229">
        <f>IF(ISERROR(VLOOKUP(M74,POA!$B$3:$G59,2,0)),"",VLOOKUP(M74,POA!$B$3:$G59,2,0))</f>
        <v>1522205504</v>
      </c>
      <c r="R74" s="230">
        <f>IF(M74="","",SUM($I$74)+IF(ISERROR(VLOOKUP(M74,POA!$B$3:$G43,4,0)),"",VLOOKUP(M74,POA!$B$3:$G43,4,0)))</f>
        <v>6488034904.8000002</v>
      </c>
      <c r="S74" s="231" t="str">
        <f>IF(OR($R$26=0,M74="",Q74=""),"",IF($R$26&gt;=VLOOKUP(M74,POA!$B$3:$G$21,6,FALSE),"CUMPLE","NO CUMPLE"))</f>
        <v/>
      </c>
      <c r="T74" s="225" t="str">
        <f>IF(M74="","",IF(COUNTIFS(T75:T84,"SI",D75:D84,"&gt;=10%")&gt;0,"SI","NO"))</f>
        <v>SI</v>
      </c>
      <c r="U74" s="225">
        <f>IF(ISERROR(SUM(E74/G74)),0,SUM(E74/G74))</f>
        <v>5.5199167003866876</v>
      </c>
      <c r="V74" s="232" t="str">
        <f>IF(OR($U74=0,M74="",Q74=""),"",IF(AND(T74="SI",$U74&gt;=$V$22),"CUMPLE",IF($U74&gt;=$V$23,"CUMPLE","NO CUMPLE")))</f>
        <v>CUMPLE</v>
      </c>
      <c r="W74" s="233">
        <f>IF(M74="","",IF(ISERROR(SUM(H74/F74)),0,SUM(H74/F74)))</f>
        <v>0.29442601244977629</v>
      </c>
      <c r="X74" s="232" t="str">
        <f>IF(OR(W74=0,M74="",Q74=""),"",IF(AND(T74="SI",W74&lt;=$X$22),"CUMPLE",IF(W74&lt;=$X$23,"CUMPLE","NO CUMPLE")))</f>
        <v>CUMPLE</v>
      </c>
      <c r="Y74" s="225">
        <f>IF(ISERROR(SUM(K74/L74)),0,SUM(K74/L74))</f>
        <v>3.9836720376925792</v>
      </c>
      <c r="Z74" s="232" t="str">
        <f>IF(OR(Y74=0,M74="",Q74=""),"",IF(AND(T74="SI",Y74&gt;=$Z$22),"CUMPLE",IF(Y74&gt;=$Z$23,"CUMPLE","NO CUMPLE")))</f>
        <v>CUMPLE</v>
      </c>
      <c r="AA74" s="234" t="str">
        <f t="shared" ref="AA74:AA84" si="51">IF(OR(S74="",V74="",X74="",Z74=""),"",IF(S74="NO CUMPLE","NO CUMPLE",IF(V74="NO CUMPLE","NO CUMPLE",IF(X74="NO CUMPLE","NO CUMPLE",IF(Z74="NO CUMPLE","NO CUMPLE",IF(Z74="NO CUMPLE","NO CUMPLE","CUMPLE"))))))</f>
        <v/>
      </c>
      <c r="AB74" s="235">
        <v>2021</v>
      </c>
      <c r="AC74" s="236">
        <f>IF(ISERROR(F74/VLOOKUP(AB74,$AC$21:$AD$23,2)),"",F74/VLOOKUP(AB74,$AC$21:$AD$23,2))</f>
        <v>10694.139297059193</v>
      </c>
      <c r="AD74" s="237" t="str">
        <f>IF(OR(B74="",C74=""),"",IF(AND(AC74&gt;0,AC74&lt;=30000),"MIPYME","NO CUMPLE"))</f>
        <v>MIPYME</v>
      </c>
      <c r="AE74" s="238">
        <f>IF(M74="","",IF(ISERROR(SUM(K74/J74)),0,SUM(K74/J74)))</f>
        <v>0.17958350710457918</v>
      </c>
      <c r="AF74" s="239" t="str">
        <f>IF(OR(M74="",L74="",P74=""),"",IF(AND(T74="SI",AE74&gt;=$AF$22),"CUMPLE",IF(AE74&gt;=$AF$23,"CUMPLE","NO CUMPLE")))</f>
        <v>CUMPLE</v>
      </c>
      <c r="AG74" s="238">
        <f>IF(M74="","",IF(ISERROR(SUM(K74/F74)),0,SUM(K74/F74)))</f>
        <v>0.12670945120603189</v>
      </c>
      <c r="AH74" s="239" t="str">
        <f>IF(OR(M74="",L74="",P74=""),"",IF(AND(T74="SI",AG74&gt;=$AH$22),"CUMPLE",IF(AG74&gt;=$AH$23,"CUMPLE","NO CUMPLE")))</f>
        <v>CUMPLE</v>
      </c>
      <c r="AI74" s="234" t="str">
        <f>IF(OR(AF74="",AH74=""),"",IF(AF74="NO CUMPLE","NO CUMPLE",IF(AH74="NO CUMPLE","NO CUMPLE",IF(AH74="NO CUMPLE","NO CUMPLE","CUMPLE"))))</f>
        <v>CUMPLE</v>
      </c>
    </row>
    <row r="75" spans="1:35" s="14" customFormat="1" ht="20.100000000000001" customHeight="1">
      <c r="A75" s="259">
        <v>45478</v>
      </c>
      <c r="B75" s="146">
        <f>IF(C75="","",B74+0.1)</f>
        <v>5.0999999999999996</v>
      </c>
      <c r="C75" s="146" t="s">
        <v>82</v>
      </c>
      <c r="D75" s="147">
        <v>0.6</v>
      </c>
      <c r="E75" s="137">
        <v>3623161637</v>
      </c>
      <c r="F75" s="137">
        <v>5244723637</v>
      </c>
      <c r="G75" s="137">
        <v>925025225</v>
      </c>
      <c r="H75" s="137">
        <v>2173861590</v>
      </c>
      <c r="I75" s="137">
        <f>IF(ISERROR(E75-G75),"",E75-G75)</f>
        <v>2698136412</v>
      </c>
      <c r="J75" s="137">
        <f>IF(ISERROR(F75-H75),"",F75-H75)</f>
        <v>3070862047</v>
      </c>
      <c r="K75" s="137">
        <v>748063481</v>
      </c>
      <c r="L75" s="137">
        <v>230523729</v>
      </c>
      <c r="M75" s="148">
        <v>4</v>
      </c>
      <c r="N75" s="198">
        <f>IF(M75="","",VLOOKUP(M75,POA!$B$3:$G46,3,0))</f>
        <v>5</v>
      </c>
      <c r="O75" s="159" t="s">
        <v>7</v>
      </c>
      <c r="P75" s="159">
        <f t="shared" ref="P75:P76" si="52">+SUM(P76:P84)</f>
        <v>0</v>
      </c>
      <c r="Q75" s="202">
        <f>IF(ISERROR(VLOOKUP(M75,POA!$B$3:$G59,2,0)),"",VLOOKUP(M75,POA!$B$3:$G59,2,0))</f>
        <v>1378467964</v>
      </c>
      <c r="R75" s="264">
        <f>IF(M75="","",SUM($I$74)+IF(ISERROR(VLOOKUP(M75,POA!$B$3:$G44,4,0)),"",VLOOKUP(M75,POA!$B$3:$G44,4,0)))</f>
        <v>6459287396.8000002</v>
      </c>
      <c r="S75" s="256" t="str">
        <f>IF(OR($R$26=0,M75="",Q75=""),"",IF($R$26&gt;=VLOOKUP(M75,POA!$B$3:$G$21,6,FALSE),"CUMPLE","NO CUMPLE"))</f>
        <v/>
      </c>
      <c r="T75" s="154" t="s">
        <v>71</v>
      </c>
      <c r="U75" s="138"/>
      <c r="V75" s="185" t="str">
        <f>IF(OR($U74=0,M75="",Q75=""),"",IF(AND(T75="SI",$U74&gt;=$V$22),"CUMPLE",IF($U74&gt;=$V$23,"CUMPLE","NO CUMPLE")))</f>
        <v>CUMPLE</v>
      </c>
      <c r="W75" s="139"/>
      <c r="X75" s="185" t="str">
        <f>IF(OR(W74=0,M75="",Q75=""),"",IF(AND(T75="SI",W74&lt;=$X$22),"CUMPLE",IF(W74&lt;=$X$23,"CUMPLE","NO CUMPLE")))</f>
        <v>CUMPLE</v>
      </c>
      <c r="Y75" s="140"/>
      <c r="Z75" s="185" t="str">
        <f>IF(OR(Y74=0,M75="",Q75=""),"",IF(AND(T75="SI",Y74&gt;=$Z$22),"CUMPLE",IF(Y74&gt;=$Z$23,"CUMPLE","NO CUMPLE")))</f>
        <v>CUMPLE</v>
      </c>
      <c r="AA75" s="213" t="str">
        <f t="shared" si="51"/>
        <v/>
      </c>
      <c r="AB75" s="141">
        <v>2021</v>
      </c>
      <c r="AC75" s="142">
        <f t="shared" ref="AC75:AC83" si="53">IF(ISERROR(F75/VLOOKUP(AB75,$AC$21:$AD$23,2)),"",F75/VLOOKUP(AB75,$AC$21:$AD$23,2))</f>
        <v>5772.7832081855668</v>
      </c>
      <c r="AD75" s="143" t="str">
        <f>IF(OR(B75="",C75=""),"",IF(AND(AC75&gt;0,AC75&lt;=30000),"MIPYME","NO CUMPLE"))</f>
        <v>MIPYME</v>
      </c>
      <c r="AE75" s="144"/>
      <c r="AF75" s="187" t="str">
        <f>IF(OR(M75="",L74="",P75=""),"",IF(AND(T74="SI",AE74&gt;=$AF$22),"CUMPLE",IF(AE74&gt;=$AF$23,"CUMPLE","NO CUMPLE")))</f>
        <v>CUMPLE</v>
      </c>
      <c r="AG75" s="144"/>
      <c r="AH75" s="187" t="str">
        <f>IF(OR(M75="",L74="",P75=""),"",IF(AND(T74="SI",AG74&gt;=$AH$22),"CUMPLE",IF(AG74&gt;=$AH$23,"CUMPLE","NO CUMPLE")))</f>
        <v>CUMPLE</v>
      </c>
      <c r="AI75" s="161" t="str">
        <f t="shared" ref="AI75:AI84" si="54">IF(OR(AF75="",AH75=""),"",IF(AF75="NO CUMPLE","NO CUMPLE",IF(AH75="NO CUMPLE","NO CUMPLE",IF(AH75="NO CUMPLE","NO CUMPLE","CUMPLE"))))</f>
        <v>CUMPLE</v>
      </c>
    </row>
    <row r="76" spans="1:35" s="14" customFormat="1" ht="20.100000000000001" customHeight="1">
      <c r="A76" s="259">
        <v>45478</v>
      </c>
      <c r="B76" s="21">
        <f t="shared" ref="B76:B84" si="55">IF(C76="","",B75+0.1)</f>
        <v>5.1999999999999993</v>
      </c>
      <c r="C76" s="21" t="s">
        <v>83</v>
      </c>
      <c r="D76" s="121">
        <v>0.3</v>
      </c>
      <c r="E76" s="153">
        <v>1662339732</v>
      </c>
      <c r="F76" s="153">
        <v>2045458832</v>
      </c>
      <c r="G76" s="153">
        <v>178134181</v>
      </c>
      <c r="H76" s="153">
        <v>277827335</v>
      </c>
      <c r="I76" s="153">
        <f>IF(ISERROR(E76-G76),"",E76-G76)</f>
        <v>1484205551</v>
      </c>
      <c r="J76" s="153">
        <f t="shared" ref="J76:J84" si="56">IF(ISERROR(F76-H76),"",F76-H76)</f>
        <v>1767631497</v>
      </c>
      <c r="K76" s="153">
        <v>124438030</v>
      </c>
      <c r="L76" s="153">
        <v>38452100</v>
      </c>
      <c r="M76" s="149">
        <v>5</v>
      </c>
      <c r="N76" s="197">
        <f>IF(M76="","",VLOOKUP(M76,POA!$B$3:$G46,3,0))</f>
        <v>5</v>
      </c>
      <c r="O76" s="160" t="s">
        <v>7</v>
      </c>
      <c r="P76" s="160">
        <f t="shared" si="52"/>
        <v>0</v>
      </c>
      <c r="Q76" s="255">
        <f>IF(ISERROR(VLOOKUP(M76,POA!$B$3:$G59,2,0)),"",VLOOKUP(M76,POA!$B$3:$G59,2,0))</f>
        <v>1348402734</v>
      </c>
      <c r="R76" s="295">
        <f>IF(M76="","",SUM($I$74)+IF(ISERROR(VLOOKUP(M76,POA!$B$3:$G45,4,0)),"",VLOOKUP(M76,POA!$B$3:$G45,4,0)))</f>
        <v>6453274350.8000002</v>
      </c>
      <c r="S76" s="257" t="str">
        <f>IF(OR($R$26=0,M76="",Q76=""),"",IF($R$26&gt;=VLOOKUP(M76,POA!$B$3:$G$21,6,FALSE),"CUMPLE","NO CUMPLE"))</f>
        <v/>
      </c>
      <c r="T76" s="129" t="s">
        <v>71</v>
      </c>
      <c r="U76" s="130"/>
      <c r="V76" s="186" t="str">
        <f>IF(OR($U74=0,M76="",Q76=""),"",IF(AND(T76="SI",$U74&gt;=$V$22),"CUMPLE",IF($U74&gt;=$V$23,"CUMPLE","NO CUMPLE")))</f>
        <v>CUMPLE</v>
      </c>
      <c r="W76" s="131"/>
      <c r="X76" s="186" t="str">
        <f>IF(OR(W74=0,M76="",Q76=""),"",IF(AND(T76="SI",W74&lt;=$X$22),"CUMPLE",IF(W74&lt;=$X$23,"CUMPLE","NO CUMPLE")))</f>
        <v>CUMPLE</v>
      </c>
      <c r="Y76" s="132"/>
      <c r="Z76" s="186" t="str">
        <f>IF(OR(Y74=0,M76="",Q76=""),"",IF(AND(T76="SI",Y74&gt;=$Z$22),"CUMPLE",IF(Y74&gt;=$Z$23,"CUMPLE","NO CUMPLE")))</f>
        <v>CUMPLE</v>
      </c>
      <c r="AA76" s="214" t="str">
        <f t="shared" si="51"/>
        <v/>
      </c>
      <c r="AB76" s="199">
        <v>2021</v>
      </c>
      <c r="AC76" s="134">
        <f t="shared" si="53"/>
        <v>2251.4037374824716</v>
      </c>
      <c r="AD76" s="135" t="str">
        <f t="shared" ref="AD76:AD79" si="57">IF(OR(B76="",C76=""),"",IF(AND(AC76&gt;0,AC76&lt;=30000),"MIPYME","NO CUMPLE"))</f>
        <v>MIPYME</v>
      </c>
      <c r="AE76" s="136"/>
      <c r="AF76" s="188" t="str">
        <f>IF(OR(M76="",L74="",P76=""),"",IF(AND(T74="SI",AE74&gt;=$AF$22),"CUMPLE",IF(AE74&gt;=$AF$23,"CUMPLE","NO CUMPLE")))</f>
        <v>CUMPLE</v>
      </c>
      <c r="AG76" s="136"/>
      <c r="AH76" s="188" t="str">
        <f>IF(OR(M76="",L74="",P74=""),"",IF(AND(T74="SI",AG74&gt;=$AH$22),"CUMPLE",IF(AG74&gt;=$AH$23,"CUMPLE","NO CUMPLE")))</f>
        <v>CUMPLE</v>
      </c>
      <c r="AI76" s="162" t="str">
        <f t="shared" si="54"/>
        <v>CUMPLE</v>
      </c>
    </row>
    <row r="77" spans="1:35" s="14" customFormat="1" ht="20.100000000000001" customHeight="1">
      <c r="A77" s="259">
        <v>45467</v>
      </c>
      <c r="B77" s="21">
        <f t="shared" si="55"/>
        <v>5.2999999999999989</v>
      </c>
      <c r="C77" s="21" t="s">
        <v>84</v>
      </c>
      <c r="D77" s="121">
        <v>0.1</v>
      </c>
      <c r="E77" s="153">
        <v>2266169374</v>
      </c>
      <c r="F77" s="153">
        <v>2425721130</v>
      </c>
      <c r="G77" s="153">
        <v>264917533</v>
      </c>
      <c r="H77" s="153">
        <v>408925829</v>
      </c>
      <c r="I77" s="153">
        <f t="shared" ref="I77:I83" si="58">IF(ISERROR(E77-G77),"",E77-G77)</f>
        <v>2001251841</v>
      </c>
      <c r="J77" s="153">
        <f t="shared" si="56"/>
        <v>2016795301</v>
      </c>
      <c r="K77" s="153">
        <v>358595302</v>
      </c>
      <c r="L77" s="153">
        <v>40059855</v>
      </c>
      <c r="M77" s="149">
        <v>6</v>
      </c>
      <c r="N77" s="197">
        <f>IF(M77="","",VLOOKUP(M77,POA!$B$3:$G46,3,0))</f>
        <v>5</v>
      </c>
      <c r="O77" s="160" t="s">
        <v>7</v>
      </c>
      <c r="P77" s="160">
        <f>+SUM(P78:P85)</f>
        <v>0</v>
      </c>
      <c r="Q77" s="255">
        <f>IF(ISERROR(VLOOKUP(M77,POA!$B$3:$G59,2,0)),"",VLOOKUP(M77,POA!$B$3:$G59,2,0))</f>
        <v>1264100957</v>
      </c>
      <c r="R77" s="296">
        <f>IF(M77="","",SUM($I$74)+IF(ISERROR(VLOOKUP(M77,POA!$B$3:$G46,4,0)),"",VLOOKUP(M77,POA!$B$3:$G46,4,0)))</f>
        <v>6436413995.3999996</v>
      </c>
      <c r="S77" s="294" t="str">
        <f>IF(OR($R$26=0,M77="",Q77=""),"",IF($R$26&gt;=VLOOKUP(M77,POA!$B$3:$G$21,6,FALSE),"CUMPLE","NO CUMPLE"))</f>
        <v/>
      </c>
      <c r="T77" s="129" t="s">
        <v>71</v>
      </c>
      <c r="U77" s="130"/>
      <c r="V77" s="186" t="str">
        <f>IF(OR($U74=0,M77="",Q77=""),"",IF(AND(T77="SI",$U74&gt;=$V$22),"CUMPLE",IF($U74&gt;=$V$23,"CUMPLE","NO CUMPLE")))</f>
        <v>CUMPLE</v>
      </c>
      <c r="W77" s="131"/>
      <c r="X77" s="186" t="str">
        <f>IF(OR(W74=0,M77="",Q77=""),"",IF(AND(T77="SI",W74&lt;=$X$22),"CUMPLE",IF(W74&lt;=$X$23,"CUMPLE","NO CUMPLE")))</f>
        <v>CUMPLE</v>
      </c>
      <c r="Y77" s="132"/>
      <c r="Z77" s="186" t="str">
        <f>IF(OR(Y74=0,M77="",Q77=""),"",IF(AND(T77="SI",Y74&gt;=$Z$22),"CUMPLE",IF(Y74&gt;=$Z$23,"CUMPLE","NO CUMPLE")))</f>
        <v>CUMPLE</v>
      </c>
      <c r="AA77" s="214" t="str">
        <f t="shared" si="51"/>
        <v/>
      </c>
      <c r="AB77" s="199">
        <v>2021</v>
      </c>
      <c r="AC77" s="134">
        <f t="shared" si="53"/>
        <v>2669.9523513911545</v>
      </c>
      <c r="AD77" s="135" t="str">
        <f t="shared" si="57"/>
        <v>MIPYME</v>
      </c>
      <c r="AE77" s="136"/>
      <c r="AF77" s="188" t="str">
        <f>IF(OR(M77="",L74="",P77=""),"",IF(AND(T74="SI",AE74&gt;=$AF$22),"CUMPLE",IF(AE74&gt;=$AF$23,"CUMPLE","NO CUMPLE")))</f>
        <v>CUMPLE</v>
      </c>
      <c r="AG77" s="136"/>
      <c r="AH77" s="188" t="str">
        <f>IF(OR(M77="",L74="",P74=""),"",IF(AND(T74="SI",AG74&gt;=$AH$22),"CUMPLE",IF(AG74&gt;=$AH$23,"CUMPLE","NO CUMPLE")))</f>
        <v>CUMPLE</v>
      </c>
      <c r="AI77" s="162" t="str">
        <f t="shared" si="54"/>
        <v>CUMPLE</v>
      </c>
    </row>
    <row r="78" spans="1:35" s="14" customFormat="1" ht="20.100000000000001" customHeight="1">
      <c r="A78" s="259"/>
      <c r="B78" s="21" t="str">
        <f t="shared" si="55"/>
        <v/>
      </c>
      <c r="C78" s="21"/>
      <c r="D78" s="121"/>
      <c r="E78" s="153"/>
      <c r="F78" s="153"/>
      <c r="G78" s="153"/>
      <c r="H78" s="153"/>
      <c r="I78" s="153">
        <f t="shared" si="58"/>
        <v>0</v>
      </c>
      <c r="J78" s="153">
        <f t="shared" si="56"/>
        <v>0</v>
      </c>
      <c r="K78" s="153"/>
      <c r="L78" s="153"/>
      <c r="M78" s="149">
        <v>7</v>
      </c>
      <c r="N78" s="197">
        <f>IF(M78="","",VLOOKUP(M78,POA!$B$3:$G59,3,0))</f>
        <v>5</v>
      </c>
      <c r="O78" s="160" t="s">
        <v>7</v>
      </c>
      <c r="P78" s="160">
        <f>+SUM(P79:P85)</f>
        <v>0</v>
      </c>
      <c r="Q78" s="203">
        <f>IF(ISERROR(VLOOKUP(M78,POA!$B$3:$G48,2,0)),"",VLOOKUP(M78,POA!$B$3:$G48,2,0))</f>
        <v>1167015102</v>
      </c>
      <c r="R78" s="297">
        <f>IF(M78="","",SUM($I$74)+IF(ISERROR(VLOOKUP(M78,POA!$B$3:$G47,4,0)),"",VLOOKUP(M78,POA!$B$3:$G47,4,0)))</f>
        <v>6416996824.3999996</v>
      </c>
      <c r="S78" s="252" t="str">
        <f>IF(OR($R$26=0,M78="",Q78=""),"",IF($R$26&gt;=VLOOKUP(M78,POA!$B$3:$G$21,6,FALSE),"CUMPLE","NO CUMPLE"))</f>
        <v/>
      </c>
      <c r="T78" s="129"/>
      <c r="U78" s="130"/>
      <c r="V78" s="186" t="str">
        <f>IF(OR($U74=0,M78="",Q78=""),"",IF(AND(T78="SI",$U74&gt;=$V$22),"CUMPLE",IF($U74&gt;=$V$23,"CUMPLE","NO CUMPLE")))</f>
        <v>CUMPLE</v>
      </c>
      <c r="W78" s="131"/>
      <c r="X78" s="186" t="str">
        <f>IF(OR(W74=0,M78="",Q78=""),"",IF(AND(T78="SI",W74&lt;=$X$22),"CUMPLE",IF(W74&lt;=$X$23,"CUMPLE","NO CUMPLE")))</f>
        <v>CUMPLE</v>
      </c>
      <c r="Y78" s="132"/>
      <c r="Z78" s="186" t="str">
        <f>IF(OR(Y74=0,M78="",Q78=""),"",IF(AND(T78="SI",Y74&gt;=$Z$22),"CUMPLE",IF(Y74&gt;=$Z$23,"CUMPLE","NO CUMPLE")))</f>
        <v>CUMPLE</v>
      </c>
      <c r="AA78" s="214" t="str">
        <f t="shared" si="51"/>
        <v/>
      </c>
      <c r="AB78" s="199">
        <v>2021</v>
      </c>
      <c r="AC78" s="134">
        <f t="shared" si="53"/>
        <v>0</v>
      </c>
      <c r="AD78" s="135" t="str">
        <f t="shared" si="57"/>
        <v/>
      </c>
      <c r="AE78" s="136"/>
      <c r="AF78" s="188" t="str">
        <f>IF(OR(M78="",L74="",P78=""),"",IF(AND(T74="SI",AE74&gt;=$AF$22),"CUMPLE",IF(AE74&gt;=$AF$23,"CUMPLE","NO CUMPLE")))</f>
        <v>CUMPLE</v>
      </c>
      <c r="AG78" s="136"/>
      <c r="AH78" s="188" t="str">
        <f>IF(OR(M77="",L74="",P74=""),"",IF(AND(T74="SI",AG74&gt;=$AH$22),"CUMPLE",IF(AG74&gt;=$AH$23,"CUMPLE","NO CUMPLE")))</f>
        <v>CUMPLE</v>
      </c>
      <c r="AI78" s="162" t="str">
        <f t="shared" si="54"/>
        <v>CUMPLE</v>
      </c>
    </row>
    <row r="79" spans="1:35" s="14" customFormat="1" ht="20.100000000000001" customHeight="1">
      <c r="A79" s="259"/>
      <c r="B79" s="21" t="str">
        <f t="shared" si="55"/>
        <v/>
      </c>
      <c r="C79" s="21"/>
      <c r="D79" s="121"/>
      <c r="E79" s="153"/>
      <c r="F79" s="153"/>
      <c r="G79" s="153"/>
      <c r="H79" s="153"/>
      <c r="I79" s="153">
        <f t="shared" si="58"/>
        <v>0</v>
      </c>
      <c r="J79" s="153">
        <f t="shared" si="56"/>
        <v>0</v>
      </c>
      <c r="K79" s="153"/>
      <c r="L79" s="153"/>
      <c r="M79" s="149">
        <v>8</v>
      </c>
      <c r="N79" s="197">
        <f>IF(M79="","",VLOOKUP(M79,POA!$B$3:$G46,3,0))</f>
        <v>5</v>
      </c>
      <c r="O79" s="160" t="s">
        <v>7</v>
      </c>
      <c r="P79" s="160">
        <f>+SUM(P80:P85)</f>
        <v>0</v>
      </c>
      <c r="Q79" s="203">
        <f>IF(ISERROR(VLOOKUP(M79,POA!$B$3:$G59,2,0)),"",VLOOKUP(M79,POA!$B$3:$G59,2,0))</f>
        <v>1146992897</v>
      </c>
      <c r="R79" s="297">
        <f>IF(M79="","",SUM($I$74)+IF(ISERROR(VLOOKUP(M79,POA!$B$3:$G48,4,0)),"",VLOOKUP(M79,POA!$B$3:$G48,4,0)))</f>
        <v>6412992383.3999996</v>
      </c>
      <c r="S79" s="246" t="str">
        <f>IF(OR($R$26=0,M79="",Q79=""),"",IF($R$26&gt;=VLOOKUP(M79,POA!$B$3:$G$21,6,FALSE),"CUMPLE","NO CUMPLE"))</f>
        <v/>
      </c>
      <c r="T79" s="129"/>
      <c r="U79" s="130"/>
      <c r="V79" s="186" t="str">
        <f>IF(OR($U74=0,M79="",Q79=""),"",IF(AND(T79="SI",$U74&gt;=$V$22),"CUMPLE",IF($U74&gt;=$V$23,"CUMPLE","NO CUMPLE")))</f>
        <v>CUMPLE</v>
      </c>
      <c r="W79" s="131"/>
      <c r="X79" s="186" t="str">
        <f>IF(OR(W74=0,M79="",Q79=""),"",IF(AND(T79="SI",W74&lt;=$X$22),"CUMPLE",IF(W74&lt;=$X$23,"CUMPLE","NO CUMPLE")))</f>
        <v>CUMPLE</v>
      </c>
      <c r="Y79" s="132"/>
      <c r="Z79" s="186" t="str">
        <f>IF(OR(Y74=0,M79="",Q79=""),"",IF(AND(T79="SI",Y74&gt;=$Z$22),"CUMPLE",IF(Y74&gt;=$Z$23,"CUMPLE","NO CUMPLE")))</f>
        <v>CUMPLE</v>
      </c>
      <c r="AA79" s="214" t="str">
        <f t="shared" si="51"/>
        <v/>
      </c>
      <c r="AB79" s="199">
        <v>2021</v>
      </c>
      <c r="AC79" s="134">
        <f t="shared" si="53"/>
        <v>0</v>
      </c>
      <c r="AD79" s="135" t="str">
        <f t="shared" si="57"/>
        <v/>
      </c>
      <c r="AE79" s="136"/>
      <c r="AF79" s="188" t="str">
        <f>IF(OR(M79="",L74="",P79=""),"",IF(AND(T74="SI",AE74&gt;=$AF$22),"CUMPLE",IF(AE74&gt;=$AF$23,"CUMPLE","NO CUMPLE")))</f>
        <v>CUMPLE</v>
      </c>
      <c r="AG79" s="136"/>
      <c r="AH79" s="188" t="str">
        <f>IF(OR(M79="",L74="",P74=""),"",IF(AND(T74="SI",AG74&gt;=$AH$22),"CUMPLE",IF(AG74&gt;=$AH$23,"CUMPLE","NO CUMPLE")))</f>
        <v>CUMPLE</v>
      </c>
      <c r="AI79" s="162" t="str">
        <f t="shared" si="54"/>
        <v>CUMPLE</v>
      </c>
    </row>
    <row r="80" spans="1:35" s="14" customFormat="1" ht="20.100000000000001" customHeight="1">
      <c r="A80" s="259"/>
      <c r="B80" s="150" t="str">
        <f t="shared" si="55"/>
        <v/>
      </c>
      <c r="C80" s="150"/>
      <c r="D80" s="121"/>
      <c r="E80" s="153"/>
      <c r="F80" s="153"/>
      <c r="G80" s="153"/>
      <c r="H80" s="153"/>
      <c r="I80" s="153">
        <f t="shared" si="58"/>
        <v>0</v>
      </c>
      <c r="J80" s="153">
        <f t="shared" si="56"/>
        <v>0</v>
      </c>
      <c r="K80" s="153"/>
      <c r="L80" s="153"/>
      <c r="M80" s="149">
        <v>9</v>
      </c>
      <c r="N80" s="197">
        <f>IF(M80="","",VLOOKUP(M80,POA!$B$3:$G46,3,0))</f>
        <v>5</v>
      </c>
      <c r="O80" s="160" t="s">
        <v>7</v>
      </c>
      <c r="P80" s="160">
        <f>+SUM(P81:P85)</f>
        <v>0</v>
      </c>
      <c r="Q80" s="203">
        <f>IF(ISERROR(VLOOKUP(M80,POA!$B$3:$G59,2,0)),"",VLOOKUP(M80,POA!$B$3:$G59,2,0))</f>
        <v>1077361989</v>
      </c>
      <c r="R80" s="297">
        <f>IF(M80="","",SUM($I$74)+IF(ISERROR(VLOOKUP(M80,POA!$B$3:$G49,4,0)),"",VLOOKUP(M80,POA!$B$3:$G49,4,0)))</f>
        <v>6399066201.8000002</v>
      </c>
      <c r="S80" s="246" t="str">
        <f>IF(OR($R$26=0,M80="",Q80=""),"",IF($R$26&gt;=VLOOKUP(M80,POA!$B$3:$G$21,6,FALSE),"CUMPLE","NO CUMPLE"))</f>
        <v/>
      </c>
      <c r="T80" s="129"/>
      <c r="U80" s="130"/>
      <c r="V80" s="186" t="str">
        <f>IF(OR($U74=0,M80="",Q80=""),"",IF(AND(T80="SI",$U74&gt;=$V$22),"CUMPLE",IF($U74&gt;=$V$23,"CUMPLE","NO CUMPLE")))</f>
        <v>CUMPLE</v>
      </c>
      <c r="W80" s="131"/>
      <c r="X80" s="186" t="str">
        <f>IF(OR(W74=0,M80="",Q80=""),"",IF(AND(T80="SI",W74&lt;=$X$22),"CUMPLE",IF(W74&lt;=$X$23,"CUMPLE","NO CUMPLE")))</f>
        <v>CUMPLE</v>
      </c>
      <c r="Y80" s="132"/>
      <c r="Z80" s="186" t="str">
        <f>IF(OR(Y74=0,M80="",Q80=""),"",IF(AND(T80="SI",Y74&gt;=$Z$22),"CUMPLE",IF(Y74&gt;=$Z$23,"CUMPLE","NO CUMPLE")))</f>
        <v>CUMPLE</v>
      </c>
      <c r="AA80" s="214" t="str">
        <f t="shared" si="51"/>
        <v/>
      </c>
      <c r="AB80" s="199">
        <v>2021</v>
      </c>
      <c r="AC80" s="134">
        <f t="shared" si="53"/>
        <v>0</v>
      </c>
      <c r="AD80" s="135" t="str">
        <f>IF(OR(B80="",C80=""),"",IF(AND(AC80&gt;0,AC80&lt;=30000),"MIPYME","NO CUMPLE"))</f>
        <v/>
      </c>
      <c r="AE80" s="136"/>
      <c r="AF80" s="188" t="str">
        <f>IF(OR(M80="",L74="",P80=""),"",IF(AND(T78="SI",AE74&gt;=$AF$22),"CUMPLE",IF(AE74&gt;=$AF$23,"CUMPLE","NO CUMPLE")))</f>
        <v>CUMPLE</v>
      </c>
      <c r="AG80" s="136"/>
      <c r="AH80" s="188" t="str">
        <f>IF(OR(M80="",L74="",P74=""),"",IF(AND(T74="SI",AG74&gt;=$AH$22),"CUMPLE",IF(AG74&gt;=$AH$23,"CUMPLE","NO CUMPLE")))</f>
        <v>CUMPLE</v>
      </c>
      <c r="AI80" s="162" t="str">
        <f t="shared" si="54"/>
        <v>CUMPLE</v>
      </c>
    </row>
    <row r="81" spans="1:35" s="14" customFormat="1" ht="20.100000000000001" customHeight="1">
      <c r="A81" s="259"/>
      <c r="B81" s="150" t="str">
        <f t="shared" si="55"/>
        <v/>
      </c>
      <c r="C81" s="150"/>
      <c r="D81" s="121"/>
      <c r="E81" s="153"/>
      <c r="F81" s="153"/>
      <c r="G81" s="153"/>
      <c r="H81" s="153"/>
      <c r="I81" s="153">
        <f t="shared" si="58"/>
        <v>0</v>
      </c>
      <c r="J81" s="153">
        <f t="shared" si="56"/>
        <v>0</v>
      </c>
      <c r="K81" s="153"/>
      <c r="L81" s="153"/>
      <c r="M81" s="149"/>
      <c r="N81" s="197" t="str">
        <f>IF(M81="","",VLOOKUP(M81,POA!$B$3:$G46,3,0))</f>
        <v/>
      </c>
      <c r="O81" s="160" t="s">
        <v>7</v>
      </c>
      <c r="P81" s="160">
        <f>+SUM(P82:P85)</f>
        <v>0</v>
      </c>
      <c r="Q81" s="203" t="str">
        <f>IF(ISERROR(VLOOKUP(M81,POA!$B$3:$G59,2,0)),"",VLOOKUP(M81,POA!$B$3:$G59,2,0))</f>
        <v/>
      </c>
      <c r="R81" s="261"/>
      <c r="S81" s="246" t="str">
        <f>IF(OR($R$26=0,M81="",Q81=""),"",IF($R$26&gt;=VLOOKUP(M81,POA!$B$3:$G$21,6,FALSE),"CUMPLE","NO CUMPLE"))</f>
        <v/>
      </c>
      <c r="T81" s="129"/>
      <c r="U81" s="130"/>
      <c r="V81" s="186" t="str">
        <f>IF(OR($U74=0,M81="",Q81=""),"",IF(AND(T81="SI",$U74&gt;=$V$22),"CUMPLE",IF($U74&gt;=$V$23,"CUMPLE","NO CUMPLE")))</f>
        <v/>
      </c>
      <c r="W81" s="131"/>
      <c r="X81" s="186" t="str">
        <f>IF(OR(W74=0,M81="",Q81=""),"",IF(AND(T81="SI",W74&lt;=$X$22),"CUMPLE",IF(W74&lt;=$X$23,"CUMPLE","NO CUMPLE")))</f>
        <v/>
      </c>
      <c r="Y81" s="132"/>
      <c r="Z81" s="186" t="str">
        <f>IF(OR(Y74=0,M81="",Q81=""),"",IF(AND(T81="SI",Y74&gt;=$Z$22),"CUMPLE",IF(Y74&gt;=$Z$23,"CUMPLE","NO CUMPLE")))</f>
        <v/>
      </c>
      <c r="AA81" s="214" t="str">
        <f t="shared" si="51"/>
        <v/>
      </c>
      <c r="AB81" s="199">
        <v>2021</v>
      </c>
      <c r="AC81" s="134">
        <f t="shared" si="53"/>
        <v>0</v>
      </c>
      <c r="AD81" s="135" t="str">
        <f t="shared" ref="AD81:AD82" si="59">IF(OR(B81="",C81=""),"",IF(AND(AC81&gt;0,AC81&lt;=30000),"MIPYME","NO CUMPLE"))</f>
        <v/>
      </c>
      <c r="AE81" s="136"/>
      <c r="AF81" s="188" t="str">
        <f>IF(OR(M81="",L74="",P81=""),"",IF(AND(T74="SI",AE74&gt;=$AF$22),"CUMPLE",IF(AE74&gt;=$AF$23,"CUMPLE","NO CUMPLE")))</f>
        <v/>
      </c>
      <c r="AG81" s="136"/>
      <c r="AH81" s="188" t="str">
        <f>IF(OR(M81="",L74="",P74=""),"",IF(AND(T74="SI",AG74&gt;=$AH$22),"CUMPLE",IF(AG74&gt;=$AH$23,"CUMPLE","NO CUMPLE")))</f>
        <v/>
      </c>
      <c r="AI81" s="162" t="str">
        <f t="shared" si="54"/>
        <v/>
      </c>
    </row>
    <row r="82" spans="1:35" s="14" customFormat="1" ht="20.100000000000001" customHeight="1">
      <c r="A82" s="259"/>
      <c r="B82" s="150" t="str">
        <f t="shared" si="55"/>
        <v/>
      </c>
      <c r="C82" s="150"/>
      <c r="D82" s="121"/>
      <c r="E82" s="153"/>
      <c r="F82" s="153"/>
      <c r="G82" s="153"/>
      <c r="H82" s="153"/>
      <c r="I82" s="153">
        <f t="shared" si="58"/>
        <v>0</v>
      </c>
      <c r="J82" s="153">
        <f t="shared" si="56"/>
        <v>0</v>
      </c>
      <c r="K82" s="153"/>
      <c r="L82" s="153"/>
      <c r="M82" s="149"/>
      <c r="N82" s="197" t="str">
        <f>IF(M82="","",VLOOKUP(M82,POA!$B$3:$G46,3,0))</f>
        <v/>
      </c>
      <c r="O82" s="160" t="s">
        <v>7</v>
      </c>
      <c r="P82" s="160">
        <f>+SUM(P83:P85)</f>
        <v>0</v>
      </c>
      <c r="Q82" s="203" t="str">
        <f>IF(ISERROR(VLOOKUP(M82,POA!$B$3:$G52,2,0)),"",VLOOKUP(M82,POA!$B$3:$G52,2,0))</f>
        <v/>
      </c>
      <c r="R82" s="204"/>
      <c r="S82" s="246" t="str">
        <f>IF(OR($R$26=0,M82="",Q82=""),"",IF($R$26&gt;=VLOOKUP(M82,POA!$B$3:$G$21,6,FALSE),"CUMPLE","NO CUMPLE"))</f>
        <v/>
      </c>
      <c r="T82" s="129"/>
      <c r="U82" s="130"/>
      <c r="V82" s="186" t="str">
        <f>IF(OR($U74=0,M82="",Q82=""),"",IF(AND(T82="SI",$U74&gt;=$V$22),"CUMPLE",IF($U74&gt;=$V$23,"CUMPLE","NO CUMPLE")))</f>
        <v/>
      </c>
      <c r="W82" s="131"/>
      <c r="X82" s="186" t="str">
        <f>IF(OR(W74=0,M82="",Q82=""),"",IF(AND(T82="SI",W74&lt;=$X$22),"CUMPLE",IF(W74&lt;=$X$23,"CUMPLE","NO CUMPLE")))</f>
        <v/>
      </c>
      <c r="Y82" s="132"/>
      <c r="Z82" s="186" t="str">
        <f>IF(OR(Y74=0,M82="",Q82=""),"",IF(AND(T82="SI",Y74&gt;=$Z$22),"CUMPLE",IF(Y74&gt;=$Z$23,"CUMPLE","NO CUMPLE")))</f>
        <v/>
      </c>
      <c r="AA82" s="215" t="str">
        <f t="shared" si="51"/>
        <v/>
      </c>
      <c r="AB82" s="133">
        <v>2021</v>
      </c>
      <c r="AC82" s="134">
        <f t="shared" si="53"/>
        <v>0</v>
      </c>
      <c r="AD82" s="135" t="str">
        <f t="shared" si="59"/>
        <v/>
      </c>
      <c r="AE82" s="136"/>
      <c r="AF82" s="188" t="str">
        <f>IF(OR(M82="",L74="",P74=""),"",IF(AND(T74="SI",AE74&gt;=$AF$22),"CUMPLE",IF(AE74&gt;=$AF$23,"CUMPLE","NO CUMPLE")))</f>
        <v/>
      </c>
      <c r="AG82" s="136"/>
      <c r="AH82" s="188" t="str">
        <f>IF(OR(M82="",L74="",P74=""),"",IF(AND(T74="SI",AG74&gt;=$AH$22),"CUMPLE",IF(AG74&gt;=$AH$23,"CUMPLE","NO CUMPLE")))</f>
        <v/>
      </c>
      <c r="AI82" s="162" t="str">
        <f t="shared" si="54"/>
        <v/>
      </c>
    </row>
    <row r="83" spans="1:35" s="14" customFormat="1" ht="20.100000000000001" customHeight="1">
      <c r="A83" s="259"/>
      <c r="B83" s="150" t="str">
        <f t="shared" si="55"/>
        <v/>
      </c>
      <c r="C83" s="150"/>
      <c r="D83" s="121"/>
      <c r="E83" s="153"/>
      <c r="F83" s="153"/>
      <c r="G83" s="153"/>
      <c r="H83" s="153"/>
      <c r="I83" s="153">
        <f t="shared" si="58"/>
        <v>0</v>
      </c>
      <c r="J83" s="153">
        <f t="shared" si="56"/>
        <v>0</v>
      </c>
      <c r="K83" s="153"/>
      <c r="L83" s="153"/>
      <c r="M83" s="151"/>
      <c r="N83" s="197" t="str">
        <f>IF(M83="","",VLOOKUP(M83,POA!$B$3:$G46,3,0))</f>
        <v/>
      </c>
      <c r="O83" s="160" t="s">
        <v>7</v>
      </c>
      <c r="P83" s="160">
        <f>+SUM(P84:P85)</f>
        <v>0</v>
      </c>
      <c r="Q83" s="203" t="str">
        <f>IF(ISERROR(VLOOKUP(M83,POA!$B$3:$G53,2,0)),"",VLOOKUP(M83,POA!$B$3:$G53,2,0))</f>
        <v/>
      </c>
      <c r="R83" s="204"/>
      <c r="S83" s="246"/>
      <c r="T83" s="129"/>
      <c r="U83" s="130"/>
      <c r="V83" s="186" t="str">
        <f>IF(OR($U74=0,M83="",Q83=""),"",IF(AND(T83="SI",$U74&gt;=$V$22),"CUMPLE",IF($U74&gt;=$V$23,"CUMPLE","NO CUMPLE")))</f>
        <v/>
      </c>
      <c r="W83" s="131"/>
      <c r="X83" s="186" t="str">
        <f>IF(OR(W74=0,M83="",Q83=""),"",IF(AND(T83="SI",W74&lt;=$X$22),"CUMPLE",IF(W74&lt;=$X$23,"CUMPLE","NO CUMPLE")))</f>
        <v/>
      </c>
      <c r="Y83" s="132"/>
      <c r="Z83" s="186" t="str">
        <f>IF(OR(Y74=0,M83="",Q83=""),"",IF(AND(T83="SI",Y74&gt;=$Z$22),"CUMPLE",IF(Y74&gt;=$Z$23,"CUMPLE","NO CUMPLE")))</f>
        <v/>
      </c>
      <c r="AA83" s="214" t="str">
        <f t="shared" si="51"/>
        <v/>
      </c>
      <c r="AB83" s="199">
        <v>2021</v>
      </c>
      <c r="AC83" s="134">
        <f t="shared" si="53"/>
        <v>0</v>
      </c>
      <c r="AD83" s="135" t="str">
        <f>IF(OR(B83="",C83=""),"",IF(AND(AC83&gt;0,AC83&lt;=30000),"MIPYME","NO CUMPLE"))</f>
        <v/>
      </c>
      <c r="AE83" s="136"/>
      <c r="AF83" s="188" t="str">
        <f>IF(OR(M83="",L74="",P83=""),"",IF(AND(T74="SI",AE74&gt;=$AF$22),"CUMPLE",IF(AE74&gt;=$AF$23,"CUMPLE","NO CUMPLE")))</f>
        <v/>
      </c>
      <c r="AG83" s="136"/>
      <c r="AH83" s="188" t="str">
        <f>IF(OR(M83="",L74="",P74=""),"",IF(AND(T74="SI",AG74&gt;=$AH$22),"CUMPLE",IF(AG74&gt;=$AH$23,"CUMPLE","NO CUMPLE")))</f>
        <v/>
      </c>
      <c r="AI83" s="162" t="str">
        <f t="shared" si="54"/>
        <v/>
      </c>
    </row>
    <row r="84" spans="1:35" ht="20.100000000000001" customHeight="1">
      <c r="A84" s="259"/>
      <c r="B84" s="284" t="str">
        <f t="shared" si="55"/>
        <v/>
      </c>
      <c r="C84" s="284"/>
      <c r="D84" s="284"/>
      <c r="E84" s="216"/>
      <c r="F84" s="153"/>
      <c r="G84" s="153"/>
      <c r="H84" s="153"/>
      <c r="I84" s="153">
        <f>IF(ISERROR(E84-G84),"",E84-G84)</f>
        <v>0</v>
      </c>
      <c r="J84" s="153">
        <f t="shared" si="56"/>
        <v>0</v>
      </c>
      <c r="K84" s="153"/>
      <c r="L84" s="153"/>
      <c r="M84" s="151"/>
      <c r="N84" s="197" t="str">
        <f>IF(M84="","",VLOOKUP(M84,POA!$B$3:$G46,3,0))</f>
        <v/>
      </c>
      <c r="O84" s="160" t="s">
        <v>7</v>
      </c>
      <c r="P84" s="160">
        <f>+SUM(P85:P85)</f>
        <v>0</v>
      </c>
      <c r="Q84" s="203" t="str">
        <f>IF(ISERROR(VLOOKUP(M84,POA!$B$3:$G54,2,0)),"",VLOOKUP(M84,POA!$B$3:$G54,2,0))</f>
        <v/>
      </c>
      <c r="R84" s="204"/>
      <c r="S84" s="253"/>
      <c r="T84" s="129"/>
      <c r="U84" s="129"/>
      <c r="V84" s="186" t="str">
        <f>IF(OR($U75=0,M84="",Q84=""),"",IF(AND(T84="SI",$U75&gt;=$V$22),"CUMPLE",IF($U75&gt;=$V$23,"CUMPLE","NO CUMPLE")))</f>
        <v/>
      </c>
      <c r="W84" s="129"/>
      <c r="X84" s="186" t="str">
        <f>IF(OR(W75=0,M84="",Q84=""),"",IF(AND(T84="SI",W75&lt;=$X$22),"CUMPLE",IF(W75&lt;=$X$23,"CUMPLE","NO CUMPLE")))</f>
        <v/>
      </c>
      <c r="Y84" s="129"/>
      <c r="Z84" s="186" t="str">
        <f>IF(OR(Y75=0,M84="",Q84=""),"",IF(AND(T84="SI",Y75&gt;=$Z$22),"CUMPLE",IF(Y75&gt;=$Z$23,"CUMPLE","NO CUMPLE")))</f>
        <v/>
      </c>
      <c r="AA84" s="214" t="str">
        <f t="shared" si="51"/>
        <v/>
      </c>
      <c r="AB84" s="200"/>
      <c r="AC84" s="129"/>
      <c r="AD84" s="129"/>
      <c r="AE84" s="129"/>
      <c r="AF84" s="188" t="str">
        <f>IF(OR(M84="",L74="",P84=""),"",IF(AND(T74="SI",AE74&gt;=$AF$22),"CUMPLE",IF(AE74&gt;=$AF$23,"CUMPLE","NO CUMPLE")))</f>
        <v/>
      </c>
      <c r="AG84" s="129"/>
      <c r="AH84" s="188" t="str">
        <f>IF(OR(M84="",L74="",P74=""),"",IF(AND(T74="SI",AG74&gt;=$AH$22),"CUMPLE",IF(AG74&gt;=$AH$23,"CUMPLE","NO CUMPLE")))</f>
        <v/>
      </c>
      <c r="AI84" s="162" t="str">
        <f t="shared" si="54"/>
        <v/>
      </c>
    </row>
    <row r="85" spans="1:35" ht="9.9499999999999993" customHeight="1" thickBot="1">
      <c r="A85" s="259"/>
      <c r="B85" s="322" t="s">
        <v>73</v>
      </c>
      <c r="C85" s="323"/>
      <c r="D85" s="323"/>
      <c r="E85" s="323"/>
      <c r="F85" s="323"/>
      <c r="G85" s="323"/>
      <c r="H85" s="323"/>
      <c r="I85" s="323"/>
      <c r="J85" s="323"/>
      <c r="K85" s="323"/>
      <c r="L85" s="323"/>
      <c r="M85" s="323"/>
      <c r="N85" s="323"/>
      <c r="O85" s="323"/>
      <c r="P85" s="323"/>
      <c r="Q85" s="323"/>
      <c r="R85" s="323"/>
      <c r="S85" s="324"/>
      <c r="T85" s="323"/>
      <c r="U85" s="323"/>
      <c r="V85" s="323"/>
      <c r="W85" s="323"/>
      <c r="X85" s="323"/>
      <c r="Y85" s="323"/>
      <c r="Z85" s="323"/>
      <c r="AA85" s="324"/>
      <c r="AB85" s="323"/>
      <c r="AC85" s="323"/>
      <c r="AD85" s="323"/>
      <c r="AE85" s="323"/>
      <c r="AF85" s="323"/>
      <c r="AG85" s="323"/>
      <c r="AH85" s="323"/>
      <c r="AI85" s="325"/>
    </row>
    <row r="86" spans="1:35" s="221" customFormat="1" ht="26.1" customHeight="1">
      <c r="A86" s="269" t="s">
        <v>85</v>
      </c>
      <c r="B86" s="222">
        <v>6</v>
      </c>
      <c r="C86" s="223" t="s">
        <v>86</v>
      </c>
      <c r="D86" s="224">
        <f>IF(SUM(D87:D96)=0,"",SUM(D87:D96))</f>
        <v>1</v>
      </c>
      <c r="E86" s="225">
        <f t="shared" ref="E86:K86" si="60">IF(ISERROR(SUM(E87:E96)),"",SUM(E87:E96))</f>
        <v>3485609332</v>
      </c>
      <c r="F86" s="225">
        <f t="shared" si="60"/>
        <v>3547773083</v>
      </c>
      <c r="G86" s="225">
        <f t="shared" si="60"/>
        <v>528977389</v>
      </c>
      <c r="H86" s="225">
        <f t="shared" si="60"/>
        <v>894415478</v>
      </c>
      <c r="I86" s="225">
        <f t="shared" si="60"/>
        <v>2956631943</v>
      </c>
      <c r="J86" s="225">
        <f t="shared" si="60"/>
        <v>2653357605</v>
      </c>
      <c r="K86" s="225">
        <f t="shared" si="60"/>
        <v>192281059</v>
      </c>
      <c r="L86" s="225">
        <f t="shared" ref="L86" si="61">IF(ISERROR(SUM(L87:L95)),"",SUM(L87:L95))</f>
        <v>5458000.0000999998</v>
      </c>
      <c r="M86" s="226">
        <v>7</v>
      </c>
      <c r="N86" s="227">
        <f>IF(M86="","",VLOOKUP(M86,POA!$B$3:$G58,3,0))</f>
        <v>5</v>
      </c>
      <c r="O86" s="228" t="s">
        <v>7</v>
      </c>
      <c r="P86" s="228">
        <f>+SUM(P87:P95)</f>
        <v>0</v>
      </c>
      <c r="Q86" s="229">
        <f>IF(ISERROR(VLOOKUP(M86,POA!$B$3:$G71,2,0)),"",VLOOKUP(M86,POA!$B$3:$G71,2,0))</f>
        <v>1167015102</v>
      </c>
      <c r="R86" s="230">
        <f>IF(M86="","",SUM($I$86)+IF(ISERROR(VLOOKUP(M86,POA!$B$3:$G55,4,0)),"",VLOOKUP(M86,POA!$B$3:$G55,4,0)))</f>
        <v>3190034963.4000001</v>
      </c>
      <c r="S86" s="231" t="str">
        <f>IF(OR($R$26=0,M86="",Q86=""),"",IF($R$26&gt;=VLOOKUP(M86,POA!$B$3:$G$21,6,FALSE),"CUMPLE","NO CUMPLE"))</f>
        <v/>
      </c>
      <c r="T86" s="225" t="str">
        <f>IF(M86="","",IF(COUNTIFS(T87:T96,"SI",D87:D96,"&gt;=10%")&gt;0,"SI","NO"))</f>
        <v>SI</v>
      </c>
      <c r="U86" s="225">
        <f>IF(ISERROR(SUM(E86/G86)),0,SUM(E86/G86))</f>
        <v>6.589335205025181</v>
      </c>
      <c r="V86" s="232" t="str">
        <f>IF(OR($U86=0,M86="",Q86=""),"",IF(AND(T86="SI",$U86&gt;=$V$22),"CUMPLE",IF($U86&gt;=$V$23,"CUMPLE","NO CUMPLE")))</f>
        <v>CUMPLE</v>
      </c>
      <c r="W86" s="233">
        <f>IF(M86="","",IF(ISERROR(SUM(H86/F86)),0,SUM(H86/F86)))</f>
        <v>0.2521061683132455</v>
      </c>
      <c r="X86" s="232" t="str">
        <f>IF(OR(W86=0,M86="",Q86=""),"",IF(AND(T86="SI",W86&lt;=$X$22),"CUMPLE",IF(W86&lt;=$X$23,"CUMPLE","NO CUMPLE")))</f>
        <v>CUMPLE</v>
      </c>
      <c r="Y86" s="225">
        <f>IF(ISERROR(SUM(K86/L86)),0,SUM(K86/L86))</f>
        <v>35.229215646111598</v>
      </c>
      <c r="Z86" s="232" t="str">
        <f>IF(OR(Y86=0,M86="",Q86=""),"",IF(AND(T86="SI",Y86&gt;=$Z$22),"CUMPLE",IF(Y86&gt;=$Z$23,"CUMPLE","NO CUMPLE")))</f>
        <v>CUMPLE</v>
      </c>
      <c r="AA86" s="234" t="str">
        <f t="shared" ref="AA86:AA96" si="62">IF(OR(S86="",V86="",X86="",Z86=""),"",IF(S86="NO CUMPLE","NO CUMPLE",IF(V86="NO CUMPLE","NO CUMPLE",IF(X86="NO CUMPLE","NO CUMPLE",IF(Z86="NO CUMPLE","NO CUMPLE",IF(Z86="NO CUMPLE","NO CUMPLE","CUMPLE"))))))</f>
        <v/>
      </c>
      <c r="AB86" s="235">
        <v>2021</v>
      </c>
      <c r="AC86" s="236">
        <f>IF(ISERROR(F86/VLOOKUP(AB86,$AC$21:$AD$23,2)),"",F86/VLOOKUP(AB86,$AC$21:$AD$23,2))</f>
        <v>3904.9769439729848</v>
      </c>
      <c r="AD86" s="237" t="str">
        <f>IF(OR(B86="",C86=""),"",IF(AND(AC86&gt;0,AC86&lt;=30000),"MIPYME","NO CUMPLE"))</f>
        <v>MIPYME</v>
      </c>
      <c r="AE86" s="238">
        <f>IF(M86="","",IF(ISERROR(SUM(K86/J86)),0,SUM(K86/J86)))</f>
        <v>7.246707290327721E-2</v>
      </c>
      <c r="AF86" s="239" t="str">
        <f>IF(OR(M86="",L86="",P86=""),"",IF(AND(T86="SI",AE86&gt;=$AF$22),"CUMPLE",IF(AE86&gt;=$AF$23,"CUMPLE","NO CUMPLE")))</f>
        <v>CUMPLE</v>
      </c>
      <c r="AG86" s="238">
        <f>IF(M86="","",IF(ISERROR(SUM(K86/F86)),0,SUM(K86/F86)))</f>
        <v>5.4197676824755368E-2</v>
      </c>
      <c r="AH86" s="239" t="str">
        <f>IF(OR(M86="",L86="",P86=""),"",IF(AND(T86="SI",AG86&gt;=$AH$22),"CUMPLE",IF(AG86&gt;=$AH$23,"CUMPLE","NO CUMPLE")))</f>
        <v>CUMPLE</v>
      </c>
      <c r="AI86" s="234" t="str">
        <f>IF(OR(AF86="",AH86=""),"",IF(AF86="NO CUMPLE","NO CUMPLE",IF(AH86="NO CUMPLE","NO CUMPLE",IF(AH86="NO CUMPLE","NO CUMPLE","CUMPLE"))))</f>
        <v>CUMPLE</v>
      </c>
    </row>
    <row r="87" spans="1:35" s="14" customFormat="1" ht="20.100000000000001" customHeight="1">
      <c r="A87" s="259">
        <v>45470</v>
      </c>
      <c r="B87" s="146">
        <f>IF(C87="","",B86+0.1)</f>
        <v>6.1</v>
      </c>
      <c r="C87" s="146" t="s">
        <v>87</v>
      </c>
      <c r="D87" s="147">
        <v>0.9</v>
      </c>
      <c r="E87" s="137">
        <v>3274563044</v>
      </c>
      <c r="F87" s="137">
        <v>3274563044</v>
      </c>
      <c r="G87" s="137">
        <v>488048887</v>
      </c>
      <c r="H87" s="137">
        <v>853486976</v>
      </c>
      <c r="I87" s="137">
        <f>IF(ISERROR(E87-G87),"",E87-G87)</f>
        <v>2786514157</v>
      </c>
      <c r="J87" s="137">
        <f>IF(ISERROR(F87-H87),"",F87-H87)</f>
        <v>2421076068</v>
      </c>
      <c r="K87" s="137">
        <v>181850585</v>
      </c>
      <c r="L87" s="137">
        <v>5458000</v>
      </c>
      <c r="M87" s="148">
        <v>8</v>
      </c>
      <c r="N87" s="198">
        <f>IF(M87="","",VLOOKUP(M87,POA!$B$3:$G58,3,0))</f>
        <v>5</v>
      </c>
      <c r="O87" s="159" t="s">
        <v>7</v>
      </c>
      <c r="P87" s="159">
        <f t="shared" ref="P87:P88" si="63">+SUM(P88:P96)</f>
        <v>0</v>
      </c>
      <c r="Q87" s="202">
        <f>IF(ISERROR(VLOOKUP(M87,POA!$B$3:$G71,2,0)),"",VLOOKUP(M87,POA!$B$3:$G71,2,0))</f>
        <v>1146992897</v>
      </c>
      <c r="R87" s="293">
        <f>IF(M87="","",SUM($I$86)+IF(ISERROR(VLOOKUP(M87,POA!$B$3:$G56,4,0)),"",VLOOKUP(M87,POA!$B$3:$G56,4,0)))</f>
        <v>3186030522.4000001</v>
      </c>
      <c r="S87" s="256" t="str">
        <f>IF(OR($R$26=0,M87="",Q87=""),"",IF($R$26&gt;=VLOOKUP(M87,POA!$B$3:$G$21,6,FALSE),"CUMPLE","NO CUMPLE"))</f>
        <v/>
      </c>
      <c r="T87" s="154" t="s">
        <v>71</v>
      </c>
      <c r="U87" s="138"/>
      <c r="V87" s="185" t="str">
        <f>IF(OR($U86=0,M87="",Q87=""),"",IF(AND(T87="SI",$U86&gt;=$V$22),"CUMPLE",IF($U86&gt;=$V$23,"CUMPLE","NO CUMPLE")))</f>
        <v>CUMPLE</v>
      </c>
      <c r="W87" s="139"/>
      <c r="X87" s="185" t="str">
        <f>IF(OR(W86=0,M87="",Q87=""),"",IF(AND(T87="SI",W86&lt;=$X$22),"CUMPLE",IF(W86&lt;=$X$23,"CUMPLE","NO CUMPLE")))</f>
        <v>CUMPLE</v>
      </c>
      <c r="Y87" s="140"/>
      <c r="Z87" s="185" t="str">
        <f>IF(OR(Y86=0,M87="",Q87=""),"",IF(AND(T87="SI",Y86&gt;=$Z$22),"CUMPLE",IF(Y86&gt;=$Z$23,"CUMPLE","NO CUMPLE")))</f>
        <v>CUMPLE</v>
      </c>
      <c r="AA87" s="213" t="str">
        <f t="shared" si="62"/>
        <v/>
      </c>
      <c r="AB87" s="141">
        <v>2021</v>
      </c>
      <c r="AC87" s="142">
        <f t="shared" ref="AC87:AC95" si="64">IF(ISERROR(F87/VLOOKUP(AB87,$AC$21:$AD$23,2)),"",F87/VLOOKUP(AB87,$AC$21:$AD$23,2))</f>
        <v>3604.2590349643269</v>
      </c>
      <c r="AD87" s="143" t="str">
        <f>IF(OR(B87="",C87=""),"",IF(AND(AC87&gt;0,AC87&lt;=30000),"MIPYME","NO CUMPLE"))</f>
        <v>MIPYME</v>
      </c>
      <c r="AE87" s="144"/>
      <c r="AF87" s="187" t="str">
        <f>IF(OR(M87="",L86="",P87=""),"",IF(AND(T86="SI",AE86&gt;=$AF$22),"CUMPLE",IF(AE86&gt;=$AF$23,"CUMPLE","NO CUMPLE")))</f>
        <v>CUMPLE</v>
      </c>
      <c r="AG87" s="144"/>
      <c r="AH87" s="187" t="str">
        <f>IF(OR(M87="",L86="",P87=""),"",IF(AND(T86="SI",AG86&gt;=$AH$22),"CUMPLE",IF(AG86&gt;=$AH$23,"CUMPLE","NO CUMPLE")))</f>
        <v>CUMPLE</v>
      </c>
      <c r="AI87" s="161" t="str">
        <f t="shared" ref="AI87:AI96" si="65">IF(OR(AF87="",AH87=""),"",IF(AF87="NO CUMPLE","NO CUMPLE",IF(AH87="NO CUMPLE","NO CUMPLE",IF(AH87="NO CUMPLE","NO CUMPLE","CUMPLE"))))</f>
        <v>CUMPLE</v>
      </c>
    </row>
    <row r="88" spans="1:35" s="14" customFormat="1" ht="20.100000000000001" customHeight="1">
      <c r="A88" s="259">
        <v>45481</v>
      </c>
      <c r="B88" s="21">
        <f t="shared" ref="B88:B96" si="66">IF(C88="","",B87+0.1)</f>
        <v>6.1999999999999993</v>
      </c>
      <c r="C88" s="21" t="s">
        <v>88</v>
      </c>
      <c r="D88" s="121">
        <v>0.1</v>
      </c>
      <c r="E88" s="153">
        <v>211046288</v>
      </c>
      <c r="F88" s="153">
        <v>273210039</v>
      </c>
      <c r="G88" s="153">
        <v>40928502</v>
      </c>
      <c r="H88" s="153">
        <v>40928502</v>
      </c>
      <c r="I88" s="153">
        <f>IF(ISERROR(E88-G88),"",E88-G88)</f>
        <v>170117786</v>
      </c>
      <c r="J88" s="153">
        <f t="shared" ref="J88:J96" si="67">IF(ISERROR(F88-H88),"",F88-H88)</f>
        <v>232281537</v>
      </c>
      <c r="K88" s="153">
        <v>10430474</v>
      </c>
      <c r="L88" s="153">
        <v>1E-4</v>
      </c>
      <c r="M88" s="149">
        <v>9</v>
      </c>
      <c r="N88" s="197">
        <f>IF(M88="","",VLOOKUP(M88,POA!$B$3:$G58,3,0))</f>
        <v>5</v>
      </c>
      <c r="O88" s="160" t="s">
        <v>7</v>
      </c>
      <c r="P88" s="160">
        <f t="shared" si="63"/>
        <v>0</v>
      </c>
      <c r="Q88" s="203">
        <f>IF(ISERROR(VLOOKUP(M88,POA!$B$3:$G71,2,0)),"",VLOOKUP(M88,POA!$B$3:$G71,2,0))</f>
        <v>1077361989</v>
      </c>
      <c r="R88" s="297">
        <f>IF(M88="","",SUM($I$86)+IF(ISERROR(VLOOKUP(M88,POA!$B$3:$G57,4,0)),"",VLOOKUP(M88,POA!$B$3:$G57,4,0)))</f>
        <v>3172104340.8000002</v>
      </c>
      <c r="S88" s="257" t="str">
        <f>IF(OR($R$26=0,M88="",Q88=""),"",IF($R$26&gt;=VLOOKUP(M88,POA!$B$3:$G$21,6,FALSE),"CUMPLE","NO CUMPLE"))</f>
        <v/>
      </c>
      <c r="T88" s="129" t="s">
        <v>71</v>
      </c>
      <c r="U88" s="130"/>
      <c r="V88" s="186" t="str">
        <f>IF(OR($U86=0,M88="",Q88=""),"",IF(AND(T88="SI",$U86&gt;=$V$22),"CUMPLE",IF($U86&gt;=$V$23,"CUMPLE","NO CUMPLE")))</f>
        <v>CUMPLE</v>
      </c>
      <c r="W88" s="131"/>
      <c r="X88" s="186" t="str">
        <f>IF(OR(W86=0,M88="",Q88=""),"",IF(AND(T88="SI",W86&lt;=$X$22),"CUMPLE",IF(W86&lt;=$X$23,"CUMPLE","NO CUMPLE")))</f>
        <v>CUMPLE</v>
      </c>
      <c r="Y88" s="132"/>
      <c r="Z88" s="186" t="str">
        <f>IF(OR(Y86=0,M88="",Q88=""),"",IF(AND(T88="SI",Y86&gt;=$Z$22),"CUMPLE",IF(Y86&gt;=$Z$23,"CUMPLE","NO CUMPLE")))</f>
        <v>CUMPLE</v>
      </c>
      <c r="AA88" s="214" t="str">
        <f t="shared" si="62"/>
        <v/>
      </c>
      <c r="AB88" s="199">
        <v>2021</v>
      </c>
      <c r="AC88" s="134">
        <f t="shared" si="64"/>
        <v>300.71790900865795</v>
      </c>
      <c r="AD88" s="135" t="str">
        <f t="shared" ref="AD88:AD91" si="68">IF(OR(B88="",C88=""),"",IF(AND(AC88&gt;0,AC88&lt;=30000),"MIPYME","NO CUMPLE"))</f>
        <v>MIPYME</v>
      </c>
      <c r="AE88" s="136"/>
      <c r="AF88" s="188" t="str">
        <f>IF(OR(M88="",L86="",P88=""),"",IF(AND(T86="SI",AE86&gt;=$AF$22),"CUMPLE",IF(AE86&gt;=$AF$23,"CUMPLE","NO CUMPLE")))</f>
        <v>CUMPLE</v>
      </c>
      <c r="AG88" s="136"/>
      <c r="AH88" s="188" t="str">
        <f>IF(OR(M88="",L86="",P86=""),"",IF(AND(T86="SI",AG86&gt;=$AH$22),"CUMPLE",IF(AG86&gt;=$AH$23,"CUMPLE","NO CUMPLE")))</f>
        <v>CUMPLE</v>
      </c>
      <c r="AI88" s="162" t="str">
        <f t="shared" si="65"/>
        <v>CUMPLE</v>
      </c>
    </row>
    <row r="89" spans="1:35" s="14" customFormat="1" ht="20.100000000000001" customHeight="1">
      <c r="A89" s="259"/>
      <c r="B89" s="21" t="str">
        <f t="shared" si="66"/>
        <v/>
      </c>
      <c r="C89" s="21"/>
      <c r="D89" s="121"/>
      <c r="E89" s="153"/>
      <c r="F89" s="153"/>
      <c r="G89" s="153"/>
      <c r="H89" s="153"/>
      <c r="I89" s="153">
        <f t="shared" ref="I89:I95" si="69">IF(ISERROR(E89-G89),"",E89-G89)</f>
        <v>0</v>
      </c>
      <c r="J89" s="153">
        <f t="shared" si="67"/>
        <v>0</v>
      </c>
      <c r="K89" s="153"/>
      <c r="L89" s="153"/>
      <c r="M89" s="149"/>
      <c r="N89" s="197" t="str">
        <f>IF(M89="","",VLOOKUP(M89,POA!$B$3:$G58,3,0))</f>
        <v/>
      </c>
      <c r="O89" s="160" t="s">
        <v>7</v>
      </c>
      <c r="P89" s="160">
        <f>+SUM(P90:P97)</f>
        <v>0</v>
      </c>
      <c r="Q89" s="203" t="str">
        <f>IF(ISERROR(VLOOKUP(M89,POA!$B$3:$G71,2,0)),"",VLOOKUP(M89,POA!$B$3:$G71,2,0))</f>
        <v/>
      </c>
      <c r="R89" s="261"/>
      <c r="S89" s="251" t="str">
        <f>IF(OR($R$26=0,M89="",Q89=""),"",IF($R$26&gt;=VLOOKUP(M89,POA!$B$3:$G$21,6,FALSE),"CUMPLE","NO CUMPLE"))</f>
        <v/>
      </c>
      <c r="T89" s="129"/>
      <c r="U89" s="130"/>
      <c r="V89" s="186" t="str">
        <f>IF(OR($U86=0,M89="",Q89=""),"",IF(AND(T89="SI",$U86&gt;=$V$22),"CUMPLE",IF($U86&gt;=$V$23,"CUMPLE","NO CUMPLE")))</f>
        <v/>
      </c>
      <c r="W89" s="131"/>
      <c r="X89" s="186" t="str">
        <f>IF(OR(W86=0,M89="",Q89=""),"",IF(AND(T89="SI",W86&lt;=$X$22),"CUMPLE",IF(W86&lt;=$X$23,"CUMPLE","NO CUMPLE")))</f>
        <v/>
      </c>
      <c r="Y89" s="132"/>
      <c r="Z89" s="186" t="str">
        <f>IF(OR(Y86=0,M89="",Q89=""),"",IF(AND(T89="SI",Y86&gt;=$Z$22),"CUMPLE",IF(Y86&gt;=$Z$23,"CUMPLE","NO CUMPLE")))</f>
        <v/>
      </c>
      <c r="AA89" s="214" t="str">
        <f t="shared" si="62"/>
        <v/>
      </c>
      <c r="AB89" s="199">
        <v>2021</v>
      </c>
      <c r="AC89" s="134">
        <f t="shared" si="64"/>
        <v>0</v>
      </c>
      <c r="AD89" s="135" t="str">
        <f t="shared" si="68"/>
        <v/>
      </c>
      <c r="AE89" s="136"/>
      <c r="AF89" s="188" t="str">
        <f>IF(OR(M89="",L86="",P89=""),"",IF(AND(T86="SI",AE86&gt;=$AF$22),"CUMPLE",IF(AE86&gt;=$AF$23,"CUMPLE","NO CUMPLE")))</f>
        <v/>
      </c>
      <c r="AG89" s="136"/>
      <c r="AH89" s="188" t="str">
        <f>IF(OR(M89="",L86="",P86=""),"",IF(AND(T86="SI",AG86&gt;=$AH$22),"CUMPLE",IF(AG86&gt;=$AH$23,"CUMPLE","NO CUMPLE")))</f>
        <v/>
      </c>
      <c r="AI89" s="162" t="str">
        <f t="shared" si="65"/>
        <v/>
      </c>
    </row>
    <row r="90" spans="1:35" s="14" customFormat="1" ht="20.100000000000001" customHeight="1">
      <c r="A90" s="259"/>
      <c r="B90" s="21" t="str">
        <f t="shared" si="66"/>
        <v/>
      </c>
      <c r="C90" s="21"/>
      <c r="D90" s="121"/>
      <c r="E90" s="153"/>
      <c r="F90" s="153"/>
      <c r="G90" s="153"/>
      <c r="H90" s="153"/>
      <c r="I90" s="153">
        <f t="shared" si="69"/>
        <v>0</v>
      </c>
      <c r="J90" s="153">
        <f t="shared" si="67"/>
        <v>0</v>
      </c>
      <c r="K90" s="153"/>
      <c r="L90" s="153"/>
      <c r="M90" s="149"/>
      <c r="N90" s="197" t="str">
        <f>IF(M90="","",VLOOKUP(M90,POA!$B$3:$G71,3,0))</f>
        <v/>
      </c>
      <c r="O90" s="160" t="s">
        <v>7</v>
      </c>
      <c r="P90" s="160">
        <f>+SUM(P91:P97)</f>
        <v>0</v>
      </c>
      <c r="Q90" s="203" t="str">
        <f>IF(ISERROR(VLOOKUP(M90,POA!$B$3:$G60,2,0)),"",VLOOKUP(M90,POA!$B$3:$G60,2,0))</f>
        <v/>
      </c>
      <c r="R90" s="204"/>
      <c r="S90" s="252" t="str">
        <f>IF(OR($R$26=0,M90="",Q90=""),"",IF($R$26&gt;=VLOOKUP(M90,POA!$B$3:$G$21,6,FALSE),"CUMPLE","NO CUMPLE"))</f>
        <v/>
      </c>
      <c r="T90" s="129"/>
      <c r="U90" s="130"/>
      <c r="V90" s="186" t="str">
        <f>IF(OR($U86=0,M90="",Q90=""),"",IF(AND(T90="SI",$U86&gt;=$V$22),"CUMPLE",IF($U86&gt;=$V$23,"CUMPLE","NO CUMPLE")))</f>
        <v/>
      </c>
      <c r="W90" s="131"/>
      <c r="X90" s="186" t="str">
        <f>IF(OR(W86=0,M90="",Q90=""),"",IF(AND(T90="SI",W86&lt;=$X$22),"CUMPLE",IF(W86&lt;=$X$23,"CUMPLE","NO CUMPLE")))</f>
        <v/>
      </c>
      <c r="Y90" s="132"/>
      <c r="Z90" s="186" t="str">
        <f>IF(OR(Y86=0,M90="",Q90=""),"",IF(AND(T90="SI",Y86&gt;=$Z$22),"CUMPLE",IF(Y86&gt;=$Z$23,"CUMPLE","NO CUMPLE")))</f>
        <v/>
      </c>
      <c r="AA90" s="214" t="str">
        <f t="shared" si="62"/>
        <v/>
      </c>
      <c r="AB90" s="199">
        <v>2021</v>
      </c>
      <c r="AC90" s="134">
        <f t="shared" si="64"/>
        <v>0</v>
      </c>
      <c r="AD90" s="135" t="str">
        <f t="shared" si="68"/>
        <v/>
      </c>
      <c r="AE90" s="136"/>
      <c r="AF90" s="188" t="str">
        <f>IF(OR(M90="",L86="",P90=""),"",IF(AND(T86="SI",AE86&gt;=$AF$22),"CUMPLE",IF(AE86&gt;=$AF$23,"CUMPLE","NO CUMPLE")))</f>
        <v/>
      </c>
      <c r="AG90" s="136"/>
      <c r="AH90" s="188" t="str">
        <f>IF(OR(M89="",L86="",P86=""),"",IF(AND(T86="SI",AG86&gt;=$AH$22),"CUMPLE",IF(AG86&gt;=$AH$23,"CUMPLE","NO CUMPLE")))</f>
        <v/>
      </c>
      <c r="AI90" s="162" t="str">
        <f t="shared" si="65"/>
        <v/>
      </c>
    </row>
    <row r="91" spans="1:35" s="14" customFormat="1" ht="20.100000000000001" customHeight="1">
      <c r="A91" s="259"/>
      <c r="B91" s="21" t="str">
        <f t="shared" si="66"/>
        <v/>
      </c>
      <c r="C91" s="21"/>
      <c r="D91" s="121"/>
      <c r="E91" s="153"/>
      <c r="F91" s="153"/>
      <c r="G91" s="153"/>
      <c r="H91" s="153"/>
      <c r="I91" s="153">
        <f t="shared" si="69"/>
        <v>0</v>
      </c>
      <c r="J91" s="153">
        <f t="shared" si="67"/>
        <v>0</v>
      </c>
      <c r="K91" s="153"/>
      <c r="L91" s="153"/>
      <c r="M91" s="149"/>
      <c r="N91" s="197" t="str">
        <f>IF(M91="","",VLOOKUP(M91,POA!$B$3:$G58,3,0))</f>
        <v/>
      </c>
      <c r="O91" s="160" t="s">
        <v>7</v>
      </c>
      <c r="P91" s="160">
        <f>+SUM(P92:P97)</f>
        <v>0</v>
      </c>
      <c r="Q91" s="203" t="str">
        <f>IF(ISERROR(VLOOKUP(M91,POA!$B$3:$G71,2,0)),"",VLOOKUP(M91,POA!$B$3:$G71,2,0))</f>
        <v/>
      </c>
      <c r="R91" s="204"/>
      <c r="S91" s="246" t="str">
        <f>IF(OR($R$26=0,M91="",Q91=""),"",IF($R$26&gt;=VLOOKUP(M91,POA!$B$3:$G$21,6,FALSE),"CUMPLE","NO CUMPLE"))</f>
        <v/>
      </c>
      <c r="T91" s="129"/>
      <c r="U91" s="130"/>
      <c r="V91" s="186" t="str">
        <f>IF(OR($U86=0,M91="",Q91=""),"",IF(AND(T91="SI",$U86&gt;=$V$22),"CUMPLE",IF($U86&gt;=$V$23,"CUMPLE","NO CUMPLE")))</f>
        <v/>
      </c>
      <c r="W91" s="131"/>
      <c r="X91" s="186" t="str">
        <f>IF(OR(W86=0,M91="",Q91=""),"",IF(AND(T91="SI",W86&lt;=$X$22),"CUMPLE",IF(W86&lt;=$X$23,"CUMPLE","NO CUMPLE")))</f>
        <v/>
      </c>
      <c r="Y91" s="132"/>
      <c r="Z91" s="186" t="str">
        <f>IF(OR(Y86=0,M91="",Q91=""),"",IF(AND(T91="SI",Y86&gt;=$Z$22),"CUMPLE",IF(Y86&gt;=$Z$23,"CUMPLE","NO CUMPLE")))</f>
        <v/>
      </c>
      <c r="AA91" s="214" t="str">
        <f t="shared" si="62"/>
        <v/>
      </c>
      <c r="AB91" s="199">
        <v>2021</v>
      </c>
      <c r="AC91" s="134">
        <f t="shared" si="64"/>
        <v>0</v>
      </c>
      <c r="AD91" s="135" t="str">
        <f t="shared" si="68"/>
        <v/>
      </c>
      <c r="AE91" s="136"/>
      <c r="AF91" s="188" t="str">
        <f>IF(OR(M91="",L86="",P91=""),"",IF(AND(T86="SI",AE86&gt;=$AF$22),"CUMPLE",IF(AE86&gt;=$AF$23,"CUMPLE","NO CUMPLE")))</f>
        <v/>
      </c>
      <c r="AG91" s="136"/>
      <c r="AH91" s="188" t="str">
        <f>IF(OR(M91="",L86="",P86=""),"",IF(AND(T86="SI",AG86&gt;=$AH$22),"CUMPLE",IF(AG86&gt;=$AH$23,"CUMPLE","NO CUMPLE")))</f>
        <v/>
      </c>
      <c r="AI91" s="162" t="str">
        <f t="shared" si="65"/>
        <v/>
      </c>
    </row>
    <row r="92" spans="1:35" s="14" customFormat="1" ht="20.100000000000001" customHeight="1">
      <c r="A92" s="259"/>
      <c r="B92" s="150" t="str">
        <f t="shared" si="66"/>
        <v/>
      </c>
      <c r="C92" s="150"/>
      <c r="D92" s="121"/>
      <c r="E92" s="153"/>
      <c r="F92" s="153"/>
      <c r="G92" s="153"/>
      <c r="H92" s="153"/>
      <c r="I92" s="153">
        <f t="shared" si="69"/>
        <v>0</v>
      </c>
      <c r="J92" s="153">
        <f t="shared" si="67"/>
        <v>0</v>
      </c>
      <c r="K92" s="153"/>
      <c r="L92" s="153"/>
      <c r="M92" s="149"/>
      <c r="N92" s="197" t="str">
        <f>IF(M92="","",VLOOKUP(M92,POA!$B$3:$G58,3,0))</f>
        <v/>
      </c>
      <c r="O92" s="160" t="s">
        <v>7</v>
      </c>
      <c r="P92" s="160">
        <f>+SUM(P93:P97)</f>
        <v>0</v>
      </c>
      <c r="Q92" s="203" t="str">
        <f>IF(ISERROR(VLOOKUP(M92,POA!$B$3:$G71,2,0)),"",VLOOKUP(M92,POA!$B$3:$G71,2,0))</f>
        <v/>
      </c>
      <c r="R92" s="204"/>
      <c r="S92" s="246" t="str">
        <f>IF(OR($R$26=0,M92="",Q92=""),"",IF($R$26&gt;=VLOOKUP(M92,POA!$B$3:$G$21,6,FALSE),"CUMPLE","NO CUMPLE"))</f>
        <v/>
      </c>
      <c r="T92" s="129"/>
      <c r="U92" s="130"/>
      <c r="V92" s="186" t="str">
        <f>IF(OR($U86=0,M92="",Q92=""),"",IF(AND(T92="SI",$U86&gt;=$V$22),"CUMPLE",IF($U86&gt;=$V$23,"CUMPLE","NO CUMPLE")))</f>
        <v/>
      </c>
      <c r="W92" s="131"/>
      <c r="X92" s="186" t="str">
        <f>IF(OR(W86=0,M92="",Q92=""),"",IF(AND(T92="SI",W86&lt;=$X$22),"CUMPLE",IF(W86&lt;=$X$23,"CUMPLE","NO CUMPLE")))</f>
        <v/>
      </c>
      <c r="Y92" s="132"/>
      <c r="Z92" s="186" t="str">
        <f>IF(OR(Y86=0,M92="",Q92=""),"",IF(AND(T92="SI",Y86&gt;=$Z$22),"CUMPLE",IF(Y86&gt;=$Z$23,"CUMPLE","NO CUMPLE")))</f>
        <v/>
      </c>
      <c r="AA92" s="214" t="str">
        <f t="shared" si="62"/>
        <v/>
      </c>
      <c r="AB92" s="199">
        <v>2021</v>
      </c>
      <c r="AC92" s="134">
        <f t="shared" si="64"/>
        <v>0</v>
      </c>
      <c r="AD92" s="135" t="str">
        <f>IF(OR(B92="",C92=""),"",IF(AND(AC92&gt;0,AC92&lt;=30000),"MIPYME","NO CUMPLE"))</f>
        <v/>
      </c>
      <c r="AE92" s="136"/>
      <c r="AF92" s="188" t="str">
        <f>IF(OR(M92="",L86="",P92=""),"",IF(AND(T90="SI",AE86&gt;=$AF$22),"CUMPLE",IF(AE86&gt;=$AF$23,"CUMPLE","NO CUMPLE")))</f>
        <v/>
      </c>
      <c r="AG92" s="136"/>
      <c r="AH92" s="188" t="str">
        <f>IF(OR(M92="",L86="",P86=""),"",IF(AND(T86="SI",AG86&gt;=$AH$22),"CUMPLE",IF(AG86&gt;=$AH$23,"CUMPLE","NO CUMPLE")))</f>
        <v/>
      </c>
      <c r="AI92" s="162" t="str">
        <f t="shared" si="65"/>
        <v/>
      </c>
    </row>
    <row r="93" spans="1:35" s="14" customFormat="1" ht="20.100000000000001" customHeight="1">
      <c r="A93" s="259"/>
      <c r="B93" s="150" t="str">
        <f t="shared" si="66"/>
        <v/>
      </c>
      <c r="C93" s="150"/>
      <c r="D93" s="121"/>
      <c r="E93" s="153"/>
      <c r="F93" s="153"/>
      <c r="G93" s="153"/>
      <c r="H93" s="153"/>
      <c r="I93" s="153">
        <f t="shared" si="69"/>
        <v>0</v>
      </c>
      <c r="J93" s="153">
        <f t="shared" si="67"/>
        <v>0</v>
      </c>
      <c r="K93" s="153"/>
      <c r="L93" s="153"/>
      <c r="M93" s="149"/>
      <c r="N93" s="197" t="str">
        <f>IF(M93="","",VLOOKUP(M93,POA!$B$3:$G58,3,0))</f>
        <v/>
      </c>
      <c r="O93" s="160" t="s">
        <v>7</v>
      </c>
      <c r="P93" s="160">
        <f>+SUM(P94:P97)</f>
        <v>0</v>
      </c>
      <c r="Q93" s="203" t="str">
        <f>IF(ISERROR(VLOOKUP(M93,POA!$B$3:$G71,2,0)),"",VLOOKUP(M93,POA!$B$3:$G71,2,0))</f>
        <v/>
      </c>
      <c r="R93" s="204"/>
      <c r="S93" s="246" t="str">
        <f>IF(OR($R$26=0,M93="",Q93=""),"",IF($R$26&gt;=VLOOKUP(M93,POA!$B$3:$G$21,6,FALSE),"CUMPLE","NO CUMPLE"))</f>
        <v/>
      </c>
      <c r="T93" s="129"/>
      <c r="U93" s="130"/>
      <c r="V93" s="186" t="str">
        <f>IF(OR($U86=0,M93="",Q93=""),"",IF(AND(T93="SI",$U86&gt;=$V$22),"CUMPLE",IF($U86&gt;=$V$23,"CUMPLE","NO CUMPLE")))</f>
        <v/>
      </c>
      <c r="W93" s="131"/>
      <c r="X93" s="186" t="str">
        <f>IF(OR(W86=0,M93="",Q93=""),"",IF(AND(T93="SI",W86&lt;=$X$22),"CUMPLE",IF(W86&lt;=$X$23,"CUMPLE","NO CUMPLE")))</f>
        <v/>
      </c>
      <c r="Y93" s="132"/>
      <c r="Z93" s="186" t="str">
        <f>IF(OR(Y86=0,M93="",Q93=""),"",IF(AND(T93="SI",Y86&gt;=$Z$22),"CUMPLE",IF(Y86&gt;=$Z$23,"CUMPLE","NO CUMPLE")))</f>
        <v/>
      </c>
      <c r="AA93" s="214" t="str">
        <f t="shared" si="62"/>
        <v/>
      </c>
      <c r="AB93" s="199">
        <v>2021</v>
      </c>
      <c r="AC93" s="134">
        <f t="shared" si="64"/>
        <v>0</v>
      </c>
      <c r="AD93" s="135" t="str">
        <f t="shared" ref="AD93:AD94" si="70">IF(OR(B93="",C93=""),"",IF(AND(AC93&gt;0,AC93&lt;=30000),"MIPYME","NO CUMPLE"))</f>
        <v/>
      </c>
      <c r="AE93" s="136"/>
      <c r="AF93" s="188" t="str">
        <f>IF(OR(M93="",L86="",P93=""),"",IF(AND(T86="SI",AE86&gt;=$AF$22),"CUMPLE",IF(AE86&gt;=$AF$23,"CUMPLE","NO CUMPLE")))</f>
        <v/>
      </c>
      <c r="AG93" s="136"/>
      <c r="AH93" s="188" t="str">
        <f>IF(OR(M93="",L86="",P86=""),"",IF(AND(T86="SI",AG86&gt;=$AH$22),"CUMPLE",IF(AG86&gt;=$AH$23,"CUMPLE","NO CUMPLE")))</f>
        <v/>
      </c>
      <c r="AI93" s="162" t="str">
        <f t="shared" si="65"/>
        <v/>
      </c>
    </row>
    <row r="94" spans="1:35" s="14" customFormat="1" ht="20.100000000000001" customHeight="1">
      <c r="A94" s="259"/>
      <c r="B94" s="150" t="str">
        <f t="shared" si="66"/>
        <v/>
      </c>
      <c r="C94" s="150"/>
      <c r="D94" s="121"/>
      <c r="E94" s="153"/>
      <c r="F94" s="153"/>
      <c r="G94" s="153"/>
      <c r="H94" s="153"/>
      <c r="I94" s="153">
        <f t="shared" si="69"/>
        <v>0</v>
      </c>
      <c r="J94" s="153">
        <f t="shared" si="67"/>
        <v>0</v>
      </c>
      <c r="K94" s="153"/>
      <c r="L94" s="153"/>
      <c r="M94" s="149"/>
      <c r="N94" s="197" t="str">
        <f>IF(M94="","",VLOOKUP(M94,POA!$B$3:$G58,3,0))</f>
        <v/>
      </c>
      <c r="O94" s="160" t="s">
        <v>7</v>
      </c>
      <c r="P94" s="160">
        <f>+SUM(P95:P97)</f>
        <v>0</v>
      </c>
      <c r="Q94" s="203" t="str">
        <f>IF(ISERROR(VLOOKUP(M94,POA!$B$3:$G64,2,0)),"",VLOOKUP(M94,POA!$B$3:$G64,2,0))</f>
        <v/>
      </c>
      <c r="R94" s="204"/>
      <c r="S94" s="246" t="str">
        <f>IF(OR($R$26=0,M94="",Q94=""),"",IF($R$26&gt;=VLOOKUP(M94,POA!$B$3:$G$21,6,FALSE),"CUMPLE","NO CUMPLE"))</f>
        <v/>
      </c>
      <c r="T94" s="129"/>
      <c r="U94" s="130"/>
      <c r="V94" s="186" t="str">
        <f>IF(OR($U86=0,M94="",Q94=""),"",IF(AND(T94="SI",$U86&gt;=$V$22),"CUMPLE",IF($U86&gt;=$V$23,"CUMPLE","NO CUMPLE")))</f>
        <v/>
      </c>
      <c r="W94" s="131"/>
      <c r="X94" s="186" t="str">
        <f>IF(OR(W86=0,M94="",Q94=""),"",IF(AND(T94="SI",W86&lt;=$X$22),"CUMPLE",IF(W86&lt;=$X$23,"CUMPLE","NO CUMPLE")))</f>
        <v/>
      </c>
      <c r="Y94" s="132"/>
      <c r="Z94" s="186" t="str">
        <f>IF(OR(Y86=0,M94="",Q94=""),"",IF(AND(T94="SI",Y86&gt;=$Z$22),"CUMPLE",IF(Y86&gt;=$Z$23,"CUMPLE","NO CUMPLE")))</f>
        <v/>
      </c>
      <c r="AA94" s="215" t="str">
        <f t="shared" si="62"/>
        <v/>
      </c>
      <c r="AB94" s="133">
        <v>2021</v>
      </c>
      <c r="AC94" s="134">
        <f t="shared" si="64"/>
        <v>0</v>
      </c>
      <c r="AD94" s="135" t="str">
        <f t="shared" si="70"/>
        <v/>
      </c>
      <c r="AE94" s="136"/>
      <c r="AF94" s="188" t="str">
        <f>IF(OR(M94="",L86="",P86=""),"",IF(AND(T86="SI",AE86&gt;=$AF$22),"CUMPLE",IF(AE86&gt;=$AF$23,"CUMPLE","NO CUMPLE")))</f>
        <v/>
      </c>
      <c r="AG94" s="136"/>
      <c r="AH94" s="188" t="str">
        <f>IF(OR(M94="",L86="",P86=""),"",IF(AND(T86="SI",AG86&gt;=$AH$22),"CUMPLE",IF(AG86&gt;=$AH$23,"CUMPLE","NO CUMPLE")))</f>
        <v/>
      </c>
      <c r="AI94" s="162" t="str">
        <f t="shared" si="65"/>
        <v/>
      </c>
    </row>
    <row r="95" spans="1:35" s="14" customFormat="1" ht="20.100000000000001" customHeight="1">
      <c r="A95" s="259"/>
      <c r="B95" s="150" t="str">
        <f t="shared" si="66"/>
        <v/>
      </c>
      <c r="C95" s="150"/>
      <c r="D95" s="121"/>
      <c r="E95" s="153"/>
      <c r="F95" s="153"/>
      <c r="G95" s="153"/>
      <c r="H95" s="153"/>
      <c r="I95" s="153">
        <f t="shared" si="69"/>
        <v>0</v>
      </c>
      <c r="J95" s="153">
        <f t="shared" si="67"/>
        <v>0</v>
      </c>
      <c r="K95" s="153"/>
      <c r="L95" s="153"/>
      <c r="M95" s="151"/>
      <c r="N95" s="197" t="str">
        <f>IF(M95="","",VLOOKUP(M95,POA!$B$3:$G58,3,0))</f>
        <v/>
      </c>
      <c r="O95" s="160" t="s">
        <v>7</v>
      </c>
      <c r="P95" s="160">
        <f>+SUM(P96:P97)</f>
        <v>0</v>
      </c>
      <c r="Q95" s="203" t="str">
        <f>IF(ISERROR(VLOOKUP(M95,POA!$B$3:$G65,2,0)),"",VLOOKUP(M95,POA!$B$3:$G65,2,0))</f>
        <v/>
      </c>
      <c r="R95" s="204"/>
      <c r="S95" s="246"/>
      <c r="T95" s="129"/>
      <c r="U95" s="130"/>
      <c r="V95" s="186" t="str">
        <f>IF(OR($U86=0,M95="",Q95=""),"",IF(AND(T95="SI",$U86&gt;=$V$22),"CUMPLE",IF($U86&gt;=$V$23,"CUMPLE","NO CUMPLE")))</f>
        <v/>
      </c>
      <c r="W95" s="131"/>
      <c r="X95" s="186" t="str">
        <f>IF(OR(W86=0,M95="",Q95=""),"",IF(AND(T95="SI",W86&lt;=$X$22),"CUMPLE",IF(W86&lt;=$X$23,"CUMPLE","NO CUMPLE")))</f>
        <v/>
      </c>
      <c r="Y95" s="132"/>
      <c r="Z95" s="186" t="str">
        <f>IF(OR(Y86=0,M95="",Q95=""),"",IF(AND(T95="SI",Y86&gt;=$Z$22),"CUMPLE",IF(Y86&gt;=$Z$23,"CUMPLE","NO CUMPLE")))</f>
        <v/>
      </c>
      <c r="AA95" s="214" t="str">
        <f t="shared" si="62"/>
        <v/>
      </c>
      <c r="AB95" s="199">
        <v>2021</v>
      </c>
      <c r="AC95" s="134">
        <f t="shared" si="64"/>
        <v>0</v>
      </c>
      <c r="AD95" s="135" t="str">
        <f>IF(OR(B95="",C95=""),"",IF(AND(AC95&gt;0,AC95&lt;=30000),"MIPYME","NO CUMPLE"))</f>
        <v/>
      </c>
      <c r="AE95" s="136"/>
      <c r="AF95" s="188" t="str">
        <f>IF(OR(M95="",L86="",P95=""),"",IF(AND(T86="SI",AE86&gt;=$AF$22),"CUMPLE",IF(AE86&gt;=$AF$23,"CUMPLE","NO CUMPLE")))</f>
        <v/>
      </c>
      <c r="AG95" s="136"/>
      <c r="AH95" s="188" t="str">
        <f>IF(OR(M95="",L86="",P86=""),"",IF(AND(T86="SI",AG86&gt;=$AH$22),"CUMPLE",IF(AG86&gt;=$AH$23,"CUMPLE","NO CUMPLE")))</f>
        <v/>
      </c>
      <c r="AI95" s="162" t="str">
        <f t="shared" si="65"/>
        <v/>
      </c>
    </row>
    <row r="96" spans="1:35" ht="20.100000000000001" customHeight="1">
      <c r="A96" s="259"/>
      <c r="B96" s="284" t="str">
        <f t="shared" si="66"/>
        <v/>
      </c>
      <c r="C96" s="284"/>
      <c r="D96" s="284"/>
      <c r="E96" s="216"/>
      <c r="F96" s="153"/>
      <c r="G96" s="153"/>
      <c r="H96" s="153"/>
      <c r="I96" s="153">
        <f>IF(ISERROR(E96-G96),"",E96-G96)</f>
        <v>0</v>
      </c>
      <c r="J96" s="153">
        <f t="shared" si="67"/>
        <v>0</v>
      </c>
      <c r="K96" s="153"/>
      <c r="L96" s="153"/>
      <c r="M96" s="151"/>
      <c r="N96" s="197" t="str">
        <f>IF(M96="","",VLOOKUP(M96,POA!$B$3:$G58,3,0))</f>
        <v/>
      </c>
      <c r="O96" s="160" t="s">
        <v>7</v>
      </c>
      <c r="P96" s="160">
        <f>+SUM(P97:P97)</f>
        <v>0</v>
      </c>
      <c r="Q96" s="203" t="str">
        <f>IF(ISERROR(VLOOKUP(M96,POA!$B$3:$G66,2,0)),"",VLOOKUP(M96,POA!$B$3:$G66,2,0))</f>
        <v/>
      </c>
      <c r="R96" s="204"/>
      <c r="S96" s="253"/>
      <c r="T96" s="129"/>
      <c r="U96" s="129"/>
      <c r="V96" s="186" t="str">
        <f>IF(OR($U87=0,M96="",Q96=""),"",IF(AND(T96="SI",$U87&gt;=$V$22),"CUMPLE",IF($U87&gt;=$V$23,"CUMPLE","NO CUMPLE")))</f>
        <v/>
      </c>
      <c r="W96" s="129"/>
      <c r="X96" s="186" t="str">
        <f>IF(OR(W87=0,M96="",Q96=""),"",IF(AND(T96="SI",W87&lt;=$X$22),"CUMPLE",IF(W87&lt;=$X$23,"CUMPLE","NO CUMPLE")))</f>
        <v/>
      </c>
      <c r="Y96" s="129"/>
      <c r="Z96" s="186" t="str">
        <f>IF(OR(Y87=0,M96="",Q96=""),"",IF(AND(T96="SI",Y87&gt;=$Z$22),"CUMPLE",IF(Y87&gt;=$Z$23,"CUMPLE","NO CUMPLE")))</f>
        <v/>
      </c>
      <c r="AA96" s="214" t="str">
        <f t="shared" si="62"/>
        <v/>
      </c>
      <c r="AB96" s="200"/>
      <c r="AC96" s="129"/>
      <c r="AD96" s="129"/>
      <c r="AE96" s="129"/>
      <c r="AF96" s="188" t="str">
        <f>IF(OR(M96="",L86="",P96=""),"",IF(AND(T86="SI",AE86&gt;=$AF$22),"CUMPLE",IF(AE86&gt;=$AF$23,"CUMPLE","NO CUMPLE")))</f>
        <v/>
      </c>
      <c r="AG96" s="129"/>
      <c r="AH96" s="188" t="str">
        <f>IF(OR(M96="",L86="",P86=""),"",IF(AND(T86="SI",AG86&gt;=$AH$22),"CUMPLE",IF(AG86&gt;=$AH$23,"CUMPLE","NO CUMPLE")))</f>
        <v/>
      </c>
      <c r="AI96" s="162" t="str">
        <f t="shared" si="65"/>
        <v/>
      </c>
    </row>
    <row r="97" spans="1:35" ht="9.9499999999999993" customHeight="1">
      <c r="A97" s="259"/>
      <c r="B97" s="322" t="s">
        <v>73</v>
      </c>
      <c r="C97" s="323"/>
      <c r="D97" s="323"/>
      <c r="E97" s="323"/>
      <c r="F97" s="323"/>
      <c r="G97" s="323"/>
      <c r="H97" s="323"/>
      <c r="I97" s="323"/>
      <c r="J97" s="323"/>
      <c r="K97" s="323"/>
      <c r="L97" s="323"/>
      <c r="M97" s="323"/>
      <c r="N97" s="323"/>
      <c r="O97" s="323"/>
      <c r="P97" s="323"/>
      <c r="Q97" s="323"/>
      <c r="R97" s="323"/>
      <c r="S97" s="324"/>
      <c r="T97" s="323"/>
      <c r="U97" s="323"/>
      <c r="V97" s="323"/>
      <c r="W97" s="323"/>
      <c r="X97" s="323"/>
      <c r="Y97" s="323"/>
      <c r="Z97" s="323"/>
      <c r="AA97" s="324"/>
      <c r="AB97" s="323"/>
      <c r="AC97" s="323"/>
      <c r="AD97" s="323"/>
      <c r="AE97" s="323"/>
      <c r="AF97" s="323"/>
      <c r="AG97" s="323"/>
      <c r="AH97" s="323"/>
      <c r="AI97" s="325"/>
    </row>
    <row r="98" spans="1:35" s="221" customFormat="1" ht="26.1" customHeight="1">
      <c r="A98" s="269" t="s">
        <v>89</v>
      </c>
      <c r="B98" s="222">
        <v>7</v>
      </c>
      <c r="C98" s="223" t="s">
        <v>90</v>
      </c>
      <c r="D98" s="224">
        <f>IF(SUM(D99:D108)=0,"",SUM(D99:D108))</f>
        <v>1</v>
      </c>
      <c r="E98" s="225">
        <f t="shared" ref="E98:K98" si="71">IF(ISERROR(SUM(E99:E108)),"",SUM(E99:E108))</f>
        <v>5267248432</v>
      </c>
      <c r="F98" s="225">
        <f t="shared" si="71"/>
        <v>25225798032</v>
      </c>
      <c r="G98" s="225">
        <f t="shared" si="71"/>
        <v>2701412894</v>
      </c>
      <c r="H98" s="225">
        <f t="shared" si="71"/>
        <v>2758600094</v>
      </c>
      <c r="I98" s="225">
        <f t="shared" si="71"/>
        <v>2565835538</v>
      </c>
      <c r="J98" s="225">
        <f t="shared" si="71"/>
        <v>22467197938</v>
      </c>
      <c r="K98" s="225">
        <f t="shared" si="71"/>
        <v>2947875104</v>
      </c>
      <c r="L98" s="225">
        <f t="shared" ref="L98" si="72">IF(ISERROR(SUM(L99:L107)),"",SUM(L99:L107))</f>
        <v>1E-4</v>
      </c>
      <c r="M98" s="226">
        <v>1</v>
      </c>
      <c r="N98" s="227">
        <f>IF(M98="","",VLOOKUP(M98,POA!$B$3:$G70,3,0))</f>
        <v>5</v>
      </c>
      <c r="O98" s="228" t="s">
        <v>7</v>
      </c>
      <c r="P98" s="228">
        <f>+SUM(P99:P107)</f>
        <v>0</v>
      </c>
      <c r="Q98" s="229">
        <f>IF(ISERROR(VLOOKUP(M98,POA!$B$3:$G83,2,0)),"",VLOOKUP(M98,POA!$B$3:$G83,2,0))</f>
        <v>3031202957</v>
      </c>
      <c r="R98" s="299">
        <f>IF(M98="","",SUM($I$98)+IF(ISERROR(VLOOKUP(M98,POA!$B$3:$G67,4,0)),"",VLOOKUP(M98,POA!$B$3:$G67,4,0)))</f>
        <v>3172076129.4000001</v>
      </c>
      <c r="S98" s="231" t="str">
        <f>IF(OR($R$26=0,M98="",Q98=""),"",IF($R$26&gt;=VLOOKUP(M98,POA!$B$3:$G$21,6,FALSE),"CUMPLE","NO CUMPLE"))</f>
        <v/>
      </c>
      <c r="T98" s="225" t="str">
        <f>IF(M98="","",IF(COUNTIFS(T99:T108,"SI",D99:D108,"&gt;=10%")&gt;0,"SI","NO"))</f>
        <v>SI</v>
      </c>
      <c r="U98" s="225">
        <f>IF(ISERROR(SUM(E98/G98)),0,SUM(E98/G98))</f>
        <v>1.9498124273038284</v>
      </c>
      <c r="V98" s="232" t="str">
        <f>IF(OR($U98=0,M98="",Q98=""),"",IF(AND(T98="SI",$U98&gt;=$V$22),"CUMPLE",IF($U98&gt;=$V$23,"CUMPLE","NO CUMPLE")))</f>
        <v>CUMPLE</v>
      </c>
      <c r="W98" s="233">
        <f>IF(M98="","",IF(ISERROR(SUM(H98/F98)),0,SUM(H98/F98)))</f>
        <v>0.10935630621083219</v>
      </c>
      <c r="X98" s="232" t="str">
        <f>IF(OR(W98=0,M98="",Q98=""),"",IF(AND(T98="SI",W98&lt;=$X$22),"CUMPLE",IF(W98&lt;=$X$23,"CUMPLE","NO CUMPLE")))</f>
        <v>CUMPLE</v>
      </c>
      <c r="Y98" s="225">
        <f>IF(ISERROR(SUM(K98/L98)),0,SUM(K98/L98))</f>
        <v>29478751040000</v>
      </c>
      <c r="Z98" s="232" t="str">
        <f>IF(OR(Y98=0,M98="",Q98=""),"",IF(AND(T98="SI",Y98&gt;=$Z$22),"CUMPLE",IF(Y98&gt;=$Z$23,"CUMPLE","NO CUMPLE")))</f>
        <v>CUMPLE</v>
      </c>
      <c r="AA98" s="234" t="str">
        <f t="shared" ref="AA98:AA108" si="73">IF(OR(S98="",V98="",X98="",Z98=""),"",IF(S98="NO CUMPLE","NO CUMPLE",IF(V98="NO CUMPLE","NO CUMPLE",IF(X98="NO CUMPLE","NO CUMPLE",IF(Z98="NO CUMPLE","NO CUMPLE",IF(Z98="NO CUMPLE","NO CUMPLE","CUMPLE"))))))</f>
        <v/>
      </c>
      <c r="AB98" s="235">
        <v>2021</v>
      </c>
      <c r="AC98" s="236">
        <f>IF(ISERROR(F98/VLOOKUP(AB98,$AC$21:$AD$23,2)),"",F98/VLOOKUP(AB98,$AC$21:$AD$23,2))</f>
        <v>27765.631398551061</v>
      </c>
      <c r="AD98" s="237" t="str">
        <f>IF(OR(B98="",C98=""),"",IF(AND(AC98&gt;0,AC98&lt;=30000),"MIPYME","NO CUMPLE"))</f>
        <v>MIPYME</v>
      </c>
      <c r="AE98" s="238">
        <f>IF(M98="","",IF(ISERROR(SUM(K98/J98)),0,SUM(K98/J98)))</f>
        <v>0.13120795535495317</v>
      </c>
      <c r="AF98" s="239" t="str">
        <f>IF(OR(M98="",L98="",P98=""),"",IF(AND(T98="SI",AE98&gt;=$AF$22),"CUMPLE",IF(AE98&gt;=$AF$23,"CUMPLE","NO CUMPLE")))</f>
        <v>CUMPLE</v>
      </c>
      <c r="AG98" s="238">
        <f>IF(M98="","",IF(ISERROR(SUM(K98/F98)),0,SUM(K98/F98)))</f>
        <v>0.11685953801185972</v>
      </c>
      <c r="AH98" s="239" t="str">
        <f>IF(OR(M98="",L98="",P98=""),"",IF(AND(T98="SI",AG98&gt;=$AH$22),"CUMPLE",IF(AG98&gt;=$AH$23,"CUMPLE","NO CUMPLE")))</f>
        <v>CUMPLE</v>
      </c>
      <c r="AI98" s="234" t="str">
        <f>IF(OR(AF98="",AH98=""),"",IF(AF98="NO CUMPLE","NO CUMPLE",IF(AH98="NO CUMPLE","NO CUMPLE",IF(AH98="NO CUMPLE","NO CUMPLE","CUMPLE"))))</f>
        <v>CUMPLE</v>
      </c>
    </row>
    <row r="99" spans="1:35" s="14" customFormat="1" ht="20.100000000000001" customHeight="1">
      <c r="A99" s="259">
        <v>45481</v>
      </c>
      <c r="B99" s="146">
        <f>IF(C99="","",B98+0.1)</f>
        <v>7.1</v>
      </c>
      <c r="C99" s="146" t="s">
        <v>90</v>
      </c>
      <c r="D99" s="147">
        <v>1</v>
      </c>
      <c r="E99" s="137">
        <v>5267248432</v>
      </c>
      <c r="F99" s="137">
        <v>25225798032</v>
      </c>
      <c r="G99" s="137">
        <v>2701412894</v>
      </c>
      <c r="H99" s="137">
        <v>2758600094</v>
      </c>
      <c r="I99" s="137">
        <f>IF(ISERROR(E99-G99),"",E99-G99)</f>
        <v>2565835538</v>
      </c>
      <c r="J99" s="137">
        <f>IF(ISERROR(F99-H99),"",F99-H99)</f>
        <v>22467197938</v>
      </c>
      <c r="K99" s="137">
        <v>2947875104</v>
      </c>
      <c r="L99" s="137">
        <v>1E-4</v>
      </c>
      <c r="M99" s="148">
        <v>2</v>
      </c>
      <c r="N99" s="198">
        <f>IF(M99="","",VLOOKUP(M99,POA!$B$3:$G70,3,0))</f>
        <v>5</v>
      </c>
      <c r="O99" s="159" t="s">
        <v>7</v>
      </c>
      <c r="P99" s="159">
        <f t="shared" ref="P99:P100" si="74">+SUM(P100:P108)</f>
        <v>0</v>
      </c>
      <c r="Q99" s="202">
        <f>IF(ISERROR(VLOOKUP(M99,POA!$B$3:$G83,2,0)),"",VLOOKUP(M99,POA!$B$3:$G83,2,0))</f>
        <v>1797292893</v>
      </c>
      <c r="R99" s="292">
        <f>IF(M99="","",SUM($I$98)+IF(ISERROR(VLOOKUP(M99,POA!$B$3:$G68,4,0)),"",VLOOKUP(M99,POA!$B$3:$G68,4,0)))</f>
        <v>2925294116.5999999</v>
      </c>
      <c r="S99" s="256" t="str">
        <f>IF(OR($R$26=0,M99="",Q99=""),"",IF($R$26&gt;=VLOOKUP(M99,POA!$B$3:$G$21,6,FALSE),"CUMPLE","NO CUMPLE"))</f>
        <v/>
      </c>
      <c r="T99" s="154" t="s">
        <v>71</v>
      </c>
      <c r="U99" s="138"/>
      <c r="V99" s="185" t="str">
        <f>IF(OR($U98=0,M99="",Q99=""),"",IF(AND(T99="SI",$U98&gt;=$V$22),"CUMPLE",IF($U98&gt;=$V$23,"CUMPLE","NO CUMPLE")))</f>
        <v>CUMPLE</v>
      </c>
      <c r="W99" s="139"/>
      <c r="X99" s="185" t="str">
        <f>IF(OR(W98=0,M99="",Q99=""),"",IF(AND(T99="SI",W98&lt;=$X$22),"CUMPLE",IF(W98&lt;=$X$23,"CUMPLE","NO CUMPLE")))</f>
        <v>CUMPLE</v>
      </c>
      <c r="Y99" s="140"/>
      <c r="Z99" s="185" t="str">
        <f>IF(OR(Y98=0,M99="",Q99=""),"",IF(AND(T99="SI",Y98&gt;=$Z$22),"CUMPLE",IF(Y98&gt;=$Z$23,"CUMPLE","NO CUMPLE")))</f>
        <v>CUMPLE</v>
      </c>
      <c r="AA99" s="213" t="str">
        <f t="shared" si="73"/>
        <v/>
      </c>
      <c r="AB99" s="141">
        <v>2021</v>
      </c>
      <c r="AC99" s="142">
        <f t="shared" ref="AC99:AC107" si="75">IF(ISERROR(F99/VLOOKUP(AB99,$AC$21:$AD$23,2)),"",F99/VLOOKUP(AB99,$AC$21:$AD$23,2))</f>
        <v>27765.631398551061</v>
      </c>
      <c r="AD99" s="143" t="str">
        <f>IF(OR(B99="",C99=""),"",IF(AND(AC99&gt;0,AC99&lt;=30000),"MIPYME","NO CUMPLE"))</f>
        <v>MIPYME</v>
      </c>
      <c r="AE99" s="144"/>
      <c r="AF99" s="187" t="str">
        <f>IF(OR(M99="",L98="",P99=""),"",IF(AND(T98="SI",AE98&gt;=$AF$22),"CUMPLE",IF(AE98&gt;=$AF$23,"CUMPLE","NO CUMPLE")))</f>
        <v>CUMPLE</v>
      </c>
      <c r="AG99" s="144"/>
      <c r="AH99" s="187" t="str">
        <f>IF(OR(M99="",L98="",P99=""),"",IF(AND(T98="SI",AG98&gt;=$AH$22),"CUMPLE",IF(AG98&gt;=$AH$23,"CUMPLE","NO CUMPLE")))</f>
        <v>CUMPLE</v>
      </c>
      <c r="AI99" s="161" t="str">
        <f t="shared" ref="AI99:AI108" si="76">IF(OR(AF99="",AH99=""),"",IF(AF99="NO CUMPLE","NO CUMPLE",IF(AH99="NO CUMPLE","NO CUMPLE",IF(AH99="NO CUMPLE","NO CUMPLE","CUMPLE"))))</f>
        <v>CUMPLE</v>
      </c>
    </row>
    <row r="100" spans="1:35" s="14" customFormat="1" ht="20.100000000000001" customHeight="1">
      <c r="A100" s="259"/>
      <c r="B100" s="21" t="str">
        <f t="shared" ref="B100:B108" si="77">IF(C100="","",B99+0.1)</f>
        <v/>
      </c>
      <c r="C100" s="21"/>
      <c r="D100" s="121"/>
      <c r="E100" s="153"/>
      <c r="F100" s="153"/>
      <c r="G100" s="153"/>
      <c r="H100" s="153"/>
      <c r="I100" s="153">
        <f>IF(ISERROR(E100-G100),"",E100-G100)</f>
        <v>0</v>
      </c>
      <c r="J100" s="153">
        <f t="shared" ref="J100:J108" si="78">IF(ISERROR(F100-H100),"",F100-H100)</f>
        <v>0</v>
      </c>
      <c r="K100" s="153"/>
      <c r="L100" s="153"/>
      <c r="M100" s="149">
        <v>3</v>
      </c>
      <c r="N100" s="197">
        <f>IF(M100="","",VLOOKUP(M100,POA!$B$3:$G70,3,0))</f>
        <v>5</v>
      </c>
      <c r="O100" s="160" t="s">
        <v>7</v>
      </c>
      <c r="P100" s="160">
        <f t="shared" si="74"/>
        <v>0</v>
      </c>
      <c r="Q100" s="255">
        <f>IF(ISERROR(VLOOKUP(M100,POA!$B$3:$G83,2,0)),"",VLOOKUP(M100,POA!$B$3:$G83,2,0))</f>
        <v>1522205504</v>
      </c>
      <c r="R100" s="295">
        <f>IF(M100="","",SUM($I$98)+IF(ISERROR(VLOOKUP(M100,POA!$B$3:$G69,4,0)),"",VLOOKUP(M100,POA!$B$3:$G69,4,0)))</f>
        <v>2870276638.8000002</v>
      </c>
      <c r="S100" s="257" t="str">
        <f>IF(OR($R$26=0,M100="",Q100=""),"",IF($R$26&gt;=VLOOKUP(M100,POA!$B$3:$G$21,6,FALSE),"CUMPLE","NO CUMPLE"))</f>
        <v/>
      </c>
      <c r="T100" s="129"/>
      <c r="U100" s="130"/>
      <c r="V100" s="186" t="str">
        <f>IF(OR($U98=0,M100="",Q100=""),"",IF(AND(T100="SI",$U98&gt;=$V$22),"CUMPLE",IF($U98&gt;=$V$23,"CUMPLE","NO CUMPLE")))</f>
        <v>CUMPLE</v>
      </c>
      <c r="W100" s="131"/>
      <c r="X100" s="186" t="str">
        <f>IF(OR(W98=0,M100="",Q100=""),"",IF(AND(T100="SI",W98&lt;=$X$22),"CUMPLE",IF(W98&lt;=$X$23,"CUMPLE","NO CUMPLE")))</f>
        <v>CUMPLE</v>
      </c>
      <c r="Y100" s="132"/>
      <c r="Z100" s="186" t="str">
        <f>IF(OR(Y98=0,M100="",Q100=""),"",IF(AND(T100="SI",Y98&gt;=$Z$22),"CUMPLE",IF(Y98&gt;=$Z$23,"CUMPLE","NO CUMPLE")))</f>
        <v>CUMPLE</v>
      </c>
      <c r="AA100" s="214" t="str">
        <f t="shared" si="73"/>
        <v/>
      </c>
      <c r="AB100" s="199">
        <v>2021</v>
      </c>
      <c r="AC100" s="134">
        <f t="shared" si="75"/>
        <v>0</v>
      </c>
      <c r="AD100" s="135" t="str">
        <f t="shared" ref="AD100:AD103" si="79">IF(OR(B100="",C100=""),"",IF(AND(AC100&gt;0,AC100&lt;=30000),"MIPYME","NO CUMPLE"))</f>
        <v/>
      </c>
      <c r="AE100" s="136"/>
      <c r="AF100" s="188" t="str">
        <f>IF(OR(M100="",L98="",P100=""),"",IF(AND(T98="SI",AE98&gt;=$AF$22),"CUMPLE",IF(AE98&gt;=$AF$23,"CUMPLE","NO CUMPLE")))</f>
        <v>CUMPLE</v>
      </c>
      <c r="AG100" s="136"/>
      <c r="AH100" s="188" t="str">
        <f>IF(OR(M100="",L98="",P98=""),"",IF(AND(T98="SI",AG98&gt;=$AH$22),"CUMPLE",IF(AG98&gt;=$AH$23,"CUMPLE","NO CUMPLE")))</f>
        <v>CUMPLE</v>
      </c>
      <c r="AI100" s="162" t="str">
        <f t="shared" si="76"/>
        <v>CUMPLE</v>
      </c>
    </row>
    <row r="101" spans="1:35" s="14" customFormat="1" ht="20.100000000000001" customHeight="1">
      <c r="A101" s="259"/>
      <c r="B101" s="21" t="str">
        <f t="shared" si="77"/>
        <v/>
      </c>
      <c r="C101" s="21"/>
      <c r="D101" s="121"/>
      <c r="E101" s="153"/>
      <c r="F101" s="153"/>
      <c r="G101" s="153"/>
      <c r="H101" s="153"/>
      <c r="I101" s="153">
        <f t="shared" ref="I101:I107" si="80">IF(ISERROR(E101-G101),"",E101-G101)</f>
        <v>0</v>
      </c>
      <c r="J101" s="153">
        <f t="shared" si="78"/>
        <v>0</v>
      </c>
      <c r="K101" s="153"/>
      <c r="L101" s="153"/>
      <c r="M101" s="149">
        <v>4</v>
      </c>
      <c r="N101" s="197">
        <f>IF(M101="","",VLOOKUP(M101,POA!$B$3:$G70,3,0))</f>
        <v>5</v>
      </c>
      <c r="O101" s="160" t="s">
        <v>7</v>
      </c>
      <c r="P101" s="160">
        <f>+SUM(P102:P109)</f>
        <v>0</v>
      </c>
      <c r="Q101" s="255">
        <f>IF(ISERROR(VLOOKUP(M101,POA!$B$3:$G83,2,0)),"",VLOOKUP(M101,POA!$B$3:$G83,2,0))</f>
        <v>1378467964</v>
      </c>
      <c r="R101" s="295">
        <f>IF(M101="","",SUM($I$98)+IF(ISERROR(VLOOKUP(M101,POA!$B$3:$G70,4,0)),"",VLOOKUP(M101,POA!$B$3:$G70,4,0)))</f>
        <v>2841529130.8000002</v>
      </c>
      <c r="S101" s="294" t="str">
        <f>IF(OR($R$26=0,M101="",Q101=""),"",IF($R$26&gt;=VLOOKUP(M101,POA!$B$3:$G$21,6,FALSE),"CUMPLE","NO CUMPLE"))</f>
        <v/>
      </c>
      <c r="T101" s="129"/>
      <c r="U101" s="130"/>
      <c r="V101" s="186" t="str">
        <f>IF(OR($U98=0,M101="",Q101=""),"",IF(AND(T101="SI",$U98&gt;=$V$22),"CUMPLE",IF($U98&gt;=$V$23,"CUMPLE","NO CUMPLE")))</f>
        <v>CUMPLE</v>
      </c>
      <c r="W101" s="131"/>
      <c r="X101" s="186" t="str">
        <f>IF(OR(W98=0,M101="",Q101=""),"",IF(AND(T101="SI",W98&lt;=$X$22),"CUMPLE",IF(W98&lt;=$X$23,"CUMPLE","NO CUMPLE")))</f>
        <v>CUMPLE</v>
      </c>
      <c r="Y101" s="132"/>
      <c r="Z101" s="186" t="str">
        <f>IF(OR(Y98=0,M101="",Q101=""),"",IF(AND(T101="SI",Y98&gt;=$Z$22),"CUMPLE",IF(Y98&gt;=$Z$23,"CUMPLE","NO CUMPLE")))</f>
        <v>CUMPLE</v>
      </c>
      <c r="AA101" s="214" t="str">
        <f t="shared" si="73"/>
        <v/>
      </c>
      <c r="AB101" s="199">
        <v>2021</v>
      </c>
      <c r="AC101" s="134">
        <f t="shared" si="75"/>
        <v>0</v>
      </c>
      <c r="AD101" s="135" t="str">
        <f t="shared" si="79"/>
        <v/>
      </c>
      <c r="AE101" s="136"/>
      <c r="AF101" s="188" t="str">
        <f>IF(OR(M101="",L98="",P101=""),"",IF(AND(T98="SI",AE98&gt;=$AF$22),"CUMPLE",IF(AE98&gt;=$AF$23,"CUMPLE","NO CUMPLE")))</f>
        <v>CUMPLE</v>
      </c>
      <c r="AG101" s="136"/>
      <c r="AH101" s="188" t="str">
        <f>IF(OR(M101="",L98="",P98=""),"",IF(AND(T98="SI",AG98&gt;=$AH$22),"CUMPLE",IF(AG98&gt;=$AH$23,"CUMPLE","NO CUMPLE")))</f>
        <v>CUMPLE</v>
      </c>
      <c r="AI101" s="162" t="str">
        <f t="shared" si="76"/>
        <v>CUMPLE</v>
      </c>
    </row>
    <row r="102" spans="1:35" s="14" customFormat="1" ht="20.100000000000001" customHeight="1">
      <c r="A102" s="259"/>
      <c r="B102" s="21" t="str">
        <f t="shared" si="77"/>
        <v/>
      </c>
      <c r="C102" s="21"/>
      <c r="D102" s="121"/>
      <c r="E102" s="153"/>
      <c r="F102" s="153"/>
      <c r="G102" s="153"/>
      <c r="H102" s="153"/>
      <c r="I102" s="153">
        <f t="shared" si="80"/>
        <v>0</v>
      </c>
      <c r="J102" s="153">
        <f t="shared" si="78"/>
        <v>0</v>
      </c>
      <c r="K102" s="153"/>
      <c r="L102" s="153"/>
      <c r="M102" s="149">
        <v>5</v>
      </c>
      <c r="N102" s="197">
        <f>IF(M102="","",VLOOKUP(M102,POA!$B$3:$G83,3,0))</f>
        <v>5</v>
      </c>
      <c r="O102" s="160" t="s">
        <v>7</v>
      </c>
      <c r="P102" s="160">
        <f>+SUM(P103:P109)</f>
        <v>0</v>
      </c>
      <c r="Q102" s="255">
        <f>IF(ISERROR(VLOOKUP(M102,POA!$B$3:$G72,2,0)),"",VLOOKUP(M102,POA!$B$3:$G72,2,0))</f>
        <v>1348402734</v>
      </c>
      <c r="R102" s="295">
        <f>IF(M102="","",SUM($I$98)+IF(ISERROR(VLOOKUP(M102,POA!$B$3:$G71,4,0)),"",VLOOKUP(M102,POA!$B$3:$G71,4,0)))</f>
        <v>2835516084.8000002</v>
      </c>
      <c r="S102" s="298" t="str">
        <f>IF(OR($R$26=0,M102="",Q102=""),"",IF($R$26&gt;=VLOOKUP(M102,POA!$B$3:$G$21,6,FALSE),"CUMPLE","NO CUMPLE"))</f>
        <v/>
      </c>
      <c r="T102" s="129"/>
      <c r="U102" s="130"/>
      <c r="V102" s="186" t="str">
        <f>IF(OR($U98=0,M102="",Q102=""),"",IF(AND(T102="SI",$U98&gt;=$V$22),"CUMPLE",IF($U98&gt;=$V$23,"CUMPLE","NO CUMPLE")))</f>
        <v>CUMPLE</v>
      </c>
      <c r="W102" s="131"/>
      <c r="X102" s="186" t="str">
        <f>IF(OR(W98=0,M102="",Q102=""),"",IF(AND(T102="SI",W98&lt;=$X$22),"CUMPLE",IF(W98&lt;=$X$23,"CUMPLE","NO CUMPLE")))</f>
        <v>CUMPLE</v>
      </c>
      <c r="Y102" s="132"/>
      <c r="Z102" s="186" t="str">
        <f>IF(OR(Y98=0,M102="",Q102=""),"",IF(AND(T102="SI",Y98&gt;=$Z$22),"CUMPLE",IF(Y98&gt;=$Z$23,"CUMPLE","NO CUMPLE")))</f>
        <v>CUMPLE</v>
      </c>
      <c r="AA102" s="214" t="str">
        <f t="shared" si="73"/>
        <v/>
      </c>
      <c r="AB102" s="199">
        <v>2021</v>
      </c>
      <c r="AC102" s="134">
        <f t="shared" si="75"/>
        <v>0</v>
      </c>
      <c r="AD102" s="135" t="str">
        <f t="shared" si="79"/>
        <v/>
      </c>
      <c r="AE102" s="136"/>
      <c r="AF102" s="188" t="str">
        <f>IF(OR(M102="",L98="",P102=""),"",IF(AND(T98="SI",AE98&gt;=$AF$22),"CUMPLE",IF(AE98&gt;=$AF$23,"CUMPLE","NO CUMPLE")))</f>
        <v>CUMPLE</v>
      </c>
      <c r="AG102" s="136"/>
      <c r="AH102" s="188" t="str">
        <f>IF(OR(M101="",L98="",P98=""),"",IF(AND(T98="SI",AG98&gt;=$AH$22),"CUMPLE",IF(AG98&gt;=$AH$23,"CUMPLE","NO CUMPLE")))</f>
        <v>CUMPLE</v>
      </c>
      <c r="AI102" s="162" t="str">
        <f t="shared" si="76"/>
        <v>CUMPLE</v>
      </c>
    </row>
    <row r="103" spans="1:35" s="14" customFormat="1" ht="20.100000000000001" customHeight="1">
      <c r="A103" s="259"/>
      <c r="B103" s="21" t="str">
        <f t="shared" si="77"/>
        <v/>
      </c>
      <c r="C103" s="21"/>
      <c r="D103" s="121"/>
      <c r="E103" s="153"/>
      <c r="F103" s="153"/>
      <c r="G103" s="153"/>
      <c r="H103" s="153"/>
      <c r="I103" s="153">
        <f t="shared" si="80"/>
        <v>0</v>
      </c>
      <c r="J103" s="153">
        <f t="shared" si="78"/>
        <v>0</v>
      </c>
      <c r="K103" s="153"/>
      <c r="L103" s="153"/>
      <c r="M103" s="149">
        <v>6</v>
      </c>
      <c r="N103" s="197">
        <f>IF(M103="","",VLOOKUP(M103,POA!$B$3:$G70,3,0))</f>
        <v>5</v>
      </c>
      <c r="O103" s="160" t="s">
        <v>7</v>
      </c>
      <c r="P103" s="160">
        <f>+SUM(P104:P109)</f>
        <v>0</v>
      </c>
      <c r="Q103" s="255">
        <f>IF(ISERROR(VLOOKUP(M103,POA!$B$3:$G83,2,0)),"",VLOOKUP(M103,POA!$B$3:$G83,2,0))</f>
        <v>1264100957</v>
      </c>
      <c r="R103" s="295">
        <f>IF(M103="","",SUM($I$98)+IF(ISERROR(VLOOKUP(M103,POA!$B$3:$G72,4,0)),"",VLOOKUP(M103,POA!$B$3:$G72,4,0)))</f>
        <v>2818655729.4000001</v>
      </c>
      <c r="S103" s="257" t="str">
        <f>IF(OR($R$26=0,M103="",Q103=""),"",IF($R$26&gt;=VLOOKUP(M103,POA!$B$3:$G$21,6,FALSE),"CUMPLE","NO CUMPLE"))</f>
        <v/>
      </c>
      <c r="T103" s="129"/>
      <c r="U103" s="130"/>
      <c r="V103" s="186" t="str">
        <f>IF(OR($U98=0,M103="",Q103=""),"",IF(AND(T103="SI",$U98&gt;=$V$22),"CUMPLE",IF($U98&gt;=$V$23,"CUMPLE","NO CUMPLE")))</f>
        <v>CUMPLE</v>
      </c>
      <c r="W103" s="131"/>
      <c r="X103" s="186" t="str">
        <f>IF(OR(W98=0,M103="",Q103=""),"",IF(AND(T103="SI",W98&lt;=$X$22),"CUMPLE",IF(W98&lt;=$X$23,"CUMPLE","NO CUMPLE")))</f>
        <v>CUMPLE</v>
      </c>
      <c r="Y103" s="132"/>
      <c r="Z103" s="186" t="str">
        <f>IF(OR(Y98=0,M103="",Q103=""),"",IF(AND(T103="SI",Y98&gt;=$Z$22),"CUMPLE",IF(Y98&gt;=$Z$23,"CUMPLE","NO CUMPLE")))</f>
        <v>CUMPLE</v>
      </c>
      <c r="AA103" s="214" t="str">
        <f t="shared" si="73"/>
        <v/>
      </c>
      <c r="AB103" s="199">
        <v>2021</v>
      </c>
      <c r="AC103" s="134">
        <f t="shared" si="75"/>
        <v>0</v>
      </c>
      <c r="AD103" s="135" t="str">
        <f t="shared" si="79"/>
        <v/>
      </c>
      <c r="AE103" s="136"/>
      <c r="AF103" s="188" t="str">
        <f>IF(OR(M103="",L98="",P103=""),"",IF(AND(T98="SI",AE98&gt;=$AF$22),"CUMPLE",IF(AE98&gt;=$AF$23,"CUMPLE","NO CUMPLE")))</f>
        <v>CUMPLE</v>
      </c>
      <c r="AG103" s="136"/>
      <c r="AH103" s="188" t="str">
        <f>IF(OR(M103="",L98="",P98=""),"",IF(AND(T98="SI",AG98&gt;=$AH$22),"CUMPLE",IF(AG98&gt;=$AH$23,"CUMPLE","NO CUMPLE")))</f>
        <v>CUMPLE</v>
      </c>
      <c r="AI103" s="162" t="str">
        <f t="shared" si="76"/>
        <v>CUMPLE</v>
      </c>
    </row>
    <row r="104" spans="1:35" s="14" customFormat="1" ht="20.100000000000001" customHeight="1">
      <c r="A104" s="259"/>
      <c r="B104" s="150" t="str">
        <f t="shared" si="77"/>
        <v/>
      </c>
      <c r="C104" s="150"/>
      <c r="D104" s="121"/>
      <c r="E104" s="153"/>
      <c r="F104" s="153"/>
      <c r="G104" s="153"/>
      <c r="H104" s="153"/>
      <c r="I104" s="153">
        <f t="shared" si="80"/>
        <v>0</v>
      </c>
      <c r="J104" s="153">
        <f t="shared" si="78"/>
        <v>0</v>
      </c>
      <c r="K104" s="153"/>
      <c r="L104" s="153"/>
      <c r="M104" s="149">
        <v>7</v>
      </c>
      <c r="N104" s="197">
        <f>IF(M104="","",VLOOKUP(M104,POA!$B$3:$G70,3,0))</f>
        <v>5</v>
      </c>
      <c r="O104" s="160" t="s">
        <v>7</v>
      </c>
      <c r="P104" s="160">
        <f>+SUM(P105:P109)</f>
        <v>0</v>
      </c>
      <c r="Q104" s="255">
        <f>IF(ISERROR(VLOOKUP(M104,POA!$B$3:$G83,2,0)),"",VLOOKUP(M104,POA!$B$3:$G83,2,0))</f>
        <v>1167015102</v>
      </c>
      <c r="R104" s="295">
        <f>IF(M104="","",SUM($I$98)+IF(ISERROR(VLOOKUP(M104,POA!$B$3:$G73,4,0)),"",VLOOKUP(M104,POA!$B$3:$G73,4,0)))</f>
        <v>2799238558.4000001</v>
      </c>
      <c r="S104" s="257" t="str">
        <f>IF(OR($R$26=0,M104="",Q104=""),"",IF($R$26&gt;=VLOOKUP(M104,POA!$B$3:$G$21,6,FALSE),"CUMPLE","NO CUMPLE"))</f>
        <v/>
      </c>
      <c r="T104" s="129"/>
      <c r="U104" s="130"/>
      <c r="V104" s="186" t="str">
        <f>IF(OR($U98=0,M104="",Q104=""),"",IF(AND(T104="SI",$U98&gt;=$V$22),"CUMPLE",IF($U98&gt;=$V$23,"CUMPLE","NO CUMPLE")))</f>
        <v>CUMPLE</v>
      </c>
      <c r="W104" s="131"/>
      <c r="X104" s="186" t="str">
        <f>IF(OR(W98=0,M104="",Q104=""),"",IF(AND(T104="SI",W98&lt;=$X$22),"CUMPLE",IF(W98&lt;=$X$23,"CUMPLE","NO CUMPLE")))</f>
        <v>CUMPLE</v>
      </c>
      <c r="Y104" s="132"/>
      <c r="Z104" s="186" t="str">
        <f>IF(OR(Y98=0,M104="",Q104=""),"",IF(AND(T104="SI",Y98&gt;=$Z$22),"CUMPLE",IF(Y98&gt;=$Z$23,"CUMPLE","NO CUMPLE")))</f>
        <v>CUMPLE</v>
      </c>
      <c r="AA104" s="214" t="str">
        <f t="shared" si="73"/>
        <v/>
      </c>
      <c r="AB104" s="199">
        <v>2021</v>
      </c>
      <c r="AC104" s="134">
        <f t="shared" si="75"/>
        <v>0</v>
      </c>
      <c r="AD104" s="135" t="str">
        <f>IF(OR(B104="",C104=""),"",IF(AND(AC104&gt;0,AC104&lt;=30000),"MIPYME","NO CUMPLE"))</f>
        <v/>
      </c>
      <c r="AE104" s="136"/>
      <c r="AF104" s="188" t="str">
        <f>IF(OR(M104="",L98="",P104=""),"",IF(AND(T102="SI",AE98&gt;=$AF$22),"CUMPLE",IF(AE98&gt;=$AF$23,"CUMPLE","NO CUMPLE")))</f>
        <v>CUMPLE</v>
      </c>
      <c r="AG104" s="136"/>
      <c r="AH104" s="188" t="str">
        <f>IF(OR(M104="",L98="",P98=""),"",IF(AND(T98="SI",AG98&gt;=$AH$22),"CUMPLE",IF(AG98&gt;=$AH$23,"CUMPLE","NO CUMPLE")))</f>
        <v>CUMPLE</v>
      </c>
      <c r="AI104" s="162" t="str">
        <f t="shared" si="76"/>
        <v>CUMPLE</v>
      </c>
    </row>
    <row r="105" spans="1:35" s="14" customFormat="1" ht="20.100000000000001" customHeight="1">
      <c r="A105" s="259"/>
      <c r="B105" s="150" t="str">
        <f t="shared" si="77"/>
        <v/>
      </c>
      <c r="C105" s="150"/>
      <c r="D105" s="121"/>
      <c r="E105" s="153"/>
      <c r="F105" s="153"/>
      <c r="G105" s="153"/>
      <c r="H105" s="153"/>
      <c r="I105" s="153">
        <f t="shared" si="80"/>
        <v>0</v>
      </c>
      <c r="J105" s="153">
        <f t="shared" si="78"/>
        <v>0</v>
      </c>
      <c r="K105" s="153"/>
      <c r="L105" s="153"/>
      <c r="M105" s="149">
        <v>8</v>
      </c>
      <c r="N105" s="197">
        <f>IF(M105="","",VLOOKUP(M105,POA!$B$3:$G70,3,0))</f>
        <v>5</v>
      </c>
      <c r="O105" s="160" t="s">
        <v>7</v>
      </c>
      <c r="P105" s="160">
        <f>+SUM(P106:P109)</f>
        <v>0</v>
      </c>
      <c r="Q105" s="255">
        <f>IF(ISERROR(VLOOKUP(M105,POA!$B$3:$G83,2,0)),"",VLOOKUP(M105,POA!$B$3:$G83,2,0))</f>
        <v>1146992897</v>
      </c>
      <c r="R105" s="295">
        <f>IF(M105="","",SUM($I$98)+IF(ISERROR(VLOOKUP(M105,POA!$B$3:$G74,4,0)),"",VLOOKUP(M105,POA!$B$3:$G74,4,0)))</f>
        <v>2795234117.4000001</v>
      </c>
      <c r="S105" s="257" t="str">
        <f>IF(OR($R$26=0,M105="",Q105=""),"",IF($R$26&gt;=VLOOKUP(M105,POA!$B$3:$G$21,6,FALSE),"CUMPLE","NO CUMPLE"))</f>
        <v/>
      </c>
      <c r="T105" s="129"/>
      <c r="U105" s="130"/>
      <c r="V105" s="186" t="str">
        <f>IF(OR($U98=0,M105="",Q105=""),"",IF(AND(T105="SI",$U98&gt;=$V$22),"CUMPLE",IF($U98&gt;=$V$23,"CUMPLE","NO CUMPLE")))</f>
        <v>CUMPLE</v>
      </c>
      <c r="W105" s="131"/>
      <c r="X105" s="186" t="str">
        <f>IF(OR(W98=0,M105="",Q105=""),"",IF(AND(T105="SI",W98&lt;=$X$22),"CUMPLE",IF(W98&lt;=$X$23,"CUMPLE","NO CUMPLE")))</f>
        <v>CUMPLE</v>
      </c>
      <c r="Y105" s="132"/>
      <c r="Z105" s="186" t="str">
        <f>IF(OR(Y98=0,M105="",Q105=""),"",IF(AND(T105="SI",Y98&gt;=$Z$22),"CUMPLE",IF(Y98&gt;=$Z$23,"CUMPLE","NO CUMPLE")))</f>
        <v>CUMPLE</v>
      </c>
      <c r="AA105" s="214" t="str">
        <f t="shared" si="73"/>
        <v/>
      </c>
      <c r="AB105" s="199">
        <v>2021</v>
      </c>
      <c r="AC105" s="134">
        <f t="shared" si="75"/>
        <v>0</v>
      </c>
      <c r="AD105" s="135" t="str">
        <f t="shared" ref="AD105:AD106" si="81">IF(OR(B105="",C105=""),"",IF(AND(AC105&gt;0,AC105&lt;=30000),"MIPYME","NO CUMPLE"))</f>
        <v/>
      </c>
      <c r="AE105" s="136"/>
      <c r="AF105" s="188" t="str">
        <f>IF(OR(M105="",L98="",P105=""),"",IF(AND(T98="SI",AE98&gt;=$AF$22),"CUMPLE",IF(AE98&gt;=$AF$23,"CUMPLE","NO CUMPLE")))</f>
        <v>CUMPLE</v>
      </c>
      <c r="AG105" s="136"/>
      <c r="AH105" s="188" t="str">
        <f>IF(OR(M105="",L98="",P98=""),"",IF(AND(T98="SI",AG98&gt;=$AH$22),"CUMPLE",IF(AG98&gt;=$AH$23,"CUMPLE","NO CUMPLE")))</f>
        <v>CUMPLE</v>
      </c>
      <c r="AI105" s="162" t="str">
        <f t="shared" si="76"/>
        <v>CUMPLE</v>
      </c>
    </row>
    <row r="106" spans="1:35" s="14" customFormat="1" ht="20.100000000000001" customHeight="1">
      <c r="A106" s="259"/>
      <c r="B106" s="150" t="str">
        <f t="shared" si="77"/>
        <v/>
      </c>
      <c r="C106" s="150"/>
      <c r="D106" s="121"/>
      <c r="E106" s="153"/>
      <c r="F106" s="153"/>
      <c r="G106" s="153"/>
      <c r="H106" s="153"/>
      <c r="I106" s="153">
        <f t="shared" si="80"/>
        <v>0</v>
      </c>
      <c r="J106" s="153">
        <f t="shared" si="78"/>
        <v>0</v>
      </c>
      <c r="K106" s="153"/>
      <c r="L106" s="153"/>
      <c r="M106" s="149">
        <v>9</v>
      </c>
      <c r="N106" s="197">
        <f>IF(M106="","",VLOOKUP(M106,POA!$B$3:$G70,3,0))</f>
        <v>5</v>
      </c>
      <c r="O106" s="160" t="s">
        <v>7</v>
      </c>
      <c r="P106" s="160">
        <f>+SUM(P107:P109)</f>
        <v>0</v>
      </c>
      <c r="Q106" s="203">
        <f>IF(ISERROR(VLOOKUP(M106,POA!$B$3:$G76,2,0)),"",VLOOKUP(M106,POA!$B$3:$G76,2,0))</f>
        <v>1077361989</v>
      </c>
      <c r="R106" s="297">
        <f>IF(M106="","",SUM($I$98)+IF(ISERROR(VLOOKUP(M106,POA!$B$3:$G75,4,0)),"",VLOOKUP(M106,POA!$B$3:$G75,4,0)))</f>
        <v>2781307935.8000002</v>
      </c>
      <c r="S106" s="246" t="str">
        <f>IF(OR($R$26=0,M106="",Q106=""),"",IF($R$26&gt;=VLOOKUP(M106,POA!$B$3:$G$21,6,FALSE),"CUMPLE","NO CUMPLE"))</f>
        <v/>
      </c>
      <c r="T106" s="129"/>
      <c r="U106" s="130"/>
      <c r="V106" s="186" t="str">
        <f>IF(OR($U98=0,M106="",Q106=""),"",IF(AND(T106="SI",$U98&gt;=$V$22),"CUMPLE",IF($U98&gt;=$V$23,"CUMPLE","NO CUMPLE")))</f>
        <v>CUMPLE</v>
      </c>
      <c r="W106" s="131"/>
      <c r="X106" s="186" t="str">
        <f>IF(OR(W98=0,M106="",Q106=""),"",IF(AND(T106="SI",W98&lt;=$X$22),"CUMPLE",IF(W98&lt;=$X$23,"CUMPLE","NO CUMPLE")))</f>
        <v>CUMPLE</v>
      </c>
      <c r="Y106" s="132"/>
      <c r="Z106" s="186" t="str">
        <f>IF(OR(Y98=0,M106="",Q106=""),"",IF(AND(T106="SI",Y98&gt;=$Z$22),"CUMPLE",IF(Y98&gt;=$Z$23,"CUMPLE","NO CUMPLE")))</f>
        <v>CUMPLE</v>
      </c>
      <c r="AA106" s="215" t="str">
        <f t="shared" si="73"/>
        <v/>
      </c>
      <c r="AB106" s="133">
        <v>2021</v>
      </c>
      <c r="AC106" s="134">
        <f t="shared" si="75"/>
        <v>0</v>
      </c>
      <c r="AD106" s="135" t="str">
        <f t="shared" si="81"/>
        <v/>
      </c>
      <c r="AE106" s="136"/>
      <c r="AF106" s="188" t="str">
        <f>IF(OR(M106="",L98="",P98=""),"",IF(AND(T98="SI",AE98&gt;=$AF$22),"CUMPLE",IF(AE98&gt;=$AF$23,"CUMPLE","NO CUMPLE")))</f>
        <v>CUMPLE</v>
      </c>
      <c r="AG106" s="136"/>
      <c r="AH106" s="188" t="str">
        <f>IF(OR(M106="",L98="",P98=""),"",IF(AND(T98="SI",AG98&gt;=$AH$22),"CUMPLE",IF(AG98&gt;=$AH$23,"CUMPLE","NO CUMPLE")))</f>
        <v>CUMPLE</v>
      </c>
      <c r="AI106" s="162" t="str">
        <f t="shared" si="76"/>
        <v>CUMPLE</v>
      </c>
    </row>
    <row r="107" spans="1:35" s="14" customFormat="1" ht="20.100000000000001" customHeight="1">
      <c r="A107" s="259"/>
      <c r="B107" s="150" t="str">
        <f t="shared" si="77"/>
        <v/>
      </c>
      <c r="C107" s="150"/>
      <c r="D107" s="121"/>
      <c r="E107" s="153"/>
      <c r="F107" s="153"/>
      <c r="G107" s="153"/>
      <c r="H107" s="153"/>
      <c r="I107" s="153">
        <f t="shared" si="80"/>
        <v>0</v>
      </c>
      <c r="J107" s="153">
        <f t="shared" si="78"/>
        <v>0</v>
      </c>
      <c r="K107" s="153"/>
      <c r="L107" s="153"/>
      <c r="M107" s="151"/>
      <c r="N107" s="197" t="str">
        <f>IF(M107="","",VLOOKUP(M107,POA!$B$3:$G70,3,0))</f>
        <v/>
      </c>
      <c r="O107" s="160" t="s">
        <v>7</v>
      </c>
      <c r="P107" s="160">
        <f>+SUM(P108:P109)</f>
        <v>0</v>
      </c>
      <c r="Q107" s="203" t="str">
        <f>IF(ISERROR(VLOOKUP(M107,POA!$B$3:$G77,2,0)),"",VLOOKUP(M107,POA!$B$3:$G77,2,0))</f>
        <v/>
      </c>
      <c r="R107" s="261"/>
      <c r="S107" s="246"/>
      <c r="T107" s="129"/>
      <c r="U107" s="130"/>
      <c r="V107" s="186" t="str">
        <f>IF(OR($U98=0,M107="",Q107=""),"",IF(AND(T107="SI",$U98&gt;=$V$22),"CUMPLE",IF($U98&gt;=$V$23,"CUMPLE","NO CUMPLE")))</f>
        <v/>
      </c>
      <c r="W107" s="131"/>
      <c r="X107" s="186" t="str">
        <f>IF(OR(W98=0,M107="",Q107=""),"",IF(AND(T107="SI",W98&lt;=$X$22),"CUMPLE",IF(W98&lt;=$X$23,"CUMPLE","NO CUMPLE")))</f>
        <v/>
      </c>
      <c r="Y107" s="132"/>
      <c r="Z107" s="186" t="str">
        <f>IF(OR(Y98=0,M107="",Q107=""),"",IF(AND(T107="SI",Y98&gt;=$Z$22),"CUMPLE",IF(Y98&gt;=$Z$23,"CUMPLE","NO CUMPLE")))</f>
        <v/>
      </c>
      <c r="AA107" s="214" t="str">
        <f t="shared" si="73"/>
        <v/>
      </c>
      <c r="AB107" s="199">
        <v>2021</v>
      </c>
      <c r="AC107" s="134">
        <f t="shared" si="75"/>
        <v>0</v>
      </c>
      <c r="AD107" s="135" t="str">
        <f>IF(OR(B107="",C107=""),"",IF(AND(AC107&gt;0,AC107&lt;=30000),"MIPYME","NO CUMPLE"))</f>
        <v/>
      </c>
      <c r="AE107" s="136"/>
      <c r="AF107" s="188" t="str">
        <f>IF(OR(M107="",L98="",P107=""),"",IF(AND(T98="SI",AE98&gt;=$AF$22),"CUMPLE",IF(AE98&gt;=$AF$23,"CUMPLE","NO CUMPLE")))</f>
        <v/>
      </c>
      <c r="AG107" s="136"/>
      <c r="AH107" s="188" t="str">
        <f>IF(OR(M107="",L98="",P98=""),"",IF(AND(T98="SI",AG98&gt;=$AH$22),"CUMPLE",IF(AG98&gt;=$AH$23,"CUMPLE","NO CUMPLE")))</f>
        <v/>
      </c>
      <c r="AI107" s="162" t="str">
        <f t="shared" si="76"/>
        <v/>
      </c>
    </row>
    <row r="108" spans="1:35" ht="20.100000000000001" customHeight="1">
      <c r="A108" s="259"/>
      <c r="B108" s="284" t="str">
        <f t="shared" si="77"/>
        <v/>
      </c>
      <c r="C108" s="284"/>
      <c r="D108" s="284"/>
      <c r="E108" s="216"/>
      <c r="F108" s="153"/>
      <c r="G108" s="153"/>
      <c r="H108" s="153"/>
      <c r="I108" s="153">
        <f>IF(ISERROR(E108-G108),"",E108-G108)</f>
        <v>0</v>
      </c>
      <c r="J108" s="153">
        <f t="shared" si="78"/>
        <v>0</v>
      </c>
      <c r="K108" s="153"/>
      <c r="L108" s="153"/>
      <c r="M108" s="151"/>
      <c r="N108" s="197" t="str">
        <f>IF(M108="","",VLOOKUP(M108,POA!$B$3:$G70,3,0))</f>
        <v/>
      </c>
      <c r="O108" s="160" t="s">
        <v>7</v>
      </c>
      <c r="P108" s="160">
        <f>+SUM(P109:P109)</f>
        <v>0</v>
      </c>
      <c r="Q108" s="203" t="str">
        <f>IF(ISERROR(VLOOKUP(M108,POA!$B$3:$G78,2,0)),"",VLOOKUP(M108,POA!$B$3:$G78,2,0))</f>
        <v/>
      </c>
      <c r="R108" s="204"/>
      <c r="S108" s="253"/>
      <c r="T108" s="129"/>
      <c r="U108" s="129"/>
      <c r="V108" s="186" t="str">
        <f>IF(OR($U99=0,M108="",Q108=""),"",IF(AND(T108="SI",$U99&gt;=$V$22),"CUMPLE",IF($U99&gt;=$V$23,"CUMPLE","NO CUMPLE")))</f>
        <v/>
      </c>
      <c r="W108" s="129"/>
      <c r="X108" s="186" t="str">
        <f>IF(OR(W99=0,M108="",Q108=""),"",IF(AND(T108="SI",W99&lt;=$X$22),"CUMPLE",IF(W99&lt;=$X$23,"CUMPLE","NO CUMPLE")))</f>
        <v/>
      </c>
      <c r="Y108" s="129"/>
      <c r="Z108" s="186" t="str">
        <f>IF(OR(Y99=0,M108="",Q108=""),"",IF(AND(T108="SI",Y99&gt;=$Z$22),"CUMPLE",IF(Y99&gt;=$Z$23,"CUMPLE","NO CUMPLE")))</f>
        <v/>
      </c>
      <c r="AA108" s="214" t="str">
        <f t="shared" si="73"/>
        <v/>
      </c>
      <c r="AB108" s="200"/>
      <c r="AC108" s="129"/>
      <c r="AD108" s="129"/>
      <c r="AE108" s="129"/>
      <c r="AF108" s="188" t="str">
        <f>IF(OR(M108="",L98="",P108=""),"",IF(AND(T98="SI",AE98&gt;=$AF$22),"CUMPLE",IF(AE98&gt;=$AF$23,"CUMPLE","NO CUMPLE")))</f>
        <v/>
      </c>
      <c r="AG108" s="129"/>
      <c r="AH108" s="188" t="str">
        <f>IF(OR(M108="",L98="",P98=""),"",IF(AND(T98="SI",AG98&gt;=$AH$22),"CUMPLE",IF(AG98&gt;=$AH$23,"CUMPLE","NO CUMPLE")))</f>
        <v/>
      </c>
      <c r="AI108" s="162" t="str">
        <f t="shared" si="76"/>
        <v/>
      </c>
    </row>
    <row r="109" spans="1:35" ht="9.9499999999999993" customHeight="1">
      <c r="A109" s="259"/>
      <c r="B109" s="322" t="s">
        <v>73</v>
      </c>
      <c r="C109" s="323"/>
      <c r="D109" s="323"/>
      <c r="E109" s="323"/>
      <c r="F109" s="323"/>
      <c r="G109" s="323"/>
      <c r="H109" s="323"/>
      <c r="I109" s="323"/>
      <c r="J109" s="323"/>
      <c r="K109" s="323"/>
      <c r="L109" s="323"/>
      <c r="M109" s="323"/>
      <c r="N109" s="323"/>
      <c r="O109" s="323"/>
      <c r="P109" s="323"/>
      <c r="Q109" s="323"/>
      <c r="R109" s="323"/>
      <c r="S109" s="324"/>
      <c r="T109" s="323"/>
      <c r="U109" s="323"/>
      <c r="V109" s="323"/>
      <c r="W109" s="323"/>
      <c r="X109" s="323"/>
      <c r="Y109" s="323"/>
      <c r="Z109" s="323"/>
      <c r="AA109" s="324"/>
      <c r="AB109" s="323"/>
      <c r="AC109" s="323"/>
      <c r="AD109" s="323"/>
      <c r="AE109" s="323"/>
      <c r="AF109" s="323"/>
      <c r="AG109" s="323"/>
      <c r="AH109" s="323"/>
      <c r="AI109" s="325"/>
    </row>
    <row r="110" spans="1:35" s="221" customFormat="1" ht="26.1" customHeight="1">
      <c r="A110" s="269" t="s">
        <v>91</v>
      </c>
      <c r="B110" s="222">
        <v>8</v>
      </c>
      <c r="C110" s="223" t="s">
        <v>92</v>
      </c>
      <c r="D110" s="224">
        <f>IF(SUM(D111:D120)=0,"",SUM(D111:D120))</f>
        <v>1</v>
      </c>
      <c r="E110" s="225">
        <f t="shared" ref="E110:K110" si="82">IF(ISERROR(SUM(E111:E120)),"",SUM(E111:E120))</f>
        <v>5550711238</v>
      </c>
      <c r="F110" s="225">
        <f t="shared" si="82"/>
        <v>6764825090</v>
      </c>
      <c r="G110" s="225">
        <f t="shared" si="82"/>
        <v>1950346543</v>
      </c>
      <c r="H110" s="225">
        <f t="shared" si="82"/>
        <v>2933408015</v>
      </c>
      <c r="I110" s="225">
        <f t="shared" si="82"/>
        <v>3600364695</v>
      </c>
      <c r="J110" s="225">
        <f t="shared" si="82"/>
        <v>3831417075</v>
      </c>
      <c r="K110" s="225">
        <f t="shared" si="82"/>
        <v>710027102.00010002</v>
      </c>
      <c r="L110" s="225">
        <f t="shared" ref="L110" si="83">IF(ISERROR(SUM(L111:L119)),"",SUM(L111:L119))</f>
        <v>6030220.0000999998</v>
      </c>
      <c r="M110" s="226">
        <v>4</v>
      </c>
      <c r="N110" s="227">
        <f>IF(M110="","",VLOOKUP(M110,POA!$B$3:$G82,3,0))</f>
        <v>5</v>
      </c>
      <c r="O110" s="228" t="s">
        <v>7</v>
      </c>
      <c r="P110" s="228">
        <f>+SUM(P111:P119)</f>
        <v>0</v>
      </c>
      <c r="Q110" s="229">
        <f>IF(ISERROR(VLOOKUP(M110,POA!$B$3:$G95,2,0)),"",VLOOKUP(M110,POA!$B$3:$G95,2,0))</f>
        <v>1378467964</v>
      </c>
      <c r="R110" s="299">
        <f>IF(M110="","",SUM($I$110)+IF(ISERROR(VLOOKUP(M110,POA!$B$3:$G79,4,0)),"",VLOOKUP(M110,POA!$B$3:$G79,4,0)))</f>
        <v>3876058287.8000002</v>
      </c>
      <c r="S110" s="231" t="str">
        <f>IF(OR($R$26=0,M110="",Q110=""),"",IF($R$26&gt;=VLOOKUP(M110,POA!$B$3:$G$21,6,FALSE),"CUMPLE","NO CUMPLE"))</f>
        <v/>
      </c>
      <c r="T110" s="225" t="str">
        <f>IF(M110="","",IF(COUNTIFS(T111:T120,"SI",D111:D120,"&gt;=10%")&gt;0,"SI","NO"))</f>
        <v>SI</v>
      </c>
      <c r="U110" s="225">
        <f>IF(ISERROR(SUM(E110/G110)),0,SUM(E110/G110))</f>
        <v>2.8460128062482482</v>
      </c>
      <c r="V110" s="232" t="str">
        <f>IF(OR($U110=0,M110="",Q110=""),"",IF(AND(T110="SI",$U110&gt;=$V$22),"CUMPLE",IF($U110&gt;=$V$23,"CUMPLE","NO CUMPLE")))</f>
        <v>CUMPLE</v>
      </c>
      <c r="W110" s="233">
        <f>IF(M110="","",IF(ISERROR(SUM(H110/F110)),0,SUM(H110/F110)))</f>
        <v>0.43362658693663281</v>
      </c>
      <c r="X110" s="232" t="str">
        <f>IF(OR(W110=0,M110="",Q110=""),"",IF(AND(T110="SI",W110&lt;=$X$22),"CUMPLE",IF(W110&lt;=$X$23,"CUMPLE","NO CUMPLE")))</f>
        <v>CUMPLE</v>
      </c>
      <c r="Y110" s="225">
        <f>IF(ISERROR(SUM(K110/L110)),0,SUM(K110/L110))</f>
        <v>117.7448089768409</v>
      </c>
      <c r="Z110" s="232" t="str">
        <f>IF(OR(Y110=0,M110="",Q110=""),"",IF(AND(T110="SI",Y110&gt;=$Z$22),"CUMPLE",IF(Y110&gt;=$Z$23,"CUMPLE","NO CUMPLE")))</f>
        <v>CUMPLE</v>
      </c>
      <c r="AA110" s="234" t="str">
        <f t="shared" ref="AA110:AA120" si="84">IF(OR(S110="",V110="",X110="",Z110=""),"",IF(S110="NO CUMPLE","NO CUMPLE",IF(V110="NO CUMPLE","NO CUMPLE",IF(X110="NO CUMPLE","NO CUMPLE",IF(Z110="NO CUMPLE","NO CUMPLE",IF(Z110="NO CUMPLE","NO CUMPLE","CUMPLE"))))))</f>
        <v/>
      </c>
      <c r="AB110" s="235">
        <v>2021</v>
      </c>
      <c r="AC110" s="236">
        <f>IF(ISERROR(F110/VLOOKUP(AB110,$AC$21:$AD$23,2)),"",F110/VLOOKUP(AB110,$AC$21:$AD$23,2))</f>
        <v>7445.9345026999781</v>
      </c>
      <c r="AD110" s="237" t="str">
        <f>IF(OR(B110="",C110=""),"",IF(AND(AC110&gt;0,AC110&lt;=30000),"MIPYME","NO CUMPLE"))</f>
        <v>MIPYME</v>
      </c>
      <c r="AE110" s="238">
        <f>IF(M110="","",IF(ISERROR(SUM(K110/J110)),0,SUM(K110/J110)))</f>
        <v>0.18531710020113121</v>
      </c>
      <c r="AF110" s="239" t="str">
        <f>IF(OR(M110="",L110="",P110=""),"",IF(AND(T110="SI",AE110&gt;=$AF$22),"CUMPLE",IF(AE110&gt;=$AF$23,"CUMPLE","NO CUMPLE")))</f>
        <v>CUMPLE</v>
      </c>
      <c r="AG110" s="238">
        <f>IF(M110="","",IF(ISERROR(SUM(K110/F110)),0,SUM(K110/F110)))</f>
        <v>0.10495867853992069</v>
      </c>
      <c r="AH110" s="239" t="str">
        <f>IF(OR(M110="",L110="",P110=""),"",IF(AND(T110="SI",AG110&gt;=$AH$22),"CUMPLE",IF(AG110&gt;=$AH$23,"CUMPLE","NO CUMPLE")))</f>
        <v>CUMPLE</v>
      </c>
      <c r="AI110" s="234" t="str">
        <f>IF(OR(AF110="",AH110=""),"",IF(AF110="NO CUMPLE","NO CUMPLE",IF(AH110="NO CUMPLE","NO CUMPLE",IF(AH110="NO CUMPLE","NO CUMPLE","CUMPLE"))))</f>
        <v>CUMPLE</v>
      </c>
    </row>
    <row r="111" spans="1:35" s="14" customFormat="1" ht="20.100000000000001" customHeight="1">
      <c r="A111" s="259">
        <v>45485</v>
      </c>
      <c r="B111" s="146">
        <f>IF(C111="","",B110+0.1)</f>
        <v>8.1</v>
      </c>
      <c r="C111" s="146" t="s">
        <v>93</v>
      </c>
      <c r="D111" s="147">
        <v>0.9</v>
      </c>
      <c r="E111" s="137">
        <v>5549068438</v>
      </c>
      <c r="F111" s="137">
        <v>6543182290</v>
      </c>
      <c r="G111" s="137">
        <v>1950346543</v>
      </c>
      <c r="H111" s="137">
        <v>2847865527</v>
      </c>
      <c r="I111" s="137">
        <f>IF(ISERROR(E111-G111),"",E111-G111)</f>
        <v>3598721895</v>
      </c>
      <c r="J111" s="137">
        <f>IF(ISERROR(F111-H111),"",F111-H111)</f>
        <v>3695316763</v>
      </c>
      <c r="K111" s="137">
        <v>710027102</v>
      </c>
      <c r="L111" s="137">
        <v>6030220</v>
      </c>
      <c r="M111" s="266">
        <v>6</v>
      </c>
      <c r="N111" s="198">
        <f>IF(M111="","",VLOOKUP(M111,POA!$B$3:$G82,3,0))</f>
        <v>5</v>
      </c>
      <c r="O111" s="159" t="s">
        <v>7</v>
      </c>
      <c r="P111" s="159">
        <f t="shared" ref="P111:P112" si="85">+SUM(P112:P120)</f>
        <v>0</v>
      </c>
      <c r="Q111" s="254">
        <f>IF(ISERROR(VLOOKUP(M111,POA!$B$3:$G95,2,0)),"",VLOOKUP(M111,POA!$B$3:$G95,2,0))</f>
        <v>1264100957</v>
      </c>
      <c r="R111" s="296">
        <f>IF(M111="","",SUM($I$110)+IF(ISERROR(VLOOKUP(M111,POA!$B$3:$G80,4,0)),"",VLOOKUP(M111,POA!$B$3:$G80,4,0)))</f>
        <v>3853184886.4000001</v>
      </c>
      <c r="S111" s="256" t="str">
        <f>IF(OR($R$26=0,M111="",Q111=""),"",IF($R$26&gt;=VLOOKUP(M111,POA!$B$3:$G$21,6,FALSE),"CUMPLE","NO CUMPLE"))</f>
        <v/>
      </c>
      <c r="T111" s="154" t="s">
        <v>71</v>
      </c>
      <c r="U111" s="138"/>
      <c r="V111" s="185" t="str">
        <f>IF(OR($U110=0,M111="",Q111=""),"",IF(AND(T111="SI",$U110&gt;=$V$22),"CUMPLE",IF($U110&gt;=$V$23,"CUMPLE","NO CUMPLE")))</f>
        <v>CUMPLE</v>
      </c>
      <c r="W111" s="139"/>
      <c r="X111" s="185" t="str">
        <f>IF(OR(W110=0,M111="",Q111=""),"",IF(AND(T111="SI",W110&lt;=$X$22),"CUMPLE",IF(W110&lt;=$X$23,"CUMPLE","NO CUMPLE")))</f>
        <v>CUMPLE</v>
      </c>
      <c r="Y111" s="140"/>
      <c r="Z111" s="185" t="str">
        <f>IF(OR(Y110=0,M111="",Q111=""),"",IF(AND(T111="SI",Y110&gt;=$Z$22),"CUMPLE",IF(Y110&gt;=$Z$23,"CUMPLE","NO CUMPLE")))</f>
        <v>CUMPLE</v>
      </c>
      <c r="AA111" s="213" t="str">
        <f t="shared" si="84"/>
        <v/>
      </c>
      <c r="AB111" s="141">
        <v>2021</v>
      </c>
      <c r="AC111" s="142">
        <f t="shared" ref="AC111:AC119" si="86">IF(ISERROR(F111/VLOOKUP(AB111,$AC$21:$AD$23,2)),"",F111/VLOOKUP(AB111,$AC$21:$AD$23,2))</f>
        <v>7201.9758267787602</v>
      </c>
      <c r="AD111" s="143" t="str">
        <f>IF(OR(B111="",C111=""),"",IF(AND(AC111&gt;0,AC111&lt;=30000),"MIPYME","NO CUMPLE"))</f>
        <v>MIPYME</v>
      </c>
      <c r="AE111" s="144"/>
      <c r="AF111" s="187" t="str">
        <f>IF(OR(M111="",L110="",P111=""),"",IF(AND(T110="SI",AE110&gt;=$AF$22),"CUMPLE",IF(AE110&gt;=$AF$23,"CUMPLE","NO CUMPLE")))</f>
        <v>CUMPLE</v>
      </c>
      <c r="AG111" s="144"/>
      <c r="AH111" s="187" t="str">
        <f>IF(OR(M111="",L110="",P111=""),"",IF(AND(T110="SI",AG110&gt;=$AH$22),"CUMPLE",IF(AG110&gt;=$AH$23,"CUMPLE","NO CUMPLE")))</f>
        <v>CUMPLE</v>
      </c>
      <c r="AI111" s="161" t="str">
        <f t="shared" ref="AI111:AI120" si="87">IF(OR(AF111="",AH111=""),"",IF(AF111="NO CUMPLE","NO CUMPLE",IF(AH111="NO CUMPLE","NO CUMPLE",IF(AH111="NO CUMPLE","NO CUMPLE","CUMPLE"))))</f>
        <v>CUMPLE</v>
      </c>
    </row>
    <row r="112" spans="1:35" s="14" customFormat="1" ht="20.100000000000001" customHeight="1">
      <c r="A112" s="259">
        <v>45483</v>
      </c>
      <c r="B112" s="21">
        <f t="shared" ref="B112:B120" si="88">IF(C112="","",B111+0.1)</f>
        <v>8.1999999999999993</v>
      </c>
      <c r="C112" s="21" t="s">
        <v>94</v>
      </c>
      <c r="D112" s="121">
        <v>0.1</v>
      </c>
      <c r="E112" s="153">
        <v>1642800</v>
      </c>
      <c r="F112" s="153">
        <v>221642800</v>
      </c>
      <c r="G112" s="153">
        <v>0</v>
      </c>
      <c r="H112" s="153">
        <v>85542488</v>
      </c>
      <c r="I112" s="153">
        <f>IF(ISERROR(E112-G112),"",E112-G112)</f>
        <v>1642800</v>
      </c>
      <c r="J112" s="153">
        <f t="shared" ref="J112:J120" si="89">IF(ISERROR(F112-H112),"",F112-H112)</f>
        <v>136100312</v>
      </c>
      <c r="K112" s="153">
        <v>1E-4</v>
      </c>
      <c r="L112" s="153">
        <v>1E-4</v>
      </c>
      <c r="M112" s="149">
        <v>7</v>
      </c>
      <c r="N112" s="197">
        <f>IF(M112="","",VLOOKUP(M112,POA!$B$3:$G82,3,0))</f>
        <v>5</v>
      </c>
      <c r="O112" s="160" t="s">
        <v>7</v>
      </c>
      <c r="P112" s="160">
        <f t="shared" si="85"/>
        <v>0</v>
      </c>
      <c r="Q112" s="255">
        <f>IF(ISERROR(VLOOKUP(M112,POA!$B$3:$G95,2,0)),"",VLOOKUP(M112,POA!$B$3:$G95,2,0))</f>
        <v>1167015102</v>
      </c>
      <c r="R112" s="295">
        <f>IF(M112="","",SUM($I$110)+IF(ISERROR(VLOOKUP(M112,POA!$B$3:$G81,4,0)),"",VLOOKUP(M112,POA!$B$3:$G81,4,0)))</f>
        <v>3833767715.4000001</v>
      </c>
      <c r="S112" s="257" t="str">
        <f>IF(OR($R$26=0,M112="",Q112=""),"",IF($R$26&gt;=VLOOKUP(M112,POA!$B$3:$G$21,6,FALSE),"CUMPLE","NO CUMPLE"))</f>
        <v/>
      </c>
      <c r="T112" s="129" t="s">
        <v>71</v>
      </c>
      <c r="U112" s="130"/>
      <c r="V112" s="186" t="str">
        <f>IF(OR($U110=0,M112="",Q112=""),"",IF(AND(T112="SI",$U110&gt;=$V$22),"CUMPLE",IF($U110&gt;=$V$23,"CUMPLE","NO CUMPLE")))</f>
        <v>CUMPLE</v>
      </c>
      <c r="W112" s="131"/>
      <c r="X112" s="186" t="str">
        <f>IF(OR(W110=0,M112="",Q112=""),"",IF(AND(T112="SI",W110&lt;=$X$22),"CUMPLE",IF(W110&lt;=$X$23,"CUMPLE","NO CUMPLE")))</f>
        <v>CUMPLE</v>
      </c>
      <c r="Y112" s="132"/>
      <c r="Z112" s="186" t="str">
        <f>IF(OR(Y110=0,M112="",Q112=""),"",IF(AND(T112="SI",Y110&gt;=$Z$22),"CUMPLE",IF(Y110&gt;=$Z$23,"CUMPLE","NO CUMPLE")))</f>
        <v>CUMPLE</v>
      </c>
      <c r="AA112" s="214" t="str">
        <f t="shared" si="84"/>
        <v/>
      </c>
      <c r="AB112" s="199">
        <v>2021</v>
      </c>
      <c r="AC112" s="134">
        <f t="shared" si="86"/>
        <v>243.95867592121743</v>
      </c>
      <c r="AD112" s="135" t="str">
        <f t="shared" ref="AD112:AD115" si="90">IF(OR(B112="",C112=""),"",IF(AND(AC112&gt;0,AC112&lt;=30000),"MIPYME","NO CUMPLE"))</f>
        <v>MIPYME</v>
      </c>
      <c r="AE112" s="136"/>
      <c r="AF112" s="188" t="str">
        <f>IF(OR(M112="",L110="",P112=""),"",IF(AND(T110="SI",AE110&gt;=$AF$22),"CUMPLE",IF(AE110&gt;=$AF$23,"CUMPLE","NO CUMPLE")))</f>
        <v>CUMPLE</v>
      </c>
      <c r="AG112" s="136"/>
      <c r="AH112" s="188" t="str">
        <f>IF(OR(M112="",L110="",P110=""),"",IF(AND(T110="SI",AG110&gt;=$AH$22),"CUMPLE",IF(AG110&gt;=$AH$23,"CUMPLE","NO CUMPLE")))</f>
        <v>CUMPLE</v>
      </c>
      <c r="AI112" s="162" t="str">
        <f t="shared" si="87"/>
        <v>CUMPLE</v>
      </c>
    </row>
    <row r="113" spans="1:35" s="14" customFormat="1" ht="20.100000000000001" customHeight="1">
      <c r="A113" s="259"/>
      <c r="B113" s="21" t="str">
        <f t="shared" si="88"/>
        <v/>
      </c>
      <c r="C113" s="21"/>
      <c r="D113" s="121"/>
      <c r="E113" s="153"/>
      <c r="F113" s="153"/>
      <c r="G113" s="153"/>
      <c r="H113" s="153"/>
      <c r="I113" s="153">
        <f t="shared" ref="I113:I119" si="91">IF(ISERROR(E113-G113),"",E113-G113)</f>
        <v>0</v>
      </c>
      <c r="J113" s="153">
        <f t="shared" si="89"/>
        <v>0</v>
      </c>
      <c r="K113" s="153"/>
      <c r="L113" s="153"/>
      <c r="M113" s="149"/>
      <c r="N113" s="197"/>
      <c r="O113" s="160"/>
      <c r="P113" s="160"/>
      <c r="Q113" s="203"/>
      <c r="R113" s="261"/>
      <c r="S113" s="251" t="str">
        <f>IF(OR($R$26=0,M113="",Q113=""),"",IF($R$26&gt;=VLOOKUP(M113,POA!$B$3:$G$21,6,FALSE),"CUMPLE","NO CUMPLE"))</f>
        <v/>
      </c>
      <c r="T113" s="129"/>
      <c r="U113" s="130"/>
      <c r="V113" s="186" t="str">
        <f>IF(OR($U110=0,M113="",Q113=""),"",IF(AND(T113="SI",$U110&gt;=$V$22),"CUMPLE",IF($U110&gt;=$V$23,"CUMPLE","NO CUMPLE")))</f>
        <v/>
      </c>
      <c r="W113" s="131"/>
      <c r="X113" s="186" t="str">
        <f>IF(OR(W110=0,M113="",Q113=""),"",IF(AND(T113="SI",W110&lt;=$X$22),"CUMPLE",IF(W110&lt;=$X$23,"CUMPLE","NO CUMPLE")))</f>
        <v/>
      </c>
      <c r="Y113" s="132"/>
      <c r="Z113" s="186" t="str">
        <f>IF(OR(Y110=0,M113="",Q113=""),"",IF(AND(T113="SI",Y110&gt;=$Z$22),"CUMPLE",IF(Y110&gt;=$Z$23,"CUMPLE","NO CUMPLE")))</f>
        <v/>
      </c>
      <c r="AA113" s="214" t="str">
        <f t="shared" si="84"/>
        <v/>
      </c>
      <c r="AB113" s="199">
        <v>2021</v>
      </c>
      <c r="AC113" s="134">
        <f t="shared" si="86"/>
        <v>0</v>
      </c>
      <c r="AD113" s="135" t="str">
        <f t="shared" si="90"/>
        <v/>
      </c>
      <c r="AE113" s="136"/>
      <c r="AF113" s="188" t="str">
        <f>IF(OR(M113="",L110="",P113=""),"",IF(AND(T110="SI",AE110&gt;=$AF$22),"CUMPLE",IF(AE110&gt;=$AF$23,"CUMPLE","NO CUMPLE")))</f>
        <v/>
      </c>
      <c r="AG113" s="136"/>
      <c r="AH113" s="188" t="str">
        <f>IF(OR(M113="",L110="",P110=""),"",IF(AND(T110="SI",AG110&gt;=$AH$22),"CUMPLE",IF(AG110&gt;=$AH$23,"CUMPLE","NO CUMPLE")))</f>
        <v/>
      </c>
      <c r="AI113" s="162" t="str">
        <f t="shared" si="87"/>
        <v/>
      </c>
    </row>
    <row r="114" spans="1:35" s="14" customFormat="1" ht="20.100000000000001" customHeight="1">
      <c r="A114" s="259"/>
      <c r="B114" s="21" t="str">
        <f t="shared" si="88"/>
        <v/>
      </c>
      <c r="C114" s="21"/>
      <c r="D114" s="121"/>
      <c r="E114" s="153"/>
      <c r="F114" s="153"/>
      <c r="G114" s="153"/>
      <c r="H114" s="153"/>
      <c r="I114" s="153">
        <f t="shared" si="91"/>
        <v>0</v>
      </c>
      <c r="J114" s="153">
        <f t="shared" si="89"/>
        <v>0</v>
      </c>
      <c r="K114" s="153"/>
      <c r="L114" s="153"/>
      <c r="M114" s="149"/>
      <c r="N114" s="197"/>
      <c r="O114" s="160"/>
      <c r="P114" s="160"/>
      <c r="Q114" s="203"/>
      <c r="R114" s="204"/>
      <c r="S114" s="252" t="str">
        <f>IF(OR($R$26=0,M114="",Q114=""),"",IF($R$26&gt;=VLOOKUP(M114,POA!$B$3:$G$21,6,FALSE),"CUMPLE","NO CUMPLE"))</f>
        <v/>
      </c>
      <c r="T114" s="129"/>
      <c r="U114" s="130"/>
      <c r="V114" s="186" t="str">
        <f>IF(OR($U110=0,M114="",Q114=""),"",IF(AND(T114="SI",$U110&gt;=$V$22),"CUMPLE",IF($U110&gt;=$V$23,"CUMPLE","NO CUMPLE")))</f>
        <v/>
      </c>
      <c r="W114" s="131"/>
      <c r="X114" s="186" t="str">
        <f>IF(OR(W110=0,M114="",Q114=""),"",IF(AND(T114="SI",W110&lt;=$X$22),"CUMPLE",IF(W110&lt;=$X$23,"CUMPLE","NO CUMPLE")))</f>
        <v/>
      </c>
      <c r="Y114" s="132"/>
      <c r="Z114" s="186" t="str">
        <f>IF(OR(Y110=0,M114="",Q114=""),"",IF(AND(T114="SI",Y110&gt;=$Z$22),"CUMPLE",IF(Y110&gt;=$Z$23,"CUMPLE","NO CUMPLE")))</f>
        <v/>
      </c>
      <c r="AA114" s="214" t="str">
        <f t="shared" si="84"/>
        <v/>
      </c>
      <c r="AB114" s="199">
        <v>2021</v>
      </c>
      <c r="AC114" s="134">
        <f t="shared" si="86"/>
        <v>0</v>
      </c>
      <c r="AD114" s="135" t="str">
        <f t="shared" si="90"/>
        <v/>
      </c>
      <c r="AE114" s="136"/>
      <c r="AF114" s="188" t="str">
        <f>IF(OR(M114="",L110="",P114=""),"",IF(AND(T110="SI",AE110&gt;=$AF$22),"CUMPLE",IF(AE110&gt;=$AF$23,"CUMPLE","NO CUMPLE")))</f>
        <v/>
      </c>
      <c r="AG114" s="136"/>
      <c r="AH114" s="188" t="str">
        <f>IF(OR(M113="",L110="",P110=""),"",IF(AND(T110="SI",AG110&gt;=$AH$22),"CUMPLE",IF(AG110&gt;=$AH$23,"CUMPLE","NO CUMPLE")))</f>
        <v/>
      </c>
      <c r="AI114" s="162" t="str">
        <f t="shared" si="87"/>
        <v/>
      </c>
    </row>
    <row r="115" spans="1:35" s="14" customFormat="1" ht="20.100000000000001" customHeight="1">
      <c r="A115" s="259"/>
      <c r="B115" s="21" t="str">
        <f t="shared" si="88"/>
        <v/>
      </c>
      <c r="C115" s="21"/>
      <c r="D115" s="121"/>
      <c r="E115" s="153"/>
      <c r="F115" s="153"/>
      <c r="G115" s="153"/>
      <c r="H115" s="153"/>
      <c r="I115" s="153">
        <f t="shared" si="91"/>
        <v>0</v>
      </c>
      <c r="J115" s="153">
        <f t="shared" si="89"/>
        <v>0</v>
      </c>
      <c r="K115" s="153"/>
      <c r="L115" s="153"/>
      <c r="M115" s="149"/>
      <c r="N115" s="197"/>
      <c r="O115" s="160"/>
      <c r="P115" s="160"/>
      <c r="Q115" s="203"/>
      <c r="R115" s="204"/>
      <c r="S115" s="246" t="str">
        <f>IF(OR($R$26=0,M115="",Q115=""),"",IF($R$26&gt;=VLOOKUP(M115,POA!$B$3:$G$21,6,FALSE),"CUMPLE","NO CUMPLE"))</f>
        <v/>
      </c>
      <c r="T115" s="129"/>
      <c r="U115" s="130"/>
      <c r="V115" s="186" t="str">
        <f>IF(OR($U110=0,M115="",Q115=""),"",IF(AND(T115="SI",$U110&gt;=$V$22),"CUMPLE",IF($U110&gt;=$V$23,"CUMPLE","NO CUMPLE")))</f>
        <v/>
      </c>
      <c r="W115" s="131"/>
      <c r="X115" s="186" t="str">
        <f>IF(OR(W110=0,M115="",Q115=""),"",IF(AND(T115="SI",W110&lt;=$X$22),"CUMPLE",IF(W110&lt;=$X$23,"CUMPLE","NO CUMPLE")))</f>
        <v/>
      </c>
      <c r="Y115" s="132"/>
      <c r="Z115" s="186" t="str">
        <f>IF(OR(Y110=0,M115="",Q115=""),"",IF(AND(T115="SI",Y110&gt;=$Z$22),"CUMPLE",IF(Y110&gt;=$Z$23,"CUMPLE","NO CUMPLE")))</f>
        <v/>
      </c>
      <c r="AA115" s="214" t="str">
        <f t="shared" si="84"/>
        <v/>
      </c>
      <c r="AB115" s="199">
        <v>2021</v>
      </c>
      <c r="AC115" s="134">
        <f t="shared" si="86"/>
        <v>0</v>
      </c>
      <c r="AD115" s="135" t="str">
        <f t="shared" si="90"/>
        <v/>
      </c>
      <c r="AE115" s="136"/>
      <c r="AF115" s="188" t="str">
        <f>IF(OR(M115="",L110="",P115=""),"",IF(AND(T110="SI",AE110&gt;=$AF$22),"CUMPLE",IF(AE110&gt;=$AF$23,"CUMPLE","NO CUMPLE")))</f>
        <v/>
      </c>
      <c r="AG115" s="136"/>
      <c r="AH115" s="188" t="str">
        <f>IF(OR(M115="",L110="",P110=""),"",IF(AND(T110="SI",AG110&gt;=$AH$22),"CUMPLE",IF(AG110&gt;=$AH$23,"CUMPLE","NO CUMPLE")))</f>
        <v/>
      </c>
      <c r="AI115" s="162" t="str">
        <f t="shared" si="87"/>
        <v/>
      </c>
    </row>
    <row r="116" spans="1:35" s="14" customFormat="1" ht="20.100000000000001" customHeight="1">
      <c r="A116" s="259"/>
      <c r="B116" s="150" t="str">
        <f t="shared" si="88"/>
        <v/>
      </c>
      <c r="C116" s="150"/>
      <c r="D116" s="121"/>
      <c r="E116" s="153"/>
      <c r="F116" s="153"/>
      <c r="G116" s="153"/>
      <c r="H116" s="153"/>
      <c r="I116" s="153">
        <f t="shared" si="91"/>
        <v>0</v>
      </c>
      <c r="J116" s="153">
        <f t="shared" si="89"/>
        <v>0</v>
      </c>
      <c r="K116" s="153"/>
      <c r="L116" s="153"/>
      <c r="M116" s="149"/>
      <c r="N116" s="197"/>
      <c r="O116" s="160"/>
      <c r="P116" s="160"/>
      <c r="Q116" s="203"/>
      <c r="R116" s="204"/>
      <c r="S116" s="246" t="str">
        <f>IF(OR($R$26=0,M116="",Q116=""),"",IF($R$26&gt;=VLOOKUP(M116,POA!$B$3:$G$21,6,FALSE),"CUMPLE","NO CUMPLE"))</f>
        <v/>
      </c>
      <c r="T116" s="129"/>
      <c r="U116" s="130"/>
      <c r="V116" s="186" t="str">
        <f>IF(OR($U110=0,M116="",Q116=""),"",IF(AND(T116="SI",$U110&gt;=$V$22),"CUMPLE",IF($U110&gt;=$V$23,"CUMPLE","NO CUMPLE")))</f>
        <v/>
      </c>
      <c r="W116" s="131"/>
      <c r="X116" s="186" t="str">
        <f>IF(OR(W110=0,M116="",Q116=""),"",IF(AND(T116="SI",W110&lt;=$X$22),"CUMPLE",IF(W110&lt;=$X$23,"CUMPLE","NO CUMPLE")))</f>
        <v/>
      </c>
      <c r="Y116" s="132"/>
      <c r="Z116" s="186" t="str">
        <f>IF(OR(Y110=0,M116="",Q116=""),"",IF(AND(T116="SI",Y110&gt;=$Z$22),"CUMPLE",IF(Y110&gt;=$Z$23,"CUMPLE","NO CUMPLE")))</f>
        <v/>
      </c>
      <c r="AA116" s="214" t="str">
        <f t="shared" si="84"/>
        <v/>
      </c>
      <c r="AB116" s="199">
        <v>2021</v>
      </c>
      <c r="AC116" s="134">
        <f t="shared" si="86"/>
        <v>0</v>
      </c>
      <c r="AD116" s="135" t="str">
        <f>IF(OR(B116="",C116=""),"",IF(AND(AC116&gt;0,AC116&lt;=30000),"MIPYME","NO CUMPLE"))</f>
        <v/>
      </c>
      <c r="AE116" s="136"/>
      <c r="AF116" s="188" t="str">
        <f>IF(OR(M116="",L110="",P116=""),"",IF(AND(T114="SI",AE110&gt;=$AF$22),"CUMPLE",IF(AE110&gt;=$AF$23,"CUMPLE","NO CUMPLE")))</f>
        <v/>
      </c>
      <c r="AG116" s="136"/>
      <c r="AH116" s="188" t="str">
        <f>IF(OR(M116="",L110="",P110=""),"",IF(AND(T110="SI",AG110&gt;=$AH$22),"CUMPLE",IF(AG110&gt;=$AH$23,"CUMPLE","NO CUMPLE")))</f>
        <v/>
      </c>
      <c r="AI116" s="162" t="str">
        <f t="shared" si="87"/>
        <v/>
      </c>
    </row>
    <row r="117" spans="1:35" s="14" customFormat="1" ht="20.100000000000001" customHeight="1">
      <c r="A117" s="259"/>
      <c r="B117" s="150" t="str">
        <f t="shared" si="88"/>
        <v/>
      </c>
      <c r="C117" s="150"/>
      <c r="D117" s="121"/>
      <c r="E117" s="153"/>
      <c r="F117" s="153"/>
      <c r="G117" s="153"/>
      <c r="H117" s="153"/>
      <c r="I117" s="153">
        <f t="shared" si="91"/>
        <v>0</v>
      </c>
      <c r="J117" s="153">
        <f t="shared" si="89"/>
        <v>0</v>
      </c>
      <c r="K117" s="153"/>
      <c r="L117" s="153"/>
      <c r="M117" s="149"/>
      <c r="N117" s="197"/>
      <c r="O117" s="160"/>
      <c r="P117" s="160"/>
      <c r="Q117" s="203"/>
      <c r="R117" s="204"/>
      <c r="S117" s="246" t="str">
        <f>IF(OR($R$26=0,M117="",Q117=""),"",IF($R$26&gt;=VLOOKUP(M117,POA!$B$3:$G$21,6,FALSE),"CUMPLE","NO CUMPLE"))</f>
        <v/>
      </c>
      <c r="T117" s="129"/>
      <c r="U117" s="130"/>
      <c r="V117" s="186" t="str">
        <f>IF(OR($U110=0,M117="",Q117=""),"",IF(AND(T117="SI",$U110&gt;=$V$22),"CUMPLE",IF($U110&gt;=$V$23,"CUMPLE","NO CUMPLE")))</f>
        <v/>
      </c>
      <c r="W117" s="131"/>
      <c r="X117" s="186" t="str">
        <f>IF(OR(W110=0,M117="",Q117=""),"",IF(AND(T117="SI",W110&lt;=$X$22),"CUMPLE",IF(W110&lt;=$X$23,"CUMPLE","NO CUMPLE")))</f>
        <v/>
      </c>
      <c r="Y117" s="132"/>
      <c r="Z117" s="186" t="str">
        <f>IF(OR(Y110=0,M117="",Q117=""),"",IF(AND(T117="SI",Y110&gt;=$Z$22),"CUMPLE",IF(Y110&gt;=$Z$23,"CUMPLE","NO CUMPLE")))</f>
        <v/>
      </c>
      <c r="AA117" s="214" t="str">
        <f t="shared" si="84"/>
        <v/>
      </c>
      <c r="AB117" s="199">
        <v>2021</v>
      </c>
      <c r="AC117" s="134">
        <f t="shared" si="86"/>
        <v>0</v>
      </c>
      <c r="AD117" s="135" t="str">
        <f t="shared" ref="AD117:AD118" si="92">IF(OR(B117="",C117=""),"",IF(AND(AC117&gt;0,AC117&lt;=30000),"MIPYME","NO CUMPLE"))</f>
        <v/>
      </c>
      <c r="AE117" s="136"/>
      <c r="AF117" s="188" t="str">
        <f>IF(OR(M117="",L110="",P117=""),"",IF(AND(T110="SI",AE110&gt;=$AF$22),"CUMPLE",IF(AE110&gt;=$AF$23,"CUMPLE","NO CUMPLE")))</f>
        <v/>
      </c>
      <c r="AG117" s="136"/>
      <c r="AH117" s="188" t="str">
        <f>IF(OR(M117="",L110="",P110=""),"",IF(AND(T110="SI",AG110&gt;=$AH$22),"CUMPLE",IF(AG110&gt;=$AH$23,"CUMPLE","NO CUMPLE")))</f>
        <v/>
      </c>
      <c r="AI117" s="162" t="str">
        <f t="shared" si="87"/>
        <v/>
      </c>
    </row>
    <row r="118" spans="1:35" s="14" customFormat="1" ht="20.100000000000001" customHeight="1">
      <c r="A118" s="259"/>
      <c r="B118" s="150" t="str">
        <f t="shared" si="88"/>
        <v/>
      </c>
      <c r="C118" s="150"/>
      <c r="D118" s="121"/>
      <c r="E118" s="153"/>
      <c r="F118" s="153"/>
      <c r="G118" s="153"/>
      <c r="H118" s="153"/>
      <c r="I118" s="153">
        <f t="shared" si="91"/>
        <v>0</v>
      </c>
      <c r="J118" s="153">
        <f t="shared" si="89"/>
        <v>0</v>
      </c>
      <c r="K118" s="153"/>
      <c r="L118" s="153"/>
      <c r="M118" s="149"/>
      <c r="N118" s="197"/>
      <c r="O118" s="160"/>
      <c r="P118" s="160"/>
      <c r="Q118" s="203"/>
      <c r="R118" s="204"/>
      <c r="S118" s="246" t="str">
        <f>IF(OR($R$26=0,M118="",Q118=""),"",IF($R$26&gt;=VLOOKUP(M118,POA!$B$3:$G$21,6,FALSE),"CUMPLE","NO CUMPLE"))</f>
        <v/>
      </c>
      <c r="T118" s="129"/>
      <c r="U118" s="130"/>
      <c r="V118" s="186" t="str">
        <f>IF(OR($U110=0,M118="",Q118=""),"",IF(AND(T118="SI",$U110&gt;=$V$22),"CUMPLE",IF($U110&gt;=$V$23,"CUMPLE","NO CUMPLE")))</f>
        <v/>
      </c>
      <c r="W118" s="131"/>
      <c r="X118" s="186" t="str">
        <f>IF(OR(W110=0,M118="",Q118=""),"",IF(AND(T118="SI",W110&lt;=$X$22),"CUMPLE",IF(W110&lt;=$X$23,"CUMPLE","NO CUMPLE")))</f>
        <v/>
      </c>
      <c r="Y118" s="132"/>
      <c r="Z118" s="186" t="str">
        <f>IF(OR(Y110=0,M118="",Q118=""),"",IF(AND(T118="SI",Y110&gt;=$Z$22),"CUMPLE",IF(Y110&gt;=$Z$23,"CUMPLE","NO CUMPLE")))</f>
        <v/>
      </c>
      <c r="AA118" s="215" t="str">
        <f t="shared" si="84"/>
        <v/>
      </c>
      <c r="AB118" s="133">
        <v>2021</v>
      </c>
      <c r="AC118" s="134">
        <f t="shared" si="86"/>
        <v>0</v>
      </c>
      <c r="AD118" s="135" t="str">
        <f t="shared" si="92"/>
        <v/>
      </c>
      <c r="AE118" s="136"/>
      <c r="AF118" s="188" t="str">
        <f>IF(OR(M118="",L110="",P110=""),"",IF(AND(T110="SI",AE110&gt;=$AF$22),"CUMPLE",IF(AE110&gt;=$AF$23,"CUMPLE","NO CUMPLE")))</f>
        <v/>
      </c>
      <c r="AG118" s="136"/>
      <c r="AH118" s="188" t="str">
        <f>IF(OR(M118="",L110="",P110=""),"",IF(AND(T110="SI",AG110&gt;=$AH$22),"CUMPLE",IF(AG110&gt;=$AH$23,"CUMPLE","NO CUMPLE")))</f>
        <v/>
      </c>
      <c r="AI118" s="162" t="str">
        <f t="shared" si="87"/>
        <v/>
      </c>
    </row>
    <row r="119" spans="1:35" s="14" customFormat="1" ht="20.100000000000001" customHeight="1">
      <c r="A119" s="259"/>
      <c r="B119" s="150" t="str">
        <f t="shared" si="88"/>
        <v/>
      </c>
      <c r="C119" s="150"/>
      <c r="D119" s="121"/>
      <c r="E119" s="153"/>
      <c r="F119" s="153"/>
      <c r="G119" s="153"/>
      <c r="H119" s="153"/>
      <c r="I119" s="153">
        <f t="shared" si="91"/>
        <v>0</v>
      </c>
      <c r="J119" s="153">
        <f t="shared" si="89"/>
        <v>0</v>
      </c>
      <c r="K119" s="153"/>
      <c r="L119" s="153"/>
      <c r="M119" s="151"/>
      <c r="N119" s="197"/>
      <c r="O119" s="160"/>
      <c r="P119" s="160"/>
      <c r="Q119" s="203"/>
      <c r="R119" s="204"/>
      <c r="S119" s="246"/>
      <c r="T119" s="129"/>
      <c r="U119" s="130"/>
      <c r="V119" s="186" t="str">
        <f>IF(OR($U110=0,M119="",Q119=""),"",IF(AND(T119="SI",$U110&gt;=$V$22),"CUMPLE",IF($U110&gt;=$V$23,"CUMPLE","NO CUMPLE")))</f>
        <v/>
      </c>
      <c r="W119" s="131"/>
      <c r="X119" s="186" t="str">
        <f>IF(OR(W110=0,M119="",Q119=""),"",IF(AND(T119="SI",W110&lt;=$X$22),"CUMPLE",IF(W110&lt;=$X$23,"CUMPLE","NO CUMPLE")))</f>
        <v/>
      </c>
      <c r="Y119" s="132"/>
      <c r="Z119" s="186" t="str">
        <f>IF(OR(Y110=0,M119="",Q119=""),"",IF(AND(T119="SI",Y110&gt;=$Z$22),"CUMPLE",IF(Y110&gt;=$Z$23,"CUMPLE","NO CUMPLE")))</f>
        <v/>
      </c>
      <c r="AA119" s="214" t="str">
        <f t="shared" si="84"/>
        <v/>
      </c>
      <c r="AB119" s="199">
        <v>2021</v>
      </c>
      <c r="AC119" s="134">
        <f t="shared" si="86"/>
        <v>0</v>
      </c>
      <c r="AD119" s="135" t="str">
        <f>IF(OR(B119="",C119=""),"",IF(AND(AC119&gt;0,AC119&lt;=30000),"MIPYME","NO CUMPLE"))</f>
        <v/>
      </c>
      <c r="AE119" s="136"/>
      <c r="AF119" s="188" t="str">
        <f>IF(OR(M119="",L110="",P119=""),"",IF(AND(T110="SI",AE110&gt;=$AF$22),"CUMPLE",IF(AE110&gt;=$AF$23,"CUMPLE","NO CUMPLE")))</f>
        <v/>
      </c>
      <c r="AG119" s="136"/>
      <c r="AH119" s="188" t="str">
        <f>IF(OR(M119="",L110="",P110=""),"",IF(AND(T110="SI",AG110&gt;=$AH$22),"CUMPLE",IF(AG110&gt;=$AH$23,"CUMPLE","NO CUMPLE")))</f>
        <v/>
      </c>
      <c r="AI119" s="162" t="str">
        <f t="shared" si="87"/>
        <v/>
      </c>
    </row>
    <row r="120" spans="1:35" ht="20.100000000000001" customHeight="1">
      <c r="A120" s="259"/>
      <c r="B120" s="284" t="str">
        <f t="shared" si="88"/>
        <v/>
      </c>
      <c r="C120" s="284"/>
      <c r="D120" s="284"/>
      <c r="E120" s="216"/>
      <c r="F120" s="153"/>
      <c r="G120" s="153"/>
      <c r="H120" s="153"/>
      <c r="I120" s="153">
        <f>IF(ISERROR(E120-G120),"",E120-G120)</f>
        <v>0</v>
      </c>
      <c r="J120" s="153">
        <f t="shared" si="89"/>
        <v>0</v>
      </c>
      <c r="K120" s="153"/>
      <c r="L120" s="153"/>
      <c r="M120" s="151"/>
      <c r="N120" s="197"/>
      <c r="O120" s="160"/>
      <c r="P120" s="160"/>
      <c r="Q120" s="203"/>
      <c r="R120" s="204"/>
      <c r="S120" s="253"/>
      <c r="T120" s="129"/>
      <c r="U120" s="129"/>
      <c r="V120" s="186" t="str">
        <f>IF(OR($U111=0,M120="",Q120=""),"",IF(AND(T120="SI",$U111&gt;=$V$22),"CUMPLE",IF($U111&gt;=$V$23,"CUMPLE","NO CUMPLE")))</f>
        <v/>
      </c>
      <c r="W120" s="129"/>
      <c r="X120" s="186" t="str">
        <f>IF(OR(W111=0,M120="",Q120=""),"",IF(AND(T120="SI",W111&lt;=$X$22),"CUMPLE",IF(W111&lt;=$X$23,"CUMPLE","NO CUMPLE")))</f>
        <v/>
      </c>
      <c r="Y120" s="129"/>
      <c r="Z120" s="186" t="str">
        <f>IF(OR(Y111=0,M120="",Q120=""),"",IF(AND(T120="SI",Y111&gt;=$Z$22),"CUMPLE",IF(Y111&gt;=$Z$23,"CUMPLE","NO CUMPLE")))</f>
        <v/>
      </c>
      <c r="AA120" s="214" t="str">
        <f t="shared" si="84"/>
        <v/>
      </c>
      <c r="AB120" s="200"/>
      <c r="AC120" s="129"/>
      <c r="AD120" s="129"/>
      <c r="AE120" s="129"/>
      <c r="AF120" s="188" t="str">
        <f>IF(OR(M120="",L110="",P120=""),"",IF(AND(T110="SI",AE110&gt;=$AF$22),"CUMPLE",IF(AE110&gt;=$AF$23,"CUMPLE","NO CUMPLE")))</f>
        <v/>
      </c>
      <c r="AG120" s="129"/>
      <c r="AH120" s="188" t="str">
        <f>IF(OR(M120="",L110="",P110=""),"",IF(AND(T110="SI",AG110&gt;=$AH$22),"CUMPLE",IF(AG110&gt;=$AH$23,"CUMPLE","NO CUMPLE")))</f>
        <v/>
      </c>
      <c r="AI120" s="162" t="str">
        <f t="shared" si="87"/>
        <v/>
      </c>
    </row>
    <row r="121" spans="1:35" ht="9.9499999999999993" customHeight="1" thickBot="1">
      <c r="A121" s="259"/>
      <c r="B121" s="322" t="s">
        <v>73</v>
      </c>
      <c r="C121" s="323"/>
      <c r="D121" s="323"/>
      <c r="E121" s="323"/>
      <c r="F121" s="323"/>
      <c r="G121" s="323"/>
      <c r="H121" s="323"/>
      <c r="I121" s="323"/>
      <c r="J121" s="323"/>
      <c r="K121" s="323"/>
      <c r="L121" s="323"/>
      <c r="M121" s="323"/>
      <c r="N121" s="323"/>
      <c r="O121" s="323"/>
      <c r="P121" s="323"/>
      <c r="Q121" s="323"/>
      <c r="R121" s="323"/>
      <c r="S121" s="324"/>
      <c r="T121" s="323"/>
      <c r="U121" s="323"/>
      <c r="V121" s="323"/>
      <c r="W121" s="323"/>
      <c r="X121" s="323"/>
      <c r="Y121" s="323"/>
      <c r="Z121" s="323"/>
      <c r="AA121" s="324"/>
      <c r="AB121" s="323"/>
      <c r="AC121" s="323"/>
      <c r="AD121" s="323"/>
      <c r="AE121" s="323"/>
      <c r="AF121" s="323"/>
      <c r="AG121" s="323"/>
      <c r="AH121" s="323"/>
      <c r="AI121" s="325"/>
    </row>
    <row r="122" spans="1:35" s="221" customFormat="1" ht="26.1" customHeight="1">
      <c r="A122" s="269" t="s">
        <v>95</v>
      </c>
      <c r="B122" s="222">
        <v>9</v>
      </c>
      <c r="C122" s="223" t="s">
        <v>96</v>
      </c>
      <c r="D122" s="224">
        <f>IF(SUM(D123:D132)=0,"",SUM(D123:D132))</f>
        <v>1</v>
      </c>
      <c r="E122" s="225">
        <f t="shared" ref="E122:K122" si="93">IF(ISERROR(SUM(E123:E132)),"",SUM(E123:E132))</f>
        <v>16502363839</v>
      </c>
      <c r="F122" s="225">
        <f t="shared" si="93"/>
        <v>21676098153</v>
      </c>
      <c r="G122" s="225">
        <f t="shared" si="93"/>
        <v>1318093764</v>
      </c>
      <c r="H122" s="225">
        <f t="shared" si="93"/>
        <v>9721465041</v>
      </c>
      <c r="I122" s="225">
        <f t="shared" si="93"/>
        <v>15184270075</v>
      </c>
      <c r="J122" s="225">
        <f t="shared" si="93"/>
        <v>11954633112</v>
      </c>
      <c r="K122" s="225">
        <f t="shared" si="93"/>
        <v>3297053642</v>
      </c>
      <c r="L122" s="225">
        <f t="shared" ref="L122" si="94">IF(ISERROR(SUM(L123:L131)),"",SUM(L123:L131))</f>
        <v>113220416</v>
      </c>
      <c r="M122" s="226">
        <v>1</v>
      </c>
      <c r="N122" s="227">
        <f>IF(M122="","",VLOOKUP(M122,POA!$B$3:$G94,3,0))</f>
        <v>5</v>
      </c>
      <c r="O122" s="228" t="s">
        <v>7</v>
      </c>
      <c r="P122" s="228">
        <f>+SUM(P123:P131)</f>
        <v>0</v>
      </c>
      <c r="Q122" s="229">
        <f>IF(ISERROR(VLOOKUP(M122,POA!$B$3:$G107,2,0)),"",VLOOKUP(M122,POA!$B$3:$G107,2,0))</f>
        <v>3031202957</v>
      </c>
      <c r="R122" s="230">
        <f>IF(M122="","",SUM($I$122)+IF(ISERROR(VLOOKUP(M122,POA!$B$3:$G91,4,0)),"",VLOOKUP(M122,POA!$B$3:$G91,4,0)))</f>
        <v>15790510666.4</v>
      </c>
      <c r="S122" s="231" t="str">
        <f>IF(OR($R$26=0,M122="",Q122=""),"",IF($R$26&gt;=VLOOKUP(M122,POA!$B$3:$G$21,6,FALSE),"CUMPLE","NO CUMPLE"))</f>
        <v/>
      </c>
      <c r="T122" s="225" t="str">
        <f>IF(M122="","",IF(COUNTIFS(T123:T132,"SI",D123:D132,"&gt;=10%")&gt;0,"SI","NO"))</f>
        <v>SI</v>
      </c>
      <c r="U122" s="225">
        <f>IF(ISERROR(SUM(E122/G122)),0,SUM(E122/G122))</f>
        <v>12.519870960409156</v>
      </c>
      <c r="V122" s="232" t="str">
        <f>IF(OR($U122=0,M122="",Q122=""),"",IF(AND(T122="SI",$U122&gt;=$V$22),"CUMPLE",IF($U122&gt;=$V$23,"CUMPLE","NO CUMPLE")))</f>
        <v>CUMPLE</v>
      </c>
      <c r="W122" s="233">
        <f>IF(M122="","",IF(ISERROR(SUM(H122/F122)),0,SUM(H122/F122)))</f>
        <v>0.44848777544654811</v>
      </c>
      <c r="X122" s="232" t="str">
        <f>IF(OR(W122=0,M122="",Q122=""),"",IF(AND(T122="SI",W122&lt;=$X$22),"CUMPLE",IF(W122&lt;=$X$23,"CUMPLE","NO CUMPLE")))</f>
        <v>CUMPLE</v>
      </c>
      <c r="Y122" s="225">
        <f>IF(ISERROR(SUM(K122/L122)),0,SUM(K122/L122))</f>
        <v>29.120663555943832</v>
      </c>
      <c r="Z122" s="232" t="str">
        <f>IF(OR(Y122=0,M122="",Q122=""),"",IF(AND(T122="SI",Y122&gt;=$Z$22),"CUMPLE",IF(Y122&gt;=$Z$23,"CUMPLE","NO CUMPLE")))</f>
        <v>CUMPLE</v>
      </c>
      <c r="AA122" s="234" t="str">
        <f t="shared" ref="AA122:AA132" si="95">IF(OR(S122="",V122="",X122="",Z122=""),"",IF(S122="NO CUMPLE","NO CUMPLE",IF(V122="NO CUMPLE","NO CUMPLE",IF(X122="NO CUMPLE","NO CUMPLE",IF(Z122="NO CUMPLE","NO CUMPLE",IF(Z122="NO CUMPLE","NO CUMPLE","CUMPLE"))))))</f>
        <v/>
      </c>
      <c r="AB122" s="235">
        <v>2021</v>
      </c>
      <c r="AC122" s="236">
        <f>IF(ISERROR(F122/VLOOKUP(AB122,$AC$21:$AD$23,2)),"",F122/VLOOKUP(AB122,$AC$21:$AD$23,2))</f>
        <v>23858.533661117017</v>
      </c>
      <c r="AD122" s="237" t="str">
        <f>IF(OR(B122="",C122=""),"",IF(AND(AC122&gt;0,AC122&lt;=30000),"MIPYME","NO CUMPLE"))</f>
        <v>MIPYME</v>
      </c>
      <c r="AE122" s="238">
        <f>IF(M122="","",IF(ISERROR(SUM(K122/J122)),0,SUM(K122/J122)))</f>
        <v>0.27579714166973757</v>
      </c>
      <c r="AF122" s="239" t="str">
        <f>IF(OR(M122="",L122="",P122=""),"",IF(AND(T122="SI",AE122&gt;=$AF$22),"CUMPLE",IF(AE122&gt;=$AF$23,"CUMPLE","NO CUMPLE")))</f>
        <v>CUMPLE</v>
      </c>
      <c r="AG122" s="238">
        <f>IF(M122="","",IF(ISERROR(SUM(K122/F122)),0,SUM(K122/F122)))</f>
        <v>0.1521054951277605</v>
      </c>
      <c r="AH122" s="239" t="str">
        <f>IF(OR(M122="",L122="",P122=""),"",IF(AND(T122="SI",AG122&gt;=$AH$22),"CUMPLE",IF(AG122&gt;=$AH$23,"CUMPLE","NO CUMPLE")))</f>
        <v>CUMPLE</v>
      </c>
      <c r="AI122" s="234" t="str">
        <f>IF(OR(AF122="",AH122=""),"",IF(AF122="NO CUMPLE","NO CUMPLE",IF(AH122="NO CUMPLE","NO CUMPLE",IF(AH122="NO CUMPLE","NO CUMPLE","CUMPLE"))))</f>
        <v>CUMPLE</v>
      </c>
    </row>
    <row r="123" spans="1:35" s="14" customFormat="1" ht="20.100000000000001" customHeight="1">
      <c r="A123" s="259">
        <v>45483</v>
      </c>
      <c r="B123" s="146">
        <f>IF(C123="","",B122+0.1)</f>
        <v>9.1</v>
      </c>
      <c r="C123" s="146" t="s">
        <v>97</v>
      </c>
      <c r="D123" s="147">
        <v>0.5</v>
      </c>
      <c r="E123" s="137">
        <v>6627547641</v>
      </c>
      <c r="F123" s="137">
        <v>6749147641</v>
      </c>
      <c r="G123" s="137">
        <v>320783463</v>
      </c>
      <c r="H123" s="137">
        <v>2872230541</v>
      </c>
      <c r="I123" s="137">
        <f>IF(ISERROR(E123-G123),"",E123-G123)</f>
        <v>6306764178</v>
      </c>
      <c r="J123" s="137">
        <f>IF(ISERROR(F123-H123),"",F123-H123)</f>
        <v>3876917100</v>
      </c>
      <c r="K123" s="137">
        <v>1423871967</v>
      </c>
      <c r="L123" s="137">
        <v>43040811</v>
      </c>
      <c r="M123" s="148">
        <v>2</v>
      </c>
      <c r="N123" s="198">
        <f>IF(M123="","",VLOOKUP(M123,POA!$B$3:$G94,3,0))</f>
        <v>5</v>
      </c>
      <c r="O123" s="159" t="s">
        <v>7</v>
      </c>
      <c r="P123" s="159">
        <f t="shared" ref="P123:P124" si="96">+SUM(P124:P132)</f>
        <v>0</v>
      </c>
      <c r="Q123" s="202">
        <f>IF(ISERROR(VLOOKUP(M123,POA!$B$3:$G107,2,0)),"",VLOOKUP(M123,POA!$B$3:$G107,2,0))</f>
        <v>1797292893</v>
      </c>
      <c r="R123" s="264">
        <f>IF(M123="","",SUM($I$122)+IF(ISERROR(VLOOKUP(M123,POA!$B$3:$G92,4,0)),"",VLOOKUP(M123,POA!$B$3:$G92,4,0)))</f>
        <v>15543728653.6</v>
      </c>
      <c r="S123" s="256" t="str">
        <f>IF(OR($R$26=0,M123="",Q123=""),"",IF($R$26&gt;=VLOOKUP(M123,POA!$B$3:$G$21,6,FALSE),"CUMPLE","NO CUMPLE"))</f>
        <v/>
      </c>
      <c r="T123" s="154" t="s">
        <v>71</v>
      </c>
      <c r="U123" s="138"/>
      <c r="V123" s="185" t="str">
        <f>IF(OR($U122=0,M123="",Q123=""),"",IF(AND(T123="SI",$U122&gt;=$V$22),"CUMPLE",IF($U122&gt;=$V$23,"CUMPLE","NO CUMPLE")))</f>
        <v>CUMPLE</v>
      </c>
      <c r="W123" s="139"/>
      <c r="X123" s="185" t="str">
        <f>IF(OR(W122=0,M123="",Q123=""),"",IF(AND(T123="SI",W122&lt;=$X$22),"CUMPLE",IF(W122&lt;=$X$23,"CUMPLE","NO CUMPLE")))</f>
        <v>CUMPLE</v>
      </c>
      <c r="Y123" s="140"/>
      <c r="Z123" s="185" t="str">
        <f>IF(OR(Y122=0,M123="",Q123=""),"",IF(AND(T123="SI",Y122&gt;=$Z$22),"CUMPLE",IF(Y122&gt;=$Z$23,"CUMPLE","NO CUMPLE")))</f>
        <v>CUMPLE</v>
      </c>
      <c r="AA123" s="213" t="str">
        <f t="shared" si="95"/>
        <v/>
      </c>
      <c r="AB123" s="141">
        <v>2021</v>
      </c>
      <c r="AC123" s="142">
        <f t="shared" ref="AC123:AC131" si="97">IF(ISERROR(F123/VLOOKUP(AB123,$AC$21:$AD$23,2)),"",F123/VLOOKUP(AB123,$AC$21:$AD$23,2))</f>
        <v>7428.6785859733236</v>
      </c>
      <c r="AD123" s="143" t="str">
        <f>IF(OR(B123="",C123=""),"",IF(AND(AC123&gt;0,AC123&lt;=30000),"MIPYME","NO CUMPLE"))</f>
        <v>MIPYME</v>
      </c>
      <c r="AE123" s="144"/>
      <c r="AF123" s="187" t="str">
        <f>IF(OR(M123="",L122="",P123=""),"",IF(AND(T122="SI",AE122&gt;=$AF$22),"CUMPLE",IF(AE122&gt;=$AF$23,"CUMPLE","NO CUMPLE")))</f>
        <v>CUMPLE</v>
      </c>
      <c r="AG123" s="144"/>
      <c r="AH123" s="187" t="str">
        <f>IF(OR(M123="",L122="",P123=""),"",IF(AND(T122="SI",AG122&gt;=$AH$22),"CUMPLE",IF(AG122&gt;=$AH$23,"CUMPLE","NO CUMPLE")))</f>
        <v>CUMPLE</v>
      </c>
      <c r="AI123" s="161" t="str">
        <f t="shared" ref="AI123:AI132" si="98">IF(OR(AF123="",AH123=""),"",IF(AF123="NO CUMPLE","NO CUMPLE",IF(AH123="NO CUMPLE","NO CUMPLE",IF(AH123="NO CUMPLE","NO CUMPLE","CUMPLE"))))</f>
        <v>CUMPLE</v>
      </c>
    </row>
    <row r="124" spans="1:35" s="14" customFormat="1" ht="20.100000000000001" customHeight="1">
      <c r="A124" s="259">
        <v>45483</v>
      </c>
      <c r="B124" s="21">
        <f t="shared" ref="B124:B132" si="99">IF(C124="","",B123+0.1)</f>
        <v>9.1999999999999993</v>
      </c>
      <c r="C124" s="21" t="s">
        <v>98</v>
      </c>
      <c r="D124" s="121">
        <v>0.25</v>
      </c>
      <c r="E124" s="153">
        <v>3060129964</v>
      </c>
      <c r="F124" s="153">
        <v>3871191000</v>
      </c>
      <c r="G124" s="153">
        <v>548997483</v>
      </c>
      <c r="H124" s="153">
        <v>1535835968</v>
      </c>
      <c r="I124" s="153">
        <f>IF(ISERROR(E124-G124),"",E124-G124)</f>
        <v>2511132481</v>
      </c>
      <c r="J124" s="153">
        <f t="shared" ref="J124:J132" si="100">IF(ISERROR(F124-H124),"",F124-H124)</f>
        <v>2335355032</v>
      </c>
      <c r="K124" s="153">
        <v>416874788</v>
      </c>
      <c r="L124" s="153">
        <v>6901000</v>
      </c>
      <c r="M124" s="149">
        <v>3</v>
      </c>
      <c r="N124" s="197">
        <f>IF(M124="","",VLOOKUP(M124,POA!$B$3:$G94,3,0))</f>
        <v>5</v>
      </c>
      <c r="O124" s="160" t="s">
        <v>7</v>
      </c>
      <c r="P124" s="160">
        <f t="shared" si="96"/>
        <v>0</v>
      </c>
      <c r="Q124" s="255">
        <f>IF(ISERROR(VLOOKUP(M124,POA!$B$3:$G107,2,0)),"",VLOOKUP(M124,POA!$B$3:$G107,2,0))</f>
        <v>1522205504</v>
      </c>
      <c r="R124" s="295">
        <f>IF(M124="","",SUM($I$122)+IF(ISERROR(VLOOKUP(M124,POA!$B$3:$G93,4,0)),"",VLOOKUP(M124,POA!$B$3:$G93,4,0)))</f>
        <v>15488711175.799999</v>
      </c>
      <c r="S124" s="257" t="str">
        <f>IF(OR($R$26=0,M124="",Q124=""),"",IF($R$26&gt;=VLOOKUP(M124,POA!$B$3:$G$21,6,FALSE),"CUMPLE","NO CUMPLE"))</f>
        <v/>
      </c>
      <c r="T124" s="129" t="s">
        <v>71</v>
      </c>
      <c r="U124" s="130"/>
      <c r="V124" s="186" t="str">
        <f>IF(OR($U122=0,M124="",Q124=""),"",IF(AND(T124="SI",$U122&gt;=$V$22),"CUMPLE",IF($U122&gt;=$V$23,"CUMPLE","NO CUMPLE")))</f>
        <v>CUMPLE</v>
      </c>
      <c r="W124" s="131"/>
      <c r="X124" s="186" t="str">
        <f>IF(OR(W122=0,M124="",Q124=""),"",IF(AND(T124="SI",W122&lt;=$X$22),"CUMPLE",IF(W122&lt;=$X$23,"CUMPLE","NO CUMPLE")))</f>
        <v>CUMPLE</v>
      </c>
      <c r="Y124" s="132"/>
      <c r="Z124" s="186" t="str">
        <f>IF(OR(Y122=0,M124="",Q124=""),"",IF(AND(T124="SI",Y122&gt;=$Z$22),"CUMPLE",IF(Y122&gt;=$Z$23,"CUMPLE","NO CUMPLE")))</f>
        <v>CUMPLE</v>
      </c>
      <c r="AA124" s="214" t="str">
        <f t="shared" si="95"/>
        <v/>
      </c>
      <c r="AB124" s="199">
        <v>2021</v>
      </c>
      <c r="AC124" s="134">
        <f t="shared" si="97"/>
        <v>4260.957859213715</v>
      </c>
      <c r="AD124" s="135" t="str">
        <f t="shared" ref="AD124:AD127" si="101">IF(OR(B124="",C124=""),"",IF(AND(AC124&gt;0,AC124&lt;=30000),"MIPYME","NO CUMPLE"))</f>
        <v>MIPYME</v>
      </c>
      <c r="AE124" s="136"/>
      <c r="AF124" s="188" t="str">
        <f>IF(OR(M124="",L122="",P124=""),"",IF(AND(T122="SI",AE122&gt;=$AF$22),"CUMPLE",IF(AE122&gt;=$AF$23,"CUMPLE","NO CUMPLE")))</f>
        <v>CUMPLE</v>
      </c>
      <c r="AG124" s="136"/>
      <c r="AH124" s="188" t="str">
        <f>IF(OR(M124="",L122="",P122=""),"",IF(AND(T122="SI",AG122&gt;=$AH$22),"CUMPLE",IF(AG122&gt;=$AH$23,"CUMPLE","NO CUMPLE")))</f>
        <v>CUMPLE</v>
      </c>
      <c r="AI124" s="162" t="str">
        <f t="shared" si="98"/>
        <v>CUMPLE</v>
      </c>
    </row>
    <row r="125" spans="1:35" s="14" customFormat="1" ht="20.100000000000001" customHeight="1">
      <c r="A125" s="259">
        <v>45483</v>
      </c>
      <c r="B125" s="21">
        <f t="shared" si="99"/>
        <v>9.2999999999999989</v>
      </c>
      <c r="C125" s="21" t="s">
        <v>99</v>
      </c>
      <c r="D125" s="121">
        <v>0.25</v>
      </c>
      <c r="E125" s="153">
        <v>6814686234</v>
      </c>
      <c r="F125" s="153">
        <v>11055759512</v>
      </c>
      <c r="G125" s="153">
        <v>448312818</v>
      </c>
      <c r="H125" s="153">
        <v>5313398532</v>
      </c>
      <c r="I125" s="153">
        <f t="shared" ref="I125:I131" si="102">IF(ISERROR(E125-G125),"",E125-G125)</f>
        <v>6366373416</v>
      </c>
      <c r="J125" s="153">
        <f t="shared" si="100"/>
        <v>5742360980</v>
      </c>
      <c r="K125" s="153">
        <v>1456306887</v>
      </c>
      <c r="L125" s="153">
        <v>63278605</v>
      </c>
      <c r="M125" s="149">
        <v>4</v>
      </c>
      <c r="N125" s="197">
        <f>IF(M125="","",VLOOKUP(M125,POA!$B$3:$G94,3,0))</f>
        <v>5</v>
      </c>
      <c r="O125" s="160" t="s">
        <v>7</v>
      </c>
      <c r="P125" s="160">
        <f>+SUM(P126:P133)</f>
        <v>0</v>
      </c>
      <c r="Q125" s="255">
        <f>IF(ISERROR(VLOOKUP(M125,POA!$B$3:$G107,2,0)),"",VLOOKUP(M125,POA!$B$3:$G107,2,0))</f>
        <v>1378467964</v>
      </c>
      <c r="R125" s="295">
        <f>IF(M125="","",SUM($I$122)+IF(ISERROR(VLOOKUP(M125,POA!$B$3:$G94,4,0)),"",VLOOKUP(M125,POA!$B$3:$G94,4,0)))</f>
        <v>15459963667.799999</v>
      </c>
      <c r="S125" s="294" t="str">
        <f>IF(OR($R$26=0,M125="",Q125=""),"",IF($R$26&gt;=VLOOKUP(M125,POA!$B$3:$G$21,6,FALSE),"CUMPLE","NO CUMPLE"))</f>
        <v/>
      </c>
      <c r="T125" s="129" t="s">
        <v>71</v>
      </c>
      <c r="U125" s="130"/>
      <c r="V125" s="186" t="str">
        <f>IF(OR($U122=0,M125="",Q125=""),"",IF(AND(T125="SI",$U122&gt;=$V$22),"CUMPLE",IF($U122&gt;=$V$23,"CUMPLE","NO CUMPLE")))</f>
        <v>CUMPLE</v>
      </c>
      <c r="W125" s="131"/>
      <c r="X125" s="186" t="str">
        <f>IF(OR(W122=0,M125="",Q125=""),"",IF(AND(T125="SI",W122&lt;=$X$22),"CUMPLE",IF(W122&lt;=$X$23,"CUMPLE","NO CUMPLE")))</f>
        <v>CUMPLE</v>
      </c>
      <c r="Y125" s="132"/>
      <c r="Z125" s="186" t="str">
        <f>IF(OR(Y122=0,M125="",Q125=""),"",IF(AND(T125="SI",Y122&gt;=$Z$22),"CUMPLE",IF(Y122&gt;=$Z$23,"CUMPLE","NO CUMPLE")))</f>
        <v>CUMPLE</v>
      </c>
      <c r="AA125" s="214" t="str">
        <f t="shared" si="95"/>
        <v/>
      </c>
      <c r="AB125" s="199">
        <v>2021</v>
      </c>
      <c r="AC125" s="134">
        <f t="shared" si="97"/>
        <v>12168.897215929979</v>
      </c>
      <c r="AD125" s="135" t="str">
        <f t="shared" si="101"/>
        <v>MIPYME</v>
      </c>
      <c r="AE125" s="136"/>
      <c r="AF125" s="188" t="str">
        <f>IF(OR(M125="",L122="",P125=""),"",IF(AND(T122="SI",AE122&gt;=$AF$22),"CUMPLE",IF(AE122&gt;=$AF$23,"CUMPLE","NO CUMPLE")))</f>
        <v>CUMPLE</v>
      </c>
      <c r="AG125" s="136"/>
      <c r="AH125" s="188" t="str">
        <f>IF(OR(M125="",L122="",P122=""),"",IF(AND(T122="SI",AG122&gt;=$AH$22),"CUMPLE",IF(AG122&gt;=$AH$23,"CUMPLE","NO CUMPLE")))</f>
        <v>CUMPLE</v>
      </c>
      <c r="AI125" s="162" t="str">
        <f t="shared" si="98"/>
        <v>CUMPLE</v>
      </c>
    </row>
    <row r="126" spans="1:35" s="14" customFormat="1" ht="20.100000000000001" customHeight="1">
      <c r="A126" s="259"/>
      <c r="B126" s="21" t="str">
        <f t="shared" si="99"/>
        <v/>
      </c>
      <c r="C126" s="21"/>
      <c r="D126" s="121"/>
      <c r="E126" s="153"/>
      <c r="F126" s="153"/>
      <c r="G126" s="153"/>
      <c r="H126" s="153"/>
      <c r="I126" s="153">
        <f t="shared" si="102"/>
        <v>0</v>
      </c>
      <c r="J126" s="153">
        <f t="shared" si="100"/>
        <v>0</v>
      </c>
      <c r="K126" s="153"/>
      <c r="L126" s="153"/>
      <c r="M126" s="149">
        <v>5</v>
      </c>
      <c r="N126" s="197">
        <f>IF(M126="","",VLOOKUP(M126,POA!$B$3:$G107,3,0))</f>
        <v>5</v>
      </c>
      <c r="O126" s="160" t="s">
        <v>7</v>
      </c>
      <c r="P126" s="160">
        <f>+SUM(P127:P133)</f>
        <v>0</v>
      </c>
      <c r="Q126" s="255">
        <f>IF(ISERROR(VLOOKUP(M126,POA!$B$3:$G96,2,0)),"",VLOOKUP(M126,POA!$B$3:$G96,2,0))</f>
        <v>1348402734</v>
      </c>
      <c r="R126" s="295">
        <f>IF(M126="","",SUM($I$122)+IF(ISERROR(VLOOKUP(M126,POA!$B$3:$G95,4,0)),"",VLOOKUP(M126,POA!$B$3:$G95,4,0)))</f>
        <v>15453950621.799999</v>
      </c>
      <c r="S126" s="298" t="str">
        <f>IF(OR($R$26=0,M126="",Q126=""),"",IF($R$26&gt;=VLOOKUP(M126,POA!$B$3:$G$21,6,FALSE),"CUMPLE","NO CUMPLE"))</f>
        <v/>
      </c>
      <c r="T126" s="129"/>
      <c r="U126" s="130"/>
      <c r="V126" s="186" t="str">
        <f>IF(OR($U122=0,M126="",Q126=""),"",IF(AND(T126="SI",$U122&gt;=$V$22),"CUMPLE",IF($U122&gt;=$V$23,"CUMPLE","NO CUMPLE")))</f>
        <v>CUMPLE</v>
      </c>
      <c r="W126" s="131"/>
      <c r="X126" s="186" t="str">
        <f>IF(OR(W122=0,M126="",Q126=""),"",IF(AND(T126="SI",W122&lt;=$X$22),"CUMPLE",IF(W122&lt;=$X$23,"CUMPLE","NO CUMPLE")))</f>
        <v>CUMPLE</v>
      </c>
      <c r="Y126" s="132"/>
      <c r="Z126" s="186" t="str">
        <f>IF(OR(Y122=0,M126="",Q126=""),"",IF(AND(T126="SI",Y122&gt;=$Z$22),"CUMPLE",IF(Y122&gt;=$Z$23,"CUMPLE","NO CUMPLE")))</f>
        <v>CUMPLE</v>
      </c>
      <c r="AA126" s="214" t="str">
        <f t="shared" si="95"/>
        <v/>
      </c>
      <c r="AB126" s="199">
        <v>2021</v>
      </c>
      <c r="AC126" s="134">
        <f t="shared" si="97"/>
        <v>0</v>
      </c>
      <c r="AD126" s="135" t="str">
        <f t="shared" si="101"/>
        <v/>
      </c>
      <c r="AE126" s="136"/>
      <c r="AF126" s="188" t="str">
        <f>IF(OR(M126="",L122="",P126=""),"",IF(AND(T122="SI",AE122&gt;=$AF$22),"CUMPLE",IF(AE122&gt;=$AF$23,"CUMPLE","NO CUMPLE")))</f>
        <v>CUMPLE</v>
      </c>
      <c r="AG126" s="136"/>
      <c r="AH126" s="188" t="str">
        <f>IF(OR(M125="",L122="",P122=""),"",IF(AND(T122="SI",AG122&gt;=$AH$22),"CUMPLE",IF(AG122&gt;=$AH$23,"CUMPLE","NO CUMPLE")))</f>
        <v>CUMPLE</v>
      </c>
      <c r="AI126" s="162" t="str">
        <f t="shared" si="98"/>
        <v>CUMPLE</v>
      </c>
    </row>
    <row r="127" spans="1:35" s="14" customFormat="1" ht="20.100000000000001" customHeight="1">
      <c r="A127" s="259"/>
      <c r="B127" s="21" t="str">
        <f t="shared" si="99"/>
        <v/>
      </c>
      <c r="C127" s="21"/>
      <c r="D127" s="121"/>
      <c r="E127" s="153"/>
      <c r="F127" s="153"/>
      <c r="G127" s="153"/>
      <c r="H127" s="153"/>
      <c r="I127" s="153">
        <f t="shared" si="102"/>
        <v>0</v>
      </c>
      <c r="J127" s="153">
        <f t="shared" si="100"/>
        <v>0</v>
      </c>
      <c r="K127" s="153"/>
      <c r="L127" s="153"/>
      <c r="M127" s="149">
        <v>6</v>
      </c>
      <c r="N127" s="197">
        <f>IF(M127="","",VLOOKUP(M127,POA!$B$3:$G94,3,0))</f>
        <v>5</v>
      </c>
      <c r="O127" s="160" t="s">
        <v>7</v>
      </c>
      <c r="P127" s="160">
        <f>+SUM(P128:P133)</f>
        <v>0</v>
      </c>
      <c r="Q127" s="255">
        <f>IF(ISERROR(VLOOKUP(M127,POA!$B$3:$G107,2,0)),"",VLOOKUP(M127,POA!$B$3:$G107,2,0))</f>
        <v>1264100957</v>
      </c>
      <c r="R127" s="295">
        <f>IF(M127="","",SUM($I$122)+IF(ISERROR(VLOOKUP(M127,POA!$B$3:$G96,4,0)),"",VLOOKUP(M127,POA!$B$3:$G96,4,0)))</f>
        <v>15437090266.4</v>
      </c>
      <c r="S127" s="257" t="str">
        <f>IF(OR($R$26=0,M127="",Q127=""),"",IF($R$26&gt;=VLOOKUP(M127,POA!$B$3:$G$21,6,FALSE),"CUMPLE","NO CUMPLE"))</f>
        <v/>
      </c>
      <c r="T127" s="129"/>
      <c r="U127" s="130"/>
      <c r="V127" s="186" t="str">
        <f>IF(OR($U122=0,M127="",Q127=""),"",IF(AND(T127="SI",$U122&gt;=$V$22),"CUMPLE",IF($U122&gt;=$V$23,"CUMPLE","NO CUMPLE")))</f>
        <v>CUMPLE</v>
      </c>
      <c r="W127" s="131"/>
      <c r="X127" s="186" t="str">
        <f>IF(OR(W122=0,M127="",Q127=""),"",IF(AND(T127="SI",W122&lt;=$X$22),"CUMPLE",IF(W122&lt;=$X$23,"CUMPLE","NO CUMPLE")))</f>
        <v>CUMPLE</v>
      </c>
      <c r="Y127" s="132"/>
      <c r="Z127" s="186" t="str">
        <f>IF(OR(Y122=0,M127="",Q127=""),"",IF(AND(T127="SI",Y122&gt;=$Z$22),"CUMPLE",IF(Y122&gt;=$Z$23,"CUMPLE","NO CUMPLE")))</f>
        <v>CUMPLE</v>
      </c>
      <c r="AA127" s="214" t="str">
        <f t="shared" si="95"/>
        <v/>
      </c>
      <c r="AB127" s="199">
        <v>2021</v>
      </c>
      <c r="AC127" s="134">
        <f t="shared" si="97"/>
        <v>0</v>
      </c>
      <c r="AD127" s="135" t="str">
        <f t="shared" si="101"/>
        <v/>
      </c>
      <c r="AE127" s="136"/>
      <c r="AF127" s="188" t="str">
        <f>IF(OR(M127="",L122="",P127=""),"",IF(AND(T122="SI",AE122&gt;=$AF$22),"CUMPLE",IF(AE122&gt;=$AF$23,"CUMPLE","NO CUMPLE")))</f>
        <v>CUMPLE</v>
      </c>
      <c r="AG127" s="136"/>
      <c r="AH127" s="188" t="str">
        <f>IF(OR(M127="",L122="",P122=""),"",IF(AND(T122="SI",AG122&gt;=$AH$22),"CUMPLE",IF(AG122&gt;=$AH$23,"CUMPLE","NO CUMPLE")))</f>
        <v>CUMPLE</v>
      </c>
      <c r="AI127" s="162" t="str">
        <f t="shared" si="98"/>
        <v>CUMPLE</v>
      </c>
    </row>
    <row r="128" spans="1:35" s="14" customFormat="1" ht="20.100000000000001" customHeight="1">
      <c r="A128" s="259"/>
      <c r="B128" s="150" t="str">
        <f t="shared" si="99"/>
        <v/>
      </c>
      <c r="C128" s="150"/>
      <c r="D128" s="121"/>
      <c r="E128" s="153"/>
      <c r="F128" s="153"/>
      <c r="G128" s="153"/>
      <c r="H128" s="153"/>
      <c r="I128" s="153">
        <f t="shared" si="102"/>
        <v>0</v>
      </c>
      <c r="J128" s="153">
        <f t="shared" si="100"/>
        <v>0</v>
      </c>
      <c r="K128" s="153"/>
      <c r="L128" s="153"/>
      <c r="M128" s="149">
        <v>7</v>
      </c>
      <c r="N128" s="197">
        <f>IF(M128="","",VLOOKUP(M128,POA!$B$3:$G94,3,0))</f>
        <v>5</v>
      </c>
      <c r="O128" s="160" t="s">
        <v>7</v>
      </c>
      <c r="P128" s="160">
        <f>+SUM(P129:P133)</f>
        <v>0</v>
      </c>
      <c r="Q128" s="255">
        <f>IF(ISERROR(VLOOKUP(M128,POA!$B$3:$G107,2,0)),"",VLOOKUP(M128,POA!$B$3:$G107,2,0))</f>
        <v>1167015102</v>
      </c>
      <c r="R128" s="295">
        <f>IF(M128="","",SUM($I$122)+IF(ISERROR(VLOOKUP(M128,POA!$B$3:$G97,4,0)),"",VLOOKUP(M128,POA!$B$3:$G97,4,0)))</f>
        <v>15417673095.4</v>
      </c>
      <c r="S128" s="257" t="str">
        <f>IF(OR($R$26=0,M128="",Q128=""),"",IF($R$26&gt;=VLOOKUP(M128,POA!$B$3:$G$21,6,FALSE),"CUMPLE","NO CUMPLE"))</f>
        <v/>
      </c>
      <c r="T128" s="129"/>
      <c r="U128" s="130"/>
      <c r="V128" s="186" t="str">
        <f>IF(OR($U122=0,M128="",Q128=""),"",IF(AND(T128="SI",$U122&gt;=$V$22),"CUMPLE",IF($U122&gt;=$V$23,"CUMPLE","NO CUMPLE")))</f>
        <v>CUMPLE</v>
      </c>
      <c r="W128" s="131"/>
      <c r="X128" s="186" t="str">
        <f>IF(OR(W122=0,M128="",Q128=""),"",IF(AND(T128="SI",W122&lt;=$X$22),"CUMPLE",IF(W122&lt;=$X$23,"CUMPLE","NO CUMPLE")))</f>
        <v>CUMPLE</v>
      </c>
      <c r="Y128" s="132"/>
      <c r="Z128" s="186" t="str">
        <f>IF(OR(Y122=0,M128="",Q128=""),"",IF(AND(T128="SI",Y122&gt;=$Z$22),"CUMPLE",IF(Y122&gt;=$Z$23,"CUMPLE","NO CUMPLE")))</f>
        <v>CUMPLE</v>
      </c>
      <c r="AA128" s="214" t="str">
        <f t="shared" si="95"/>
        <v/>
      </c>
      <c r="AB128" s="199">
        <v>2021</v>
      </c>
      <c r="AC128" s="134">
        <f t="shared" si="97"/>
        <v>0</v>
      </c>
      <c r="AD128" s="135" t="str">
        <f>IF(OR(B128="",C128=""),"",IF(AND(AC128&gt;0,AC128&lt;=30000),"MIPYME","NO CUMPLE"))</f>
        <v/>
      </c>
      <c r="AE128" s="136"/>
      <c r="AF128" s="188" t="str">
        <f>IF(OR(M128="",L122="",P128=""),"",IF(AND(T126="SI",AE122&gt;=$AF$22),"CUMPLE",IF(AE122&gt;=$AF$23,"CUMPLE","NO CUMPLE")))</f>
        <v>CUMPLE</v>
      </c>
      <c r="AG128" s="136"/>
      <c r="AH128" s="188" t="str">
        <f>IF(OR(M128="",L122="",P122=""),"",IF(AND(T122="SI",AG122&gt;=$AH$22),"CUMPLE",IF(AG122&gt;=$AH$23,"CUMPLE","NO CUMPLE")))</f>
        <v>CUMPLE</v>
      </c>
      <c r="AI128" s="162" t="str">
        <f t="shared" si="98"/>
        <v>CUMPLE</v>
      </c>
    </row>
    <row r="129" spans="1:35" s="14" customFormat="1" ht="20.100000000000001" customHeight="1">
      <c r="A129" s="259"/>
      <c r="B129" s="150" t="str">
        <f t="shared" si="99"/>
        <v/>
      </c>
      <c r="C129" s="150"/>
      <c r="D129" s="121"/>
      <c r="E129" s="153"/>
      <c r="F129" s="153"/>
      <c r="G129" s="153"/>
      <c r="H129" s="153"/>
      <c r="I129" s="153">
        <f t="shared" si="102"/>
        <v>0</v>
      </c>
      <c r="J129" s="153">
        <f t="shared" si="100"/>
        <v>0</v>
      </c>
      <c r="K129" s="153"/>
      <c r="L129" s="153"/>
      <c r="M129" s="149">
        <v>8</v>
      </c>
      <c r="N129" s="197">
        <f>IF(M129="","",VLOOKUP(M129,POA!$B$3:$G94,3,0))</f>
        <v>5</v>
      </c>
      <c r="O129" s="160" t="s">
        <v>7</v>
      </c>
      <c r="P129" s="160">
        <f>+SUM(P130:P133)</f>
        <v>0</v>
      </c>
      <c r="Q129" s="255">
        <f>IF(ISERROR(VLOOKUP(M129,POA!$B$3:$G107,2,0)),"",VLOOKUP(M129,POA!$B$3:$G107,2,0))</f>
        <v>1146992897</v>
      </c>
      <c r="R129" s="295">
        <f>IF(M129="","",SUM($I$122)+IF(ISERROR(VLOOKUP(M129,POA!$B$3:$G98,4,0)),"",VLOOKUP(M129,POA!$B$3:$G98,4,0)))</f>
        <v>15413668654.4</v>
      </c>
      <c r="S129" s="257" t="str">
        <f>IF(OR($R$26=0,M129="",Q129=""),"",IF($R$26&gt;=VLOOKUP(M129,POA!$B$3:$G$21,6,FALSE),"CUMPLE","NO CUMPLE"))</f>
        <v/>
      </c>
      <c r="T129" s="129"/>
      <c r="U129" s="130"/>
      <c r="V129" s="186" t="str">
        <f>IF(OR($U122=0,M129="",Q129=""),"",IF(AND(T129="SI",$U122&gt;=$V$22),"CUMPLE",IF($U122&gt;=$V$23,"CUMPLE","NO CUMPLE")))</f>
        <v>CUMPLE</v>
      </c>
      <c r="W129" s="131"/>
      <c r="X129" s="186" t="str">
        <f>IF(OR(W122=0,M129="",Q129=""),"",IF(AND(T129="SI",W122&lt;=$X$22),"CUMPLE",IF(W122&lt;=$X$23,"CUMPLE","NO CUMPLE")))</f>
        <v>CUMPLE</v>
      </c>
      <c r="Y129" s="132"/>
      <c r="Z129" s="186" t="str">
        <f>IF(OR(Y122=0,M129="",Q129=""),"",IF(AND(T129="SI",Y122&gt;=$Z$22),"CUMPLE",IF(Y122&gt;=$Z$23,"CUMPLE","NO CUMPLE")))</f>
        <v>CUMPLE</v>
      </c>
      <c r="AA129" s="214" t="str">
        <f t="shared" si="95"/>
        <v/>
      </c>
      <c r="AB129" s="199">
        <v>2021</v>
      </c>
      <c r="AC129" s="134">
        <f t="shared" si="97"/>
        <v>0</v>
      </c>
      <c r="AD129" s="135" t="str">
        <f t="shared" ref="AD129:AD130" si="103">IF(OR(B129="",C129=""),"",IF(AND(AC129&gt;0,AC129&lt;=30000),"MIPYME","NO CUMPLE"))</f>
        <v/>
      </c>
      <c r="AE129" s="136"/>
      <c r="AF129" s="188" t="str">
        <f>IF(OR(M129="",L122="",P129=""),"",IF(AND(T122="SI",AE122&gt;=$AF$22),"CUMPLE",IF(AE122&gt;=$AF$23,"CUMPLE","NO CUMPLE")))</f>
        <v>CUMPLE</v>
      </c>
      <c r="AG129" s="136"/>
      <c r="AH129" s="188" t="str">
        <f>IF(OR(M129="",L122="",P122=""),"",IF(AND(T122="SI",AG122&gt;=$AH$22),"CUMPLE",IF(AG122&gt;=$AH$23,"CUMPLE","NO CUMPLE")))</f>
        <v>CUMPLE</v>
      </c>
      <c r="AI129" s="162" t="str">
        <f t="shared" si="98"/>
        <v>CUMPLE</v>
      </c>
    </row>
    <row r="130" spans="1:35" s="14" customFormat="1" ht="20.100000000000001" customHeight="1">
      <c r="A130" s="259"/>
      <c r="B130" s="150" t="str">
        <f t="shared" si="99"/>
        <v/>
      </c>
      <c r="C130" s="150"/>
      <c r="D130" s="121"/>
      <c r="E130" s="153"/>
      <c r="F130" s="153"/>
      <c r="G130" s="153"/>
      <c r="H130" s="153"/>
      <c r="I130" s="153">
        <f t="shared" si="102"/>
        <v>0</v>
      </c>
      <c r="J130" s="153">
        <f t="shared" si="100"/>
        <v>0</v>
      </c>
      <c r="K130" s="153"/>
      <c r="L130" s="153"/>
      <c r="M130" s="149">
        <v>9</v>
      </c>
      <c r="N130" s="197">
        <f>IF(M130="","",VLOOKUP(M130,POA!$B$3:$G94,3,0))</f>
        <v>5</v>
      </c>
      <c r="O130" s="160" t="s">
        <v>7</v>
      </c>
      <c r="P130" s="160">
        <f>+SUM(P131:P133)</f>
        <v>0</v>
      </c>
      <c r="Q130" s="255">
        <f>IF(ISERROR(VLOOKUP(M130,POA!$B$3:$G100,2,0)),"",VLOOKUP(M130,POA!$B$3:$G100,2,0))</f>
        <v>1077361989</v>
      </c>
      <c r="R130" s="295">
        <f>IF(M130="","",SUM($I$122)+IF(ISERROR(VLOOKUP(M130,POA!$B$3:$G99,4,0)),"",VLOOKUP(M130,POA!$B$3:$G99,4,0)))</f>
        <v>15399742472.799999</v>
      </c>
      <c r="S130" s="257" t="str">
        <f>IF(OR($R$26=0,M130="",Q130=""),"",IF($R$26&gt;=VLOOKUP(M130,POA!$B$3:$G$21,6,FALSE),"CUMPLE","NO CUMPLE"))</f>
        <v/>
      </c>
      <c r="T130" s="129"/>
      <c r="U130" s="130"/>
      <c r="V130" s="186" t="str">
        <f>IF(OR($U122=0,M130="",Q130=""),"",IF(AND(T130="SI",$U122&gt;=$V$22),"CUMPLE",IF($U122&gt;=$V$23,"CUMPLE","NO CUMPLE")))</f>
        <v>CUMPLE</v>
      </c>
      <c r="W130" s="131"/>
      <c r="X130" s="186" t="str">
        <f>IF(OR(W122=0,M130="",Q130=""),"",IF(AND(T130="SI",W122&lt;=$X$22),"CUMPLE",IF(W122&lt;=$X$23,"CUMPLE","NO CUMPLE")))</f>
        <v>CUMPLE</v>
      </c>
      <c r="Y130" s="132"/>
      <c r="Z130" s="186" t="str">
        <f>IF(OR(Y122=0,M130="",Q130=""),"",IF(AND(T130="SI",Y122&gt;=$Z$22),"CUMPLE",IF(Y122&gt;=$Z$23,"CUMPLE","NO CUMPLE")))</f>
        <v>CUMPLE</v>
      </c>
      <c r="AA130" s="215" t="str">
        <f t="shared" si="95"/>
        <v/>
      </c>
      <c r="AB130" s="133">
        <v>2021</v>
      </c>
      <c r="AC130" s="134">
        <f t="shared" si="97"/>
        <v>0</v>
      </c>
      <c r="AD130" s="135" t="str">
        <f t="shared" si="103"/>
        <v/>
      </c>
      <c r="AE130" s="136"/>
      <c r="AF130" s="188" t="str">
        <f>IF(OR(M130="",L122="",P122=""),"",IF(AND(T122="SI",AE122&gt;=$AF$22),"CUMPLE",IF(AE122&gt;=$AF$23,"CUMPLE","NO CUMPLE")))</f>
        <v>CUMPLE</v>
      </c>
      <c r="AG130" s="136"/>
      <c r="AH130" s="188" t="str">
        <f>IF(OR(M130="",L122="",P122=""),"",IF(AND(T122="SI",AG122&gt;=$AH$22),"CUMPLE",IF(AG122&gt;=$AH$23,"CUMPLE","NO CUMPLE")))</f>
        <v>CUMPLE</v>
      </c>
      <c r="AI130" s="162" t="str">
        <f t="shared" si="98"/>
        <v>CUMPLE</v>
      </c>
    </row>
    <row r="131" spans="1:35" s="14" customFormat="1" ht="20.100000000000001" customHeight="1">
      <c r="A131" s="259"/>
      <c r="B131" s="150" t="str">
        <f t="shared" si="99"/>
        <v/>
      </c>
      <c r="C131" s="150"/>
      <c r="D131" s="121"/>
      <c r="E131" s="153"/>
      <c r="F131" s="153"/>
      <c r="G131" s="153"/>
      <c r="H131" s="153"/>
      <c r="I131" s="153">
        <f t="shared" si="102"/>
        <v>0</v>
      </c>
      <c r="J131" s="153">
        <f t="shared" si="100"/>
        <v>0</v>
      </c>
      <c r="K131" s="153"/>
      <c r="L131" s="153"/>
      <c r="M131" s="151"/>
      <c r="N131" s="197" t="str">
        <f>IF(M131="","",VLOOKUP(M131,POA!$B$3:$G94,3,0))</f>
        <v/>
      </c>
      <c r="O131" s="160" t="s">
        <v>7</v>
      </c>
      <c r="P131" s="160">
        <f>+SUM(P132:P133)</f>
        <v>0</v>
      </c>
      <c r="Q131" s="203" t="str">
        <f>IF(ISERROR(VLOOKUP(M131,POA!$B$3:$G101,2,0)),"",VLOOKUP(M131,POA!$B$3:$G101,2,0))</f>
        <v/>
      </c>
      <c r="R131" s="261"/>
      <c r="S131" s="246"/>
      <c r="T131" s="129"/>
      <c r="U131" s="130"/>
      <c r="V131" s="186" t="str">
        <f>IF(OR($U122=0,M131="",Q131=""),"",IF(AND(T131="SI",$U122&gt;=$V$22),"CUMPLE",IF($U122&gt;=$V$23,"CUMPLE","NO CUMPLE")))</f>
        <v/>
      </c>
      <c r="W131" s="131"/>
      <c r="X131" s="186" t="str">
        <f>IF(OR(W122=0,M131="",Q131=""),"",IF(AND(T131="SI",W122&lt;=$X$22),"CUMPLE",IF(W122&lt;=$X$23,"CUMPLE","NO CUMPLE")))</f>
        <v/>
      </c>
      <c r="Y131" s="132"/>
      <c r="Z131" s="186" t="str">
        <f>IF(OR(Y122=0,M131="",Q131=""),"",IF(AND(T131="SI",Y122&gt;=$Z$22),"CUMPLE",IF(Y122&gt;=$Z$23,"CUMPLE","NO CUMPLE")))</f>
        <v/>
      </c>
      <c r="AA131" s="214" t="str">
        <f t="shared" si="95"/>
        <v/>
      </c>
      <c r="AB131" s="199">
        <v>2021</v>
      </c>
      <c r="AC131" s="134">
        <f t="shared" si="97"/>
        <v>0</v>
      </c>
      <c r="AD131" s="135" t="str">
        <f>IF(OR(B131="",C131=""),"",IF(AND(AC131&gt;0,AC131&lt;=30000),"MIPYME","NO CUMPLE"))</f>
        <v/>
      </c>
      <c r="AE131" s="136"/>
      <c r="AF131" s="188" t="str">
        <f>IF(OR(M131="",L122="",P131=""),"",IF(AND(T122="SI",AE122&gt;=$AF$22),"CUMPLE",IF(AE122&gt;=$AF$23,"CUMPLE","NO CUMPLE")))</f>
        <v/>
      </c>
      <c r="AG131" s="136"/>
      <c r="AH131" s="188" t="str">
        <f>IF(OR(M131="",L122="",P122=""),"",IF(AND(T122="SI",AG122&gt;=$AH$22),"CUMPLE",IF(AG122&gt;=$AH$23,"CUMPLE","NO CUMPLE")))</f>
        <v/>
      </c>
      <c r="AI131" s="162" t="str">
        <f t="shared" si="98"/>
        <v/>
      </c>
    </row>
    <row r="132" spans="1:35" ht="20.100000000000001" customHeight="1">
      <c r="A132" s="259"/>
      <c r="B132" s="284" t="str">
        <f t="shared" si="99"/>
        <v/>
      </c>
      <c r="C132" s="284"/>
      <c r="D132" s="284"/>
      <c r="E132" s="216"/>
      <c r="F132" s="153"/>
      <c r="G132" s="153"/>
      <c r="H132" s="153"/>
      <c r="I132" s="153">
        <f>IF(ISERROR(E132-G132),"",E132-G132)</f>
        <v>0</v>
      </c>
      <c r="J132" s="153">
        <f t="shared" si="100"/>
        <v>0</v>
      </c>
      <c r="K132" s="153"/>
      <c r="L132" s="153"/>
      <c r="M132" s="151"/>
      <c r="N132" s="197" t="str">
        <f>IF(M132="","",VLOOKUP(M132,POA!$B$3:$G94,3,0))</f>
        <v/>
      </c>
      <c r="O132" s="160" t="s">
        <v>7</v>
      </c>
      <c r="P132" s="160">
        <f>+SUM(P133:P133)</f>
        <v>0</v>
      </c>
      <c r="Q132" s="203" t="str">
        <f>IF(ISERROR(VLOOKUP(M132,POA!$B$3:$G102,2,0)),"",VLOOKUP(M132,POA!$B$3:$G102,2,0))</f>
        <v/>
      </c>
      <c r="R132" s="204"/>
      <c r="S132" s="253"/>
      <c r="T132" s="129"/>
      <c r="U132" s="129"/>
      <c r="V132" s="186" t="str">
        <f>IF(OR($U123=0,M132="",Q132=""),"",IF(AND(T132="SI",$U123&gt;=$V$22),"CUMPLE",IF($U123&gt;=$V$23,"CUMPLE","NO CUMPLE")))</f>
        <v/>
      </c>
      <c r="W132" s="129"/>
      <c r="X132" s="186" t="str">
        <f>IF(OR(W123=0,M132="",Q132=""),"",IF(AND(T132="SI",W123&lt;=$X$22),"CUMPLE",IF(W123&lt;=$X$23,"CUMPLE","NO CUMPLE")))</f>
        <v/>
      </c>
      <c r="Y132" s="129"/>
      <c r="Z132" s="186" t="str">
        <f>IF(OR(Y123=0,M132="",Q132=""),"",IF(AND(T132="SI",Y123&gt;=$Z$22),"CUMPLE",IF(Y123&gt;=$Z$23,"CUMPLE","NO CUMPLE")))</f>
        <v/>
      </c>
      <c r="AA132" s="214" t="str">
        <f t="shared" si="95"/>
        <v/>
      </c>
      <c r="AB132" s="200"/>
      <c r="AC132" s="129"/>
      <c r="AD132" s="129"/>
      <c r="AE132" s="129"/>
      <c r="AF132" s="188" t="str">
        <f>IF(OR(M132="",L122="",P132=""),"",IF(AND(T122="SI",AE122&gt;=$AF$22),"CUMPLE",IF(AE122&gt;=$AF$23,"CUMPLE","NO CUMPLE")))</f>
        <v/>
      </c>
      <c r="AG132" s="129"/>
      <c r="AH132" s="188" t="str">
        <f>IF(OR(M132="",L122="",P122=""),"",IF(AND(T122="SI",AG122&gt;=$AH$22),"CUMPLE",IF(AG122&gt;=$AH$23,"CUMPLE","NO CUMPLE")))</f>
        <v/>
      </c>
      <c r="AI132" s="162" t="str">
        <f t="shared" si="98"/>
        <v/>
      </c>
    </row>
    <row r="133" spans="1:35" ht="9.9499999999999993" customHeight="1">
      <c r="A133" s="259"/>
      <c r="B133" s="322" t="s">
        <v>73</v>
      </c>
      <c r="C133" s="323"/>
      <c r="D133" s="323"/>
      <c r="E133" s="323"/>
      <c r="F133" s="323"/>
      <c r="G133" s="323"/>
      <c r="H133" s="323"/>
      <c r="I133" s="323"/>
      <c r="J133" s="323"/>
      <c r="K133" s="323"/>
      <c r="L133" s="323"/>
      <c r="M133" s="323"/>
      <c r="N133" s="323"/>
      <c r="O133" s="323"/>
      <c r="P133" s="323"/>
      <c r="Q133" s="323"/>
      <c r="R133" s="323"/>
      <c r="S133" s="324"/>
      <c r="T133" s="323"/>
      <c r="U133" s="323"/>
      <c r="V133" s="323"/>
      <c r="W133" s="323"/>
      <c r="X133" s="323"/>
      <c r="Y133" s="323"/>
      <c r="Z133" s="323"/>
      <c r="AA133" s="324"/>
      <c r="AB133" s="323"/>
      <c r="AC133" s="323"/>
      <c r="AD133" s="323"/>
      <c r="AE133" s="323"/>
      <c r="AF133" s="323"/>
      <c r="AG133" s="323"/>
      <c r="AH133" s="323"/>
      <c r="AI133" s="325"/>
    </row>
    <row r="134" spans="1:35" s="221" customFormat="1" ht="26.1" customHeight="1">
      <c r="A134" s="269" t="s">
        <v>100</v>
      </c>
      <c r="B134" s="222">
        <v>10</v>
      </c>
      <c r="C134" s="223" t="s">
        <v>101</v>
      </c>
      <c r="D134" s="224">
        <f>IF(SUM(D135:D144)=0,"",SUM(D135:D144))</f>
        <v>1</v>
      </c>
      <c r="E134" s="225">
        <f t="shared" ref="E134:K134" si="104">IF(ISERROR(SUM(E135:E144)),"",SUM(E135:E144))</f>
        <v>3238017000</v>
      </c>
      <c r="F134" s="225">
        <f t="shared" si="104"/>
        <v>3287699000</v>
      </c>
      <c r="G134" s="225">
        <f t="shared" si="104"/>
        <v>971804000</v>
      </c>
      <c r="H134" s="225">
        <f t="shared" si="104"/>
        <v>1304923000</v>
      </c>
      <c r="I134" s="225">
        <f t="shared" si="104"/>
        <v>2266213000</v>
      </c>
      <c r="J134" s="225">
        <f t="shared" si="104"/>
        <v>1982776000</v>
      </c>
      <c r="K134" s="225">
        <f t="shared" si="104"/>
        <v>185931000</v>
      </c>
      <c r="L134" s="225">
        <f t="shared" ref="L134" si="105">IF(ISERROR(SUM(L135:L143)),"",SUM(L135:L143))</f>
        <v>53814000</v>
      </c>
      <c r="M134" s="226">
        <v>4</v>
      </c>
      <c r="N134" s="227">
        <f>IF(M134="","",VLOOKUP(M134,POA!$B$3:$G106,3,0))</f>
        <v>5</v>
      </c>
      <c r="O134" s="228" t="s">
        <v>7</v>
      </c>
      <c r="P134" s="228">
        <f>+SUM(P135:P143)</f>
        <v>0</v>
      </c>
      <c r="Q134" s="229">
        <f>IF(ISERROR(VLOOKUP(M134,POA!$B$3:$G119,2,0)),"",VLOOKUP(M134,POA!$B$3:$G119,2,0))</f>
        <v>1378467964</v>
      </c>
      <c r="R134" s="299">
        <f>IF(M134="","",SUM($I$134)+IF(ISERROR(VLOOKUP(M134,POA!$B$3:$G103,4,0)),"",VLOOKUP(M134,POA!$B$3:$G103,4,0)))</f>
        <v>2541906592.8000002</v>
      </c>
      <c r="S134" s="231" t="str">
        <f>IF(OR($R$26=0,M134="",Q134=""),"",IF($R$26&gt;=VLOOKUP(M134,POA!$B$3:$G$21,6,FALSE),"CUMPLE","NO CUMPLE"))</f>
        <v/>
      </c>
      <c r="T134" s="225" t="str">
        <f>IF(M134="","",IF(COUNTIFS(T135:T144,"SI",D135:D144,"&gt;=10%")&gt;0,"SI","NO"))</f>
        <v>SI</v>
      </c>
      <c r="U134" s="225">
        <f>IF(ISERROR(SUM(E134/G134)),0,SUM(E134/G134))</f>
        <v>3.3319650876102589</v>
      </c>
      <c r="V134" s="232" t="str">
        <f>IF(OR($U134=0,M134="",Q134=""),"",IF(AND(T134="SI",$U134&gt;=$V$22),"CUMPLE",IF($U134&gt;=$V$23,"CUMPLE","NO CUMPLE")))</f>
        <v>CUMPLE</v>
      </c>
      <c r="W134" s="233">
        <f>IF(M134="","",IF(ISERROR(SUM(H134/F134)),0,SUM(H134/F134)))</f>
        <v>0.39691072692481882</v>
      </c>
      <c r="X134" s="232" t="str">
        <f>IF(OR(W134=0,M134="",Q134=""),"",IF(AND(T134="SI",W134&lt;=$X$22),"CUMPLE",IF(W134&lt;=$X$23,"CUMPLE","NO CUMPLE")))</f>
        <v>CUMPLE</v>
      </c>
      <c r="Y134" s="225">
        <f>IF(ISERROR(SUM(K134/L134)),0,SUM(K134/L134))</f>
        <v>3.4550674545657265</v>
      </c>
      <c r="Z134" s="232" t="str">
        <f>IF(OR(Y134=0,M134="",Q134=""),"",IF(AND(T134="SI",Y134&gt;=$Z$22),"CUMPLE",IF(Y134&gt;=$Z$23,"CUMPLE","NO CUMPLE")))</f>
        <v>CUMPLE</v>
      </c>
      <c r="AA134" s="234" t="str">
        <f t="shared" ref="AA134:AA144" si="106">IF(OR(S134="",V134="",X134="",Z134=""),"",IF(S134="NO CUMPLE","NO CUMPLE",IF(V134="NO CUMPLE","NO CUMPLE",IF(X134="NO CUMPLE","NO CUMPLE",IF(Z134="NO CUMPLE","NO CUMPLE",IF(Z134="NO CUMPLE","NO CUMPLE","CUMPLE"))))))</f>
        <v/>
      </c>
      <c r="AB134" s="235">
        <v>2021</v>
      </c>
      <c r="AC134" s="236">
        <f>IF(ISERROR(F134/VLOOKUP(AB134,$AC$21:$AD$23,2)),"",F134/VLOOKUP(AB134,$AC$21:$AD$23,2))</f>
        <v>3618.7175710986808</v>
      </c>
      <c r="AD134" s="237" t="str">
        <f>IF(OR(B134="",C134=""),"",IF(AND(AC134&gt;0,AC134&lt;=30000),"MIPYME","NO CUMPLE"))</f>
        <v>MIPYME</v>
      </c>
      <c r="AE134" s="238">
        <f>IF(M134="","",IF(ISERROR(SUM(K134/J134)),0,SUM(K134/J134)))</f>
        <v>9.3773073710797392E-2</v>
      </c>
      <c r="AF134" s="239" t="str">
        <f>IF(OR(M134="",L134="",P134=""),"",IF(AND(T134="SI",AE134&gt;=$AF$22),"CUMPLE",IF(AE134&gt;=$AF$23,"CUMPLE","NO CUMPLE")))</f>
        <v>CUMPLE</v>
      </c>
      <c r="AG134" s="238">
        <f>IF(M134="","",IF(ISERROR(SUM(K134/F134)),0,SUM(K134/F134)))</f>
        <v>5.6553534858270173E-2</v>
      </c>
      <c r="AH134" s="239" t="str">
        <f>IF(OR(M134="",L134="",P134=""),"",IF(AND(T134="SI",AG134&gt;=$AH$22),"CUMPLE",IF(AG134&gt;=$AH$23,"CUMPLE","NO CUMPLE")))</f>
        <v>CUMPLE</v>
      </c>
      <c r="AI134" s="234" t="str">
        <f>IF(OR(AF134="",AH134=""),"",IF(AF134="NO CUMPLE","NO CUMPLE",IF(AH134="NO CUMPLE","NO CUMPLE",IF(AH134="NO CUMPLE","NO CUMPLE","CUMPLE"))))</f>
        <v>CUMPLE</v>
      </c>
    </row>
    <row r="135" spans="1:35" s="14" customFormat="1" ht="20.100000000000001" customHeight="1">
      <c r="A135" s="259">
        <v>45483</v>
      </c>
      <c r="B135" s="146">
        <f>IF(C135="","",B134+0.1)</f>
        <v>10.1</v>
      </c>
      <c r="C135" s="146" t="s">
        <v>101</v>
      </c>
      <c r="D135" s="147">
        <v>1</v>
      </c>
      <c r="E135" s="137">
        <v>3238017000</v>
      </c>
      <c r="F135" s="137">
        <v>3287699000</v>
      </c>
      <c r="G135" s="137">
        <v>971804000</v>
      </c>
      <c r="H135" s="137">
        <v>1304923000</v>
      </c>
      <c r="I135" s="137">
        <f>IF(ISERROR(E135-G135),"",E135-G135)</f>
        <v>2266213000</v>
      </c>
      <c r="J135" s="137">
        <f>IF(ISERROR(F135-H135),"",F135-H135)</f>
        <v>1982776000</v>
      </c>
      <c r="K135" s="137">
        <v>185931000</v>
      </c>
      <c r="L135" s="137">
        <v>53814000</v>
      </c>
      <c r="M135" s="148">
        <v>6</v>
      </c>
      <c r="N135" s="198">
        <f>IF(M135="","",VLOOKUP(M135,POA!$B$3:$G106,3,0))</f>
        <v>5</v>
      </c>
      <c r="O135" s="159" t="s">
        <v>7</v>
      </c>
      <c r="P135" s="159">
        <f t="shared" ref="P135:P136" si="107">+SUM(P136:P144)</f>
        <v>0</v>
      </c>
      <c r="Q135" s="254">
        <f>IF(ISERROR(VLOOKUP(M135,POA!$B$3:$G119,2,0)),"",VLOOKUP(M135,POA!$B$3:$G119,2,0))</f>
        <v>1264100957</v>
      </c>
      <c r="R135" s="296">
        <f>IF(M135="","",SUM($I$134)+IF(ISERROR(VLOOKUP(M135,POA!$B$3:$G104,4,0)),"",VLOOKUP(M135,POA!$B$3:$G104,4,0)))</f>
        <v>2519033191.4000001</v>
      </c>
      <c r="S135" s="256" t="str">
        <f>IF(OR($R$26=0,M135="",Q135=""),"",IF($R$26&gt;=VLOOKUP(M135,POA!$B$3:$G$21,6,FALSE),"CUMPLE","NO CUMPLE"))</f>
        <v/>
      </c>
      <c r="T135" s="154" t="s">
        <v>71</v>
      </c>
      <c r="U135" s="138"/>
      <c r="V135" s="185" t="str">
        <f>IF(OR($U134=0,M135="",Q135=""),"",IF(AND(T135="SI",$U134&gt;=$V$22),"CUMPLE",IF($U134&gt;=$V$23,"CUMPLE","NO CUMPLE")))</f>
        <v>CUMPLE</v>
      </c>
      <c r="W135" s="139"/>
      <c r="X135" s="185" t="str">
        <f>IF(OR(W134=0,M135="",Q135=""),"",IF(AND(T135="SI",W134&lt;=$X$22),"CUMPLE",IF(W134&lt;=$X$23,"CUMPLE","NO CUMPLE")))</f>
        <v>CUMPLE</v>
      </c>
      <c r="Y135" s="140"/>
      <c r="Z135" s="185" t="str">
        <f>IF(OR(Y134=0,M135="",Q135=""),"",IF(AND(T135="SI",Y134&gt;=$Z$22),"CUMPLE",IF(Y134&gt;=$Z$23,"CUMPLE","NO CUMPLE")))</f>
        <v>CUMPLE</v>
      </c>
      <c r="AA135" s="213" t="str">
        <f t="shared" si="106"/>
        <v/>
      </c>
      <c r="AB135" s="141">
        <v>2021</v>
      </c>
      <c r="AC135" s="142">
        <f t="shared" ref="AC135:AC143" si="108">IF(ISERROR(F135/VLOOKUP(AB135,$AC$21:$AD$23,2)),"",F135/VLOOKUP(AB135,$AC$21:$AD$23,2))</f>
        <v>3618.7175710986808</v>
      </c>
      <c r="AD135" s="143" t="str">
        <f>IF(OR(B135="",C135=""),"",IF(AND(AC135&gt;0,AC135&lt;=30000),"MIPYME","NO CUMPLE"))</f>
        <v>MIPYME</v>
      </c>
      <c r="AE135" s="144"/>
      <c r="AF135" s="187" t="str">
        <f>IF(OR(M135="",L134="",P135=""),"",IF(AND(T134="SI",AE134&gt;=$AF$22),"CUMPLE",IF(AE134&gt;=$AF$23,"CUMPLE","NO CUMPLE")))</f>
        <v>CUMPLE</v>
      </c>
      <c r="AG135" s="144"/>
      <c r="AH135" s="187" t="str">
        <f>IF(OR(M135="",L134="",P135=""),"",IF(AND(T134="SI",AG134&gt;=$AH$22),"CUMPLE",IF(AG134&gt;=$AH$23,"CUMPLE","NO CUMPLE")))</f>
        <v>CUMPLE</v>
      </c>
      <c r="AI135" s="161" t="str">
        <f t="shared" ref="AI135:AI144" si="109">IF(OR(AF135="",AH135=""),"",IF(AF135="NO CUMPLE","NO CUMPLE",IF(AH135="NO CUMPLE","NO CUMPLE",IF(AH135="NO CUMPLE","NO CUMPLE","CUMPLE"))))</f>
        <v>CUMPLE</v>
      </c>
    </row>
    <row r="136" spans="1:35" s="14" customFormat="1" ht="20.100000000000001" customHeight="1">
      <c r="A136" s="259"/>
      <c r="B136" s="21" t="str">
        <f t="shared" ref="B136:B144" si="110">IF(C136="","",B135+0.1)</f>
        <v/>
      </c>
      <c r="C136" s="21"/>
      <c r="D136" s="121"/>
      <c r="E136" s="153"/>
      <c r="F136" s="153"/>
      <c r="G136" s="153"/>
      <c r="H136" s="153"/>
      <c r="I136" s="153">
        <f>IF(ISERROR(E136-G136),"",E136-G136)</f>
        <v>0</v>
      </c>
      <c r="J136" s="153">
        <f t="shared" ref="J136:J144" si="111">IF(ISERROR(F136-H136),"",F136-H136)</f>
        <v>0</v>
      </c>
      <c r="K136" s="153"/>
      <c r="L136" s="153"/>
      <c r="M136" s="149">
        <v>7</v>
      </c>
      <c r="N136" s="197">
        <f>IF(M136="","",VLOOKUP(M136,POA!$B$3:$G106,3,0))</f>
        <v>5</v>
      </c>
      <c r="O136" s="160" t="s">
        <v>7</v>
      </c>
      <c r="P136" s="160">
        <f t="shared" si="107"/>
        <v>0</v>
      </c>
      <c r="Q136" s="255">
        <f>IF(ISERROR(VLOOKUP(M136,POA!$B$3:$G119,2,0)),"",VLOOKUP(M136,POA!$B$3:$G119,2,0))</f>
        <v>1167015102</v>
      </c>
      <c r="R136" s="295">
        <f>IF(M136="","",SUM($I$134)+IF(ISERROR(VLOOKUP(M136,POA!$B$3:$G105,4,0)),"",VLOOKUP(M136,POA!$B$3:$G105,4,0)))</f>
        <v>2499616020.4000001</v>
      </c>
      <c r="S136" s="257" t="str">
        <f>IF(OR($R$26=0,M136="",Q136=""),"",IF($R$26&gt;=VLOOKUP(M136,POA!$B$3:$G$21,6,FALSE),"CUMPLE","NO CUMPLE"))</f>
        <v/>
      </c>
      <c r="T136" s="129"/>
      <c r="U136" s="130"/>
      <c r="V136" s="186" t="str">
        <f>IF(OR($U134=0,M136="",Q136=""),"",IF(AND(T136="SI",$U134&gt;=$V$22),"CUMPLE",IF($U134&gt;=$V$23,"CUMPLE","NO CUMPLE")))</f>
        <v>CUMPLE</v>
      </c>
      <c r="W136" s="131"/>
      <c r="X136" s="186" t="str">
        <f>IF(OR(W134=0,M136="",Q136=""),"",IF(AND(T136="SI",W134&lt;=$X$22),"CUMPLE",IF(W134&lt;=$X$23,"CUMPLE","NO CUMPLE")))</f>
        <v>CUMPLE</v>
      </c>
      <c r="Y136" s="132"/>
      <c r="Z136" s="186" t="str">
        <f>IF(OR(Y134=0,M136="",Q136=""),"",IF(AND(T136="SI",Y134&gt;=$Z$22),"CUMPLE",IF(Y134&gt;=$Z$23,"CUMPLE","NO CUMPLE")))</f>
        <v>CUMPLE</v>
      </c>
      <c r="AA136" s="214" t="str">
        <f t="shared" si="106"/>
        <v/>
      </c>
      <c r="AB136" s="199">
        <v>2021</v>
      </c>
      <c r="AC136" s="134">
        <f t="shared" si="108"/>
        <v>0</v>
      </c>
      <c r="AD136" s="135" t="str">
        <f t="shared" ref="AD136:AD139" si="112">IF(OR(B136="",C136=""),"",IF(AND(AC136&gt;0,AC136&lt;=30000),"MIPYME","NO CUMPLE"))</f>
        <v/>
      </c>
      <c r="AE136" s="136"/>
      <c r="AF136" s="188" t="str">
        <f>IF(OR(M136="",L134="",P136=""),"",IF(AND(T134="SI",AE134&gt;=$AF$22),"CUMPLE",IF(AE134&gt;=$AF$23,"CUMPLE","NO CUMPLE")))</f>
        <v>CUMPLE</v>
      </c>
      <c r="AG136" s="136"/>
      <c r="AH136" s="188" t="str">
        <f>IF(OR(M136="",L134="",P134=""),"",IF(AND(T134="SI",AG134&gt;=$AH$22),"CUMPLE",IF(AG134&gt;=$AH$23,"CUMPLE","NO CUMPLE")))</f>
        <v>CUMPLE</v>
      </c>
      <c r="AI136" s="162" t="str">
        <f t="shared" si="109"/>
        <v>CUMPLE</v>
      </c>
    </row>
    <row r="137" spans="1:35" s="14" customFormat="1" ht="20.100000000000001" customHeight="1">
      <c r="A137" s="259"/>
      <c r="B137" s="21" t="str">
        <f t="shared" si="110"/>
        <v/>
      </c>
      <c r="C137" s="21"/>
      <c r="D137" s="121"/>
      <c r="E137" s="153"/>
      <c r="F137" s="153"/>
      <c r="G137" s="153"/>
      <c r="H137" s="153"/>
      <c r="I137" s="153">
        <f t="shared" ref="I137:I143" si="113">IF(ISERROR(E137-G137),"",E137-G137)</f>
        <v>0</v>
      </c>
      <c r="J137" s="153">
        <f t="shared" si="111"/>
        <v>0</v>
      </c>
      <c r="K137" s="153"/>
      <c r="L137" s="153"/>
      <c r="M137" s="149"/>
      <c r="N137" s="197"/>
      <c r="O137" s="160"/>
      <c r="P137" s="160"/>
      <c r="Q137" s="203"/>
      <c r="R137" s="261"/>
      <c r="S137" s="251" t="str">
        <f>IF(OR($R$26=0,M137="",Q137=""),"",IF($R$26&gt;=VLOOKUP(M137,POA!$B$3:$G$21,6,FALSE),"CUMPLE","NO CUMPLE"))</f>
        <v/>
      </c>
      <c r="T137" s="129"/>
      <c r="U137" s="130"/>
      <c r="V137" s="186" t="str">
        <f>IF(OR($U134=0,M137="",Q137=""),"",IF(AND(T137="SI",$U134&gt;=$V$22),"CUMPLE",IF($U134&gt;=$V$23,"CUMPLE","NO CUMPLE")))</f>
        <v/>
      </c>
      <c r="W137" s="131"/>
      <c r="X137" s="186" t="str">
        <f>IF(OR(W134=0,M137="",Q137=""),"",IF(AND(T137="SI",W134&lt;=$X$22),"CUMPLE",IF(W134&lt;=$X$23,"CUMPLE","NO CUMPLE")))</f>
        <v/>
      </c>
      <c r="Y137" s="132"/>
      <c r="Z137" s="186" t="str">
        <f>IF(OR(Y134=0,M137="",Q137=""),"",IF(AND(T137="SI",Y134&gt;=$Z$22),"CUMPLE",IF(Y134&gt;=$Z$23,"CUMPLE","NO CUMPLE")))</f>
        <v/>
      </c>
      <c r="AA137" s="214" t="str">
        <f t="shared" si="106"/>
        <v/>
      </c>
      <c r="AB137" s="199">
        <v>2021</v>
      </c>
      <c r="AC137" s="134">
        <f t="shared" si="108"/>
        <v>0</v>
      </c>
      <c r="AD137" s="135" t="str">
        <f t="shared" si="112"/>
        <v/>
      </c>
      <c r="AE137" s="136"/>
      <c r="AF137" s="188" t="str">
        <f>IF(OR(M137="",L134="",P137=""),"",IF(AND(T134="SI",AE134&gt;=$AF$22),"CUMPLE",IF(AE134&gt;=$AF$23,"CUMPLE","NO CUMPLE")))</f>
        <v/>
      </c>
      <c r="AG137" s="136"/>
      <c r="AH137" s="188" t="str">
        <f>IF(OR(M137="",L134="",P134=""),"",IF(AND(T134="SI",AG134&gt;=$AH$22),"CUMPLE",IF(AG134&gt;=$AH$23,"CUMPLE","NO CUMPLE")))</f>
        <v/>
      </c>
      <c r="AI137" s="162" t="str">
        <f t="shared" si="109"/>
        <v/>
      </c>
    </row>
    <row r="138" spans="1:35" s="14" customFormat="1" ht="20.100000000000001" customHeight="1">
      <c r="A138" s="259"/>
      <c r="B138" s="21" t="str">
        <f t="shared" si="110"/>
        <v/>
      </c>
      <c r="C138" s="21"/>
      <c r="D138" s="121"/>
      <c r="E138" s="153"/>
      <c r="F138" s="153"/>
      <c r="G138" s="153"/>
      <c r="H138" s="153"/>
      <c r="I138" s="153">
        <f t="shared" si="113"/>
        <v>0</v>
      </c>
      <c r="J138" s="153">
        <f t="shared" si="111"/>
        <v>0</v>
      </c>
      <c r="K138" s="153"/>
      <c r="L138" s="153"/>
      <c r="M138" s="149"/>
      <c r="N138" s="197"/>
      <c r="O138" s="160"/>
      <c r="P138" s="160"/>
      <c r="Q138" s="203"/>
      <c r="R138" s="204"/>
      <c r="S138" s="252" t="str">
        <f>IF(OR($R$26=0,M138="",Q138=""),"",IF($R$26&gt;=VLOOKUP(M138,POA!$B$3:$G$21,6,FALSE),"CUMPLE","NO CUMPLE"))</f>
        <v/>
      </c>
      <c r="T138" s="129"/>
      <c r="U138" s="130"/>
      <c r="V138" s="186" t="str">
        <f>IF(OR($U134=0,M138="",Q138=""),"",IF(AND(T138="SI",$U134&gt;=$V$22),"CUMPLE",IF($U134&gt;=$V$23,"CUMPLE","NO CUMPLE")))</f>
        <v/>
      </c>
      <c r="W138" s="131"/>
      <c r="X138" s="186" t="str">
        <f>IF(OR(W134=0,M138="",Q138=""),"",IF(AND(T138="SI",W134&lt;=$X$22),"CUMPLE",IF(W134&lt;=$X$23,"CUMPLE","NO CUMPLE")))</f>
        <v/>
      </c>
      <c r="Y138" s="132"/>
      <c r="Z138" s="186" t="str">
        <f>IF(OR(Y134=0,M138="",Q138=""),"",IF(AND(T138="SI",Y134&gt;=$Z$22),"CUMPLE",IF(Y134&gt;=$Z$23,"CUMPLE","NO CUMPLE")))</f>
        <v/>
      </c>
      <c r="AA138" s="214" t="str">
        <f t="shared" si="106"/>
        <v/>
      </c>
      <c r="AB138" s="199">
        <v>2021</v>
      </c>
      <c r="AC138" s="134">
        <f t="shared" si="108"/>
        <v>0</v>
      </c>
      <c r="AD138" s="135" t="str">
        <f t="shared" si="112"/>
        <v/>
      </c>
      <c r="AE138" s="136"/>
      <c r="AF138" s="188" t="str">
        <f>IF(OR(M138="",L134="",P138=""),"",IF(AND(T134="SI",AE134&gt;=$AF$22),"CUMPLE",IF(AE134&gt;=$AF$23,"CUMPLE","NO CUMPLE")))</f>
        <v/>
      </c>
      <c r="AG138" s="136"/>
      <c r="AH138" s="188" t="str">
        <f>IF(OR(M137="",L134="",P134=""),"",IF(AND(T134="SI",AG134&gt;=$AH$22),"CUMPLE",IF(AG134&gt;=$AH$23,"CUMPLE","NO CUMPLE")))</f>
        <v/>
      </c>
      <c r="AI138" s="162" t="str">
        <f t="shared" si="109"/>
        <v/>
      </c>
    </row>
    <row r="139" spans="1:35" s="14" customFormat="1" ht="20.100000000000001" customHeight="1">
      <c r="A139" s="259"/>
      <c r="B139" s="21" t="str">
        <f t="shared" si="110"/>
        <v/>
      </c>
      <c r="C139" s="21"/>
      <c r="D139" s="121"/>
      <c r="E139" s="153"/>
      <c r="F139" s="153"/>
      <c r="G139" s="153"/>
      <c r="H139" s="153"/>
      <c r="I139" s="153">
        <f t="shared" si="113"/>
        <v>0</v>
      </c>
      <c r="J139" s="153">
        <f t="shared" si="111"/>
        <v>0</v>
      </c>
      <c r="K139" s="153"/>
      <c r="L139" s="153"/>
      <c r="M139" s="149"/>
      <c r="N139" s="197"/>
      <c r="O139" s="160"/>
      <c r="P139" s="160"/>
      <c r="Q139" s="203"/>
      <c r="R139" s="204"/>
      <c r="S139" s="246" t="str">
        <f>IF(OR($R$26=0,M139="",Q139=""),"",IF($R$26&gt;=VLOOKUP(M139,POA!$B$3:$G$21,6,FALSE),"CUMPLE","NO CUMPLE"))</f>
        <v/>
      </c>
      <c r="T139" s="129"/>
      <c r="U139" s="130"/>
      <c r="V139" s="186" t="str">
        <f>IF(OR($U134=0,M139="",Q139=""),"",IF(AND(T139="SI",$U134&gt;=$V$22),"CUMPLE",IF($U134&gt;=$V$23,"CUMPLE","NO CUMPLE")))</f>
        <v/>
      </c>
      <c r="W139" s="131"/>
      <c r="X139" s="186" t="str">
        <f>IF(OR(W134=0,M139="",Q139=""),"",IF(AND(T139="SI",W134&lt;=$X$22),"CUMPLE",IF(W134&lt;=$X$23,"CUMPLE","NO CUMPLE")))</f>
        <v/>
      </c>
      <c r="Y139" s="132"/>
      <c r="Z139" s="186" t="str">
        <f>IF(OR(Y134=0,M139="",Q139=""),"",IF(AND(T139="SI",Y134&gt;=$Z$22),"CUMPLE",IF(Y134&gt;=$Z$23,"CUMPLE","NO CUMPLE")))</f>
        <v/>
      </c>
      <c r="AA139" s="214" t="str">
        <f t="shared" si="106"/>
        <v/>
      </c>
      <c r="AB139" s="199">
        <v>2021</v>
      </c>
      <c r="AC139" s="134">
        <f t="shared" si="108"/>
        <v>0</v>
      </c>
      <c r="AD139" s="135" t="str">
        <f t="shared" si="112"/>
        <v/>
      </c>
      <c r="AE139" s="136"/>
      <c r="AF139" s="188" t="str">
        <f>IF(OR(M139="",L134="",P139=""),"",IF(AND(T134="SI",AE134&gt;=$AF$22),"CUMPLE",IF(AE134&gt;=$AF$23,"CUMPLE","NO CUMPLE")))</f>
        <v/>
      </c>
      <c r="AG139" s="136"/>
      <c r="AH139" s="188" t="str">
        <f>IF(OR(M139="",L134="",P134=""),"",IF(AND(T134="SI",AG134&gt;=$AH$22),"CUMPLE",IF(AG134&gt;=$AH$23,"CUMPLE","NO CUMPLE")))</f>
        <v/>
      </c>
      <c r="AI139" s="162" t="str">
        <f t="shared" si="109"/>
        <v/>
      </c>
    </row>
    <row r="140" spans="1:35" s="14" customFormat="1" ht="20.100000000000001" customHeight="1">
      <c r="A140" s="259"/>
      <c r="B140" s="150" t="str">
        <f t="shared" si="110"/>
        <v/>
      </c>
      <c r="C140" s="150"/>
      <c r="D140" s="121"/>
      <c r="E140" s="153"/>
      <c r="F140" s="153"/>
      <c r="G140" s="153"/>
      <c r="H140" s="153"/>
      <c r="I140" s="153">
        <f t="shared" si="113"/>
        <v>0</v>
      </c>
      <c r="J140" s="153">
        <f t="shared" si="111"/>
        <v>0</v>
      </c>
      <c r="K140" s="153"/>
      <c r="L140" s="153"/>
      <c r="M140" s="149"/>
      <c r="N140" s="197"/>
      <c r="O140" s="160"/>
      <c r="P140" s="160"/>
      <c r="Q140" s="203"/>
      <c r="R140" s="204"/>
      <c r="S140" s="246" t="str">
        <f>IF(OR($R$26=0,M140="",Q140=""),"",IF($R$26&gt;=VLOOKUP(M140,POA!$B$3:$G$21,6,FALSE),"CUMPLE","NO CUMPLE"))</f>
        <v/>
      </c>
      <c r="T140" s="129"/>
      <c r="U140" s="130"/>
      <c r="V140" s="186" t="str">
        <f>IF(OR($U134=0,M140="",Q140=""),"",IF(AND(T140="SI",$U134&gt;=$V$22),"CUMPLE",IF($U134&gt;=$V$23,"CUMPLE","NO CUMPLE")))</f>
        <v/>
      </c>
      <c r="W140" s="131"/>
      <c r="X140" s="186" t="str">
        <f>IF(OR(W134=0,M140="",Q140=""),"",IF(AND(T140="SI",W134&lt;=$X$22),"CUMPLE",IF(W134&lt;=$X$23,"CUMPLE","NO CUMPLE")))</f>
        <v/>
      </c>
      <c r="Y140" s="132"/>
      <c r="Z140" s="186" t="str">
        <f>IF(OR(Y134=0,M140="",Q140=""),"",IF(AND(T140="SI",Y134&gt;=$Z$22),"CUMPLE",IF(Y134&gt;=$Z$23,"CUMPLE","NO CUMPLE")))</f>
        <v/>
      </c>
      <c r="AA140" s="214" t="str">
        <f t="shared" si="106"/>
        <v/>
      </c>
      <c r="AB140" s="199">
        <v>2021</v>
      </c>
      <c r="AC140" s="134">
        <f t="shared" si="108"/>
        <v>0</v>
      </c>
      <c r="AD140" s="135" t="str">
        <f>IF(OR(B140="",C140=""),"",IF(AND(AC140&gt;0,AC140&lt;=30000),"MIPYME","NO CUMPLE"))</f>
        <v/>
      </c>
      <c r="AE140" s="136"/>
      <c r="AF140" s="188" t="str">
        <f>IF(OR(M140="",L134="",P140=""),"",IF(AND(T138="SI",AE134&gt;=$AF$22),"CUMPLE",IF(AE134&gt;=$AF$23,"CUMPLE","NO CUMPLE")))</f>
        <v/>
      </c>
      <c r="AG140" s="136"/>
      <c r="AH140" s="188" t="str">
        <f>IF(OR(M140="",L134="",P134=""),"",IF(AND(T134="SI",AG134&gt;=$AH$22),"CUMPLE",IF(AG134&gt;=$AH$23,"CUMPLE","NO CUMPLE")))</f>
        <v/>
      </c>
      <c r="AI140" s="162" t="str">
        <f t="shared" si="109"/>
        <v/>
      </c>
    </row>
    <row r="141" spans="1:35" s="14" customFormat="1" ht="20.100000000000001" customHeight="1">
      <c r="A141" s="259"/>
      <c r="B141" s="150" t="str">
        <f t="shared" si="110"/>
        <v/>
      </c>
      <c r="C141" s="150"/>
      <c r="D141" s="121"/>
      <c r="E141" s="153"/>
      <c r="F141" s="153"/>
      <c r="G141" s="153"/>
      <c r="H141" s="153"/>
      <c r="I141" s="153">
        <f t="shared" si="113"/>
        <v>0</v>
      </c>
      <c r="J141" s="153">
        <f t="shared" si="111"/>
        <v>0</v>
      </c>
      <c r="K141" s="153"/>
      <c r="L141" s="153"/>
      <c r="M141" s="149"/>
      <c r="N141" s="197"/>
      <c r="O141" s="160"/>
      <c r="P141" s="160"/>
      <c r="Q141" s="203"/>
      <c r="R141" s="204"/>
      <c r="S141" s="246" t="str">
        <f>IF(OR($R$26=0,M141="",Q141=""),"",IF($R$26&gt;=VLOOKUP(M141,POA!$B$3:$G$21,6,FALSE),"CUMPLE","NO CUMPLE"))</f>
        <v/>
      </c>
      <c r="T141" s="129"/>
      <c r="U141" s="130"/>
      <c r="V141" s="186" t="str">
        <f>IF(OR($U134=0,M141="",Q141=""),"",IF(AND(T141="SI",$U134&gt;=$V$22),"CUMPLE",IF($U134&gt;=$V$23,"CUMPLE","NO CUMPLE")))</f>
        <v/>
      </c>
      <c r="W141" s="131"/>
      <c r="X141" s="186" t="str">
        <f>IF(OR(W134=0,M141="",Q141=""),"",IF(AND(T141="SI",W134&lt;=$X$22),"CUMPLE",IF(W134&lt;=$X$23,"CUMPLE","NO CUMPLE")))</f>
        <v/>
      </c>
      <c r="Y141" s="132"/>
      <c r="Z141" s="186" t="str">
        <f>IF(OR(Y134=0,M141="",Q141=""),"",IF(AND(T141="SI",Y134&gt;=$Z$22),"CUMPLE",IF(Y134&gt;=$Z$23,"CUMPLE","NO CUMPLE")))</f>
        <v/>
      </c>
      <c r="AA141" s="214" t="str">
        <f t="shared" si="106"/>
        <v/>
      </c>
      <c r="AB141" s="199">
        <v>2021</v>
      </c>
      <c r="AC141" s="134">
        <f t="shared" si="108"/>
        <v>0</v>
      </c>
      <c r="AD141" s="135" t="str">
        <f t="shared" ref="AD141:AD142" si="114">IF(OR(B141="",C141=""),"",IF(AND(AC141&gt;0,AC141&lt;=30000),"MIPYME","NO CUMPLE"))</f>
        <v/>
      </c>
      <c r="AE141" s="136"/>
      <c r="AF141" s="188" t="str">
        <f>IF(OR(M141="",L134="",P141=""),"",IF(AND(T134="SI",AE134&gt;=$AF$22),"CUMPLE",IF(AE134&gt;=$AF$23,"CUMPLE","NO CUMPLE")))</f>
        <v/>
      </c>
      <c r="AG141" s="136"/>
      <c r="AH141" s="188" t="str">
        <f>IF(OR(M141="",L134="",P134=""),"",IF(AND(T134="SI",AG134&gt;=$AH$22),"CUMPLE",IF(AG134&gt;=$AH$23,"CUMPLE","NO CUMPLE")))</f>
        <v/>
      </c>
      <c r="AI141" s="162" t="str">
        <f t="shared" si="109"/>
        <v/>
      </c>
    </row>
    <row r="142" spans="1:35" s="14" customFormat="1" ht="20.100000000000001" customHeight="1">
      <c r="A142" s="259"/>
      <c r="B142" s="150" t="str">
        <f t="shared" si="110"/>
        <v/>
      </c>
      <c r="C142" s="150"/>
      <c r="D142" s="121"/>
      <c r="E142" s="153"/>
      <c r="F142" s="153"/>
      <c r="G142" s="153"/>
      <c r="H142" s="153"/>
      <c r="I142" s="153">
        <f t="shared" si="113"/>
        <v>0</v>
      </c>
      <c r="J142" s="153">
        <f t="shared" si="111"/>
        <v>0</v>
      </c>
      <c r="K142" s="153"/>
      <c r="L142" s="153"/>
      <c r="M142" s="149"/>
      <c r="N142" s="197"/>
      <c r="O142" s="160"/>
      <c r="P142" s="160"/>
      <c r="Q142" s="203"/>
      <c r="R142" s="204"/>
      <c r="S142" s="246" t="str">
        <f>IF(OR($R$26=0,M142="",Q142=""),"",IF($R$26&gt;=VLOOKUP(M142,POA!$B$3:$G$21,6,FALSE),"CUMPLE","NO CUMPLE"))</f>
        <v/>
      </c>
      <c r="T142" s="129"/>
      <c r="U142" s="130"/>
      <c r="V142" s="186" t="str">
        <f>IF(OR($U134=0,M142="",Q142=""),"",IF(AND(T142="SI",$U134&gt;=$V$22),"CUMPLE",IF($U134&gt;=$V$23,"CUMPLE","NO CUMPLE")))</f>
        <v/>
      </c>
      <c r="W142" s="131"/>
      <c r="X142" s="186" t="str">
        <f>IF(OR(W134=0,M142="",Q142=""),"",IF(AND(T142="SI",W134&lt;=$X$22),"CUMPLE",IF(W134&lt;=$X$23,"CUMPLE","NO CUMPLE")))</f>
        <v/>
      </c>
      <c r="Y142" s="132"/>
      <c r="Z142" s="186" t="str">
        <f>IF(OR(Y134=0,M142="",Q142=""),"",IF(AND(T142="SI",Y134&gt;=$Z$22),"CUMPLE",IF(Y134&gt;=$Z$23,"CUMPLE","NO CUMPLE")))</f>
        <v/>
      </c>
      <c r="AA142" s="215" t="str">
        <f t="shared" si="106"/>
        <v/>
      </c>
      <c r="AB142" s="133">
        <v>2021</v>
      </c>
      <c r="AC142" s="134">
        <f t="shared" si="108"/>
        <v>0</v>
      </c>
      <c r="AD142" s="135" t="str">
        <f t="shared" si="114"/>
        <v/>
      </c>
      <c r="AE142" s="136"/>
      <c r="AF142" s="188" t="str">
        <f>IF(OR(M142="",L134="",P134=""),"",IF(AND(T134="SI",AE134&gt;=$AF$22),"CUMPLE",IF(AE134&gt;=$AF$23,"CUMPLE","NO CUMPLE")))</f>
        <v/>
      </c>
      <c r="AG142" s="136"/>
      <c r="AH142" s="188" t="str">
        <f>IF(OR(M142="",L134="",P134=""),"",IF(AND(T134="SI",AG134&gt;=$AH$22),"CUMPLE",IF(AG134&gt;=$AH$23,"CUMPLE","NO CUMPLE")))</f>
        <v/>
      </c>
      <c r="AI142" s="162" t="str">
        <f t="shared" si="109"/>
        <v/>
      </c>
    </row>
    <row r="143" spans="1:35" s="14" customFormat="1" ht="20.100000000000001" customHeight="1">
      <c r="A143" s="259"/>
      <c r="B143" s="150" t="str">
        <f t="shared" si="110"/>
        <v/>
      </c>
      <c r="C143" s="150"/>
      <c r="D143" s="121"/>
      <c r="E143" s="153"/>
      <c r="F143" s="153"/>
      <c r="G143" s="153"/>
      <c r="H143" s="153"/>
      <c r="I143" s="153">
        <f t="shared" si="113"/>
        <v>0</v>
      </c>
      <c r="J143" s="153">
        <f t="shared" si="111"/>
        <v>0</v>
      </c>
      <c r="K143" s="153"/>
      <c r="L143" s="153"/>
      <c r="M143" s="151"/>
      <c r="N143" s="197"/>
      <c r="O143" s="160"/>
      <c r="P143" s="160"/>
      <c r="Q143" s="203"/>
      <c r="R143" s="204"/>
      <c r="S143" s="246"/>
      <c r="T143" s="129"/>
      <c r="U143" s="130"/>
      <c r="V143" s="186" t="str">
        <f>IF(OR($U134=0,M143="",Q143=""),"",IF(AND(T143="SI",$U134&gt;=$V$22),"CUMPLE",IF($U134&gt;=$V$23,"CUMPLE","NO CUMPLE")))</f>
        <v/>
      </c>
      <c r="W143" s="131"/>
      <c r="X143" s="186" t="str">
        <f>IF(OR(W134=0,M143="",Q143=""),"",IF(AND(T143="SI",W134&lt;=$X$22),"CUMPLE",IF(W134&lt;=$X$23,"CUMPLE","NO CUMPLE")))</f>
        <v/>
      </c>
      <c r="Y143" s="132"/>
      <c r="Z143" s="186" t="str">
        <f>IF(OR(Y134=0,M143="",Q143=""),"",IF(AND(T143="SI",Y134&gt;=$Z$22),"CUMPLE",IF(Y134&gt;=$Z$23,"CUMPLE","NO CUMPLE")))</f>
        <v/>
      </c>
      <c r="AA143" s="214" t="str">
        <f t="shared" si="106"/>
        <v/>
      </c>
      <c r="AB143" s="199">
        <v>2021</v>
      </c>
      <c r="AC143" s="134">
        <f t="shared" si="108"/>
        <v>0</v>
      </c>
      <c r="AD143" s="135" t="str">
        <f>IF(OR(B143="",C143=""),"",IF(AND(AC143&gt;0,AC143&lt;=30000),"MIPYME","NO CUMPLE"))</f>
        <v/>
      </c>
      <c r="AE143" s="136"/>
      <c r="AF143" s="188" t="str">
        <f>IF(OR(M143="",L134="",P143=""),"",IF(AND(T134="SI",AE134&gt;=$AF$22),"CUMPLE",IF(AE134&gt;=$AF$23,"CUMPLE","NO CUMPLE")))</f>
        <v/>
      </c>
      <c r="AG143" s="136"/>
      <c r="AH143" s="188" t="str">
        <f>IF(OR(M143="",L134="",P134=""),"",IF(AND(T134="SI",AG134&gt;=$AH$22),"CUMPLE",IF(AG134&gt;=$AH$23,"CUMPLE","NO CUMPLE")))</f>
        <v/>
      </c>
      <c r="AI143" s="162" t="str">
        <f t="shared" si="109"/>
        <v/>
      </c>
    </row>
    <row r="144" spans="1:35" ht="20.100000000000001" customHeight="1">
      <c r="A144" s="259"/>
      <c r="B144" s="284" t="str">
        <f t="shared" si="110"/>
        <v/>
      </c>
      <c r="C144" s="284"/>
      <c r="D144" s="284"/>
      <c r="E144" s="216"/>
      <c r="F144" s="153"/>
      <c r="G144" s="153"/>
      <c r="H144" s="153"/>
      <c r="I144" s="153">
        <f>IF(ISERROR(E144-G144),"",E144-G144)</f>
        <v>0</v>
      </c>
      <c r="J144" s="153">
        <f t="shared" si="111"/>
        <v>0</v>
      </c>
      <c r="K144" s="153"/>
      <c r="L144" s="153"/>
      <c r="M144" s="151"/>
      <c r="N144" s="197"/>
      <c r="O144" s="160"/>
      <c r="P144" s="160"/>
      <c r="Q144" s="203"/>
      <c r="R144" s="204"/>
      <c r="S144" s="253"/>
      <c r="T144" s="129"/>
      <c r="U144" s="129"/>
      <c r="V144" s="186" t="str">
        <f>IF(OR($U135=0,M144="",Q144=""),"",IF(AND(T144="SI",$U135&gt;=$V$22),"CUMPLE",IF($U135&gt;=$V$23,"CUMPLE","NO CUMPLE")))</f>
        <v/>
      </c>
      <c r="W144" s="129"/>
      <c r="X144" s="186" t="str">
        <f>IF(OR(W135=0,M144="",Q144=""),"",IF(AND(T144="SI",W135&lt;=$X$22),"CUMPLE",IF(W135&lt;=$X$23,"CUMPLE","NO CUMPLE")))</f>
        <v/>
      </c>
      <c r="Y144" s="129"/>
      <c r="Z144" s="186" t="str">
        <f>IF(OR(Y135=0,M144="",Q144=""),"",IF(AND(T144="SI",Y135&gt;=$Z$22),"CUMPLE",IF(Y135&gt;=$Z$23,"CUMPLE","NO CUMPLE")))</f>
        <v/>
      </c>
      <c r="AA144" s="214" t="str">
        <f t="shared" si="106"/>
        <v/>
      </c>
      <c r="AB144" s="200"/>
      <c r="AC144" s="129"/>
      <c r="AD144" s="129"/>
      <c r="AE144" s="129"/>
      <c r="AF144" s="188" t="str">
        <f>IF(OR(M144="",L134="",P144=""),"",IF(AND(T134="SI",AE134&gt;=$AF$22),"CUMPLE",IF(AE134&gt;=$AF$23,"CUMPLE","NO CUMPLE")))</f>
        <v/>
      </c>
      <c r="AG144" s="129"/>
      <c r="AH144" s="188" t="str">
        <f>IF(OR(M144="",L134="",P134=""),"",IF(AND(T134="SI",AG134&gt;=$AH$22),"CUMPLE",IF(AG134&gt;=$AH$23,"CUMPLE","NO CUMPLE")))</f>
        <v/>
      </c>
      <c r="AI144" s="162" t="str">
        <f t="shared" si="109"/>
        <v/>
      </c>
    </row>
    <row r="145" spans="1:35" ht="9.9499999999999993" customHeight="1" thickBot="1">
      <c r="A145" s="259"/>
      <c r="B145" s="322" t="s">
        <v>73</v>
      </c>
      <c r="C145" s="323"/>
      <c r="D145" s="323"/>
      <c r="E145" s="323"/>
      <c r="F145" s="323"/>
      <c r="G145" s="323"/>
      <c r="H145" s="323"/>
      <c r="I145" s="323"/>
      <c r="J145" s="323"/>
      <c r="K145" s="323"/>
      <c r="L145" s="323"/>
      <c r="M145" s="323"/>
      <c r="N145" s="323"/>
      <c r="O145" s="323"/>
      <c r="P145" s="323"/>
      <c r="Q145" s="323"/>
      <c r="R145" s="323"/>
      <c r="S145" s="324"/>
      <c r="T145" s="323"/>
      <c r="U145" s="323"/>
      <c r="V145" s="323"/>
      <c r="W145" s="323"/>
      <c r="X145" s="323"/>
      <c r="Y145" s="323"/>
      <c r="Z145" s="323"/>
      <c r="AA145" s="324"/>
      <c r="AB145" s="323"/>
      <c r="AC145" s="323"/>
      <c r="AD145" s="323"/>
      <c r="AE145" s="323"/>
      <c r="AF145" s="323"/>
      <c r="AG145" s="323"/>
      <c r="AH145" s="323"/>
      <c r="AI145" s="325"/>
    </row>
    <row r="146" spans="1:35" s="221" customFormat="1" ht="26.1" customHeight="1">
      <c r="A146" s="269" t="s">
        <v>102</v>
      </c>
      <c r="B146" s="222">
        <v>11</v>
      </c>
      <c r="C146" s="223" t="s">
        <v>103</v>
      </c>
      <c r="D146" s="224">
        <f>IF(SUM(D147:D156)=0,"",SUM(D147:D156))</f>
        <v>1</v>
      </c>
      <c r="E146" s="225">
        <f t="shared" ref="E146:K146" si="115">IF(ISERROR(SUM(E147:E156)),"",SUM(E147:E156))</f>
        <v>2056294024</v>
      </c>
      <c r="F146" s="225">
        <f t="shared" si="115"/>
        <v>2289294024</v>
      </c>
      <c r="G146" s="225">
        <f t="shared" si="115"/>
        <v>136869130</v>
      </c>
      <c r="H146" s="225">
        <f t="shared" si="115"/>
        <v>445926621</v>
      </c>
      <c r="I146" s="225">
        <f t="shared" si="115"/>
        <v>1919424894</v>
      </c>
      <c r="J146" s="225">
        <f t="shared" si="115"/>
        <v>1843367403</v>
      </c>
      <c r="K146" s="225">
        <f t="shared" si="115"/>
        <v>172351296</v>
      </c>
      <c r="L146" s="225">
        <f t="shared" ref="L146" si="116">IF(ISERROR(SUM(L147:L155)),"",SUM(L147:L155))</f>
        <v>22187899.0011</v>
      </c>
      <c r="M146" s="226">
        <v>2</v>
      </c>
      <c r="N146" s="227">
        <f>IF(M146="","",VLOOKUP(M146,POA!$B$3:$G118,3,0))</f>
        <v>5</v>
      </c>
      <c r="O146" s="228" t="s">
        <v>7</v>
      </c>
      <c r="P146" s="228">
        <f>+SUM(P147:P155)</f>
        <v>0</v>
      </c>
      <c r="Q146" s="229">
        <f>IF(ISERROR(VLOOKUP(M146,POA!$B$3:$G131,2,0)),"",VLOOKUP(M146,POA!$B$3:$G131,2,0))</f>
        <v>1797292893</v>
      </c>
      <c r="R146" s="230">
        <f>IF(M146="","",SUM($I$146)+IF(ISERROR(VLOOKUP(M146,POA!$B$3:$G115,4,0)),"",VLOOKUP(M146,POA!$B$3:$G115,4,0)))</f>
        <v>2278883472.5999999</v>
      </c>
      <c r="S146" s="231" t="str">
        <f>IF(OR($R$26=0,M146="",Q146=""),"",IF($R$26&gt;=VLOOKUP(M146,POA!$B$3:$G$21,6,FALSE),"CUMPLE","NO CUMPLE"))</f>
        <v/>
      </c>
      <c r="T146" s="225" t="str">
        <f>IF(M146="","",IF(COUNTIFS(T147:T156,"SI",D147:D156,"&gt;=10%")&gt;0,"SI","NO"))</f>
        <v>SI</v>
      </c>
      <c r="U146" s="225">
        <f>IF(ISERROR(SUM(E146/G146)),0,SUM(E146/G146))</f>
        <v>15.023796994983456</v>
      </c>
      <c r="V146" s="232" t="str">
        <f>IF(OR($U146=0,M146="",Q146=""),"",IF(AND(T146="SI",$U146&gt;=$V$22),"CUMPLE",IF($U146&gt;=$V$23,"CUMPLE","NO CUMPLE")))</f>
        <v>CUMPLE</v>
      </c>
      <c r="W146" s="233">
        <f>IF(M146="","",IF(ISERROR(SUM(H146/F146)),0,SUM(H146/F146)))</f>
        <v>0.19478783254797855</v>
      </c>
      <c r="X146" s="232" t="str">
        <f>IF(OR(W146=0,M146="",Q146=""),"",IF(AND(T146="SI",W146&lt;=$X$22),"CUMPLE",IF(W146&lt;=$X$23,"CUMPLE","NO CUMPLE")))</f>
        <v>CUMPLE</v>
      </c>
      <c r="Y146" s="225">
        <f>IF(ISERROR(SUM(K146/L146)),0,SUM(K146/L146))</f>
        <v>7.7678060456042015</v>
      </c>
      <c r="Z146" s="232" t="str">
        <f>IF(OR(Y146=0,M146="",Q146=""),"",IF(AND(T146="SI",Y146&gt;=$Z$22),"CUMPLE",IF(Y146&gt;=$Z$23,"CUMPLE","NO CUMPLE")))</f>
        <v>CUMPLE</v>
      </c>
      <c r="AA146" s="234" t="str">
        <f t="shared" ref="AA146:AA156" si="117">IF(OR(S146="",V146="",X146="",Z146=""),"",IF(S146="NO CUMPLE","NO CUMPLE",IF(V146="NO CUMPLE","NO CUMPLE",IF(X146="NO CUMPLE","NO CUMPLE",IF(Z146="NO CUMPLE","NO CUMPLE",IF(Z146="NO CUMPLE","NO CUMPLE","CUMPLE"))))))</f>
        <v/>
      </c>
      <c r="AB146" s="235">
        <v>2021</v>
      </c>
      <c r="AC146" s="236">
        <f>IF(ISERROR(F146/VLOOKUP(AB146,$AC$21:$AD$23,2)),"",F146/VLOOKUP(AB146,$AC$21:$AD$23,2))</f>
        <v>2519.7892234234355</v>
      </c>
      <c r="AD146" s="237" t="str">
        <f>IF(OR(B146="",C146=""),"",IF(AND(AC146&gt;0,AC146&lt;=30000),"MIPYME","NO CUMPLE"))</f>
        <v>MIPYME</v>
      </c>
      <c r="AE146" s="238">
        <f>IF(M146="","",IF(ISERROR(SUM(K146/J146)),0,SUM(K146/J146)))</f>
        <v>9.3498070823811785E-2</v>
      </c>
      <c r="AF146" s="239" t="str">
        <f>IF(OR(M146="",L146="",P146=""),"",IF(AND(T146="SI",AE146&gt;=$AF$22),"CUMPLE",IF(AE146&gt;=$AF$23,"CUMPLE","NO CUMPLE")))</f>
        <v>CUMPLE</v>
      </c>
      <c r="AG146" s="238">
        <f>IF(M146="","",IF(ISERROR(SUM(K146/F146)),0,SUM(K146/F146)))</f>
        <v>7.52857842606241E-2</v>
      </c>
      <c r="AH146" s="239" t="str">
        <f>IF(OR(M146="",L146="",P146=""),"",IF(AND(T146="SI",AG146&gt;=$AH$22),"CUMPLE",IF(AG146&gt;=$AH$23,"CUMPLE","NO CUMPLE")))</f>
        <v>CUMPLE</v>
      </c>
      <c r="AI146" s="234" t="str">
        <f>IF(OR(AF146="",AH146=""),"",IF(AF146="NO CUMPLE","NO CUMPLE",IF(AH146="NO CUMPLE","NO CUMPLE",IF(AH146="NO CUMPLE","NO CUMPLE","CUMPLE"))))</f>
        <v>CUMPLE</v>
      </c>
    </row>
    <row r="147" spans="1:35" s="14" customFormat="1" ht="20.100000000000001" customHeight="1">
      <c r="A147" s="259">
        <v>45463</v>
      </c>
      <c r="B147" s="146">
        <f>IF(C147="","",B146+0.1)</f>
        <v>11.1</v>
      </c>
      <c r="C147" s="146" t="s">
        <v>104</v>
      </c>
      <c r="D147" s="147">
        <v>0.5</v>
      </c>
      <c r="E147" s="137">
        <v>49925278</v>
      </c>
      <c r="F147" s="137">
        <v>49925278</v>
      </c>
      <c r="G147" s="137">
        <v>5304904</v>
      </c>
      <c r="H147" s="137">
        <v>5304904</v>
      </c>
      <c r="I147" s="137">
        <f>IF(ISERROR(E147-G147),"",E147-G147)</f>
        <v>44620374</v>
      </c>
      <c r="J147" s="137">
        <f>IF(ISERROR(F147-H147),"",F147-H147)</f>
        <v>44620374</v>
      </c>
      <c r="K147" s="137">
        <v>53261374</v>
      </c>
      <c r="L147" s="137">
        <v>1E-3</v>
      </c>
      <c r="M147" s="148">
        <v>3</v>
      </c>
      <c r="N147" s="198">
        <f>IF(M147="","",VLOOKUP(M147,POA!$B$3:$G118,3,0))</f>
        <v>5</v>
      </c>
      <c r="O147" s="159" t="s">
        <v>7</v>
      </c>
      <c r="P147" s="159">
        <f t="shared" ref="P147:P148" si="118">+SUM(P148:P156)</f>
        <v>0</v>
      </c>
      <c r="Q147" s="202">
        <f>IF(ISERROR(VLOOKUP(M147,POA!$B$3:$G131,2,0)),"",VLOOKUP(M147,POA!$B$3:$G131,2,0))</f>
        <v>1522205504</v>
      </c>
      <c r="R147" s="264">
        <f>IF(M147="","",SUM($I$146)+IF(ISERROR(VLOOKUP(M147,POA!$B$3:$G116,4,0)),"",VLOOKUP(M147,POA!$B$3:$G116,4,0)))</f>
        <v>2223865994.8000002</v>
      </c>
      <c r="S147" s="256" t="str">
        <f>IF(OR($R$26=0,M147="",Q147=""),"",IF($R$26&gt;=VLOOKUP(M147,POA!$B$3:$G$21,6,FALSE),"CUMPLE","NO CUMPLE"))</f>
        <v/>
      </c>
      <c r="T147" s="154" t="s">
        <v>71</v>
      </c>
      <c r="U147" s="138"/>
      <c r="V147" s="185" t="str">
        <f>IF(OR($U146=0,M147="",Q147=""),"",IF(AND(T147="SI",$U146&gt;=$V$22),"CUMPLE",IF($U146&gt;=$V$23,"CUMPLE","NO CUMPLE")))</f>
        <v>CUMPLE</v>
      </c>
      <c r="W147" s="139"/>
      <c r="X147" s="185" t="str">
        <f>IF(OR(W146=0,M147="",Q147=""),"",IF(AND(T147="SI",W146&lt;=$X$22),"CUMPLE",IF(W146&lt;=$X$23,"CUMPLE","NO CUMPLE")))</f>
        <v>CUMPLE</v>
      </c>
      <c r="Y147" s="140"/>
      <c r="Z147" s="185" t="str">
        <f>IF(OR(Y146=0,M147="",Q147=""),"",IF(AND(T147="SI",Y146&gt;=$Z$22),"CUMPLE",IF(Y146&gt;=$Z$23,"CUMPLE","NO CUMPLE")))</f>
        <v>CUMPLE</v>
      </c>
      <c r="AA147" s="213" t="str">
        <f t="shared" si="117"/>
        <v/>
      </c>
      <c r="AB147" s="141">
        <v>2021</v>
      </c>
      <c r="AC147" s="142">
        <f t="shared" ref="AC147:AC155" si="119">IF(ISERROR(F147/VLOOKUP(AB147,$AC$21:$AD$23,2)),"",F147/VLOOKUP(AB147,$AC$21:$AD$23,2))</f>
        <v>54.951952943559128</v>
      </c>
      <c r="AD147" s="143" t="str">
        <f>IF(OR(B147="",C147=""),"",IF(AND(AC147&gt;0,AC147&lt;=30000),"MIPYME","NO CUMPLE"))</f>
        <v>MIPYME</v>
      </c>
      <c r="AE147" s="144"/>
      <c r="AF147" s="187" t="str">
        <f>IF(OR(M147="",L146="",P147=""),"",IF(AND(T146="SI",AE146&gt;=$AF$22),"CUMPLE",IF(AE146&gt;=$AF$23,"CUMPLE","NO CUMPLE")))</f>
        <v>CUMPLE</v>
      </c>
      <c r="AG147" s="144"/>
      <c r="AH147" s="187" t="str">
        <f>IF(OR(M147="",L146="",P147=""),"",IF(AND(T146="SI",AG146&gt;=$AH$22),"CUMPLE",IF(AG146&gt;=$AH$23,"CUMPLE","NO CUMPLE")))</f>
        <v>CUMPLE</v>
      </c>
      <c r="AI147" s="161" t="str">
        <f t="shared" ref="AI147:AI156" si="120">IF(OR(AF147="",AH147=""),"",IF(AF147="NO CUMPLE","NO CUMPLE",IF(AH147="NO CUMPLE","NO CUMPLE",IF(AH147="NO CUMPLE","NO CUMPLE","CUMPLE"))))</f>
        <v>CUMPLE</v>
      </c>
    </row>
    <row r="148" spans="1:35" s="14" customFormat="1" ht="20.100000000000001" customHeight="1">
      <c r="A148" s="259">
        <v>45470</v>
      </c>
      <c r="B148" s="21">
        <f t="shared" ref="B148:B156" si="121">IF(C148="","",B147+0.1)</f>
        <v>11.2</v>
      </c>
      <c r="C148" s="21" t="s">
        <v>105</v>
      </c>
      <c r="D148" s="121">
        <v>0.4</v>
      </c>
      <c r="E148" s="153">
        <v>183495775</v>
      </c>
      <c r="F148" s="153">
        <v>183495775</v>
      </c>
      <c r="G148" s="153">
        <v>68682578</v>
      </c>
      <c r="H148" s="153">
        <v>68682578</v>
      </c>
      <c r="I148" s="153">
        <f>IF(ISERROR(E148-G148),"",E148-G148)</f>
        <v>114813197</v>
      </c>
      <c r="J148" s="153">
        <f t="shared" ref="J148:J156" si="122">IF(ISERROR(F148-H148),"",F148-H148)</f>
        <v>114813197</v>
      </c>
      <c r="K148" s="153">
        <v>90000</v>
      </c>
      <c r="L148" s="153">
        <v>1E-4</v>
      </c>
      <c r="M148" s="149">
        <v>4</v>
      </c>
      <c r="N148" s="197">
        <f>IF(M148="","",VLOOKUP(M148,POA!$B$3:$G118,3,0))</f>
        <v>5</v>
      </c>
      <c r="O148" s="160" t="s">
        <v>7</v>
      </c>
      <c r="P148" s="160">
        <f t="shared" si="118"/>
        <v>0</v>
      </c>
      <c r="Q148" s="255">
        <f>IF(ISERROR(VLOOKUP(M148,POA!$B$3:$G131,2,0)),"",VLOOKUP(M148,POA!$B$3:$G131,2,0))</f>
        <v>1378467964</v>
      </c>
      <c r="R148" s="295">
        <f>IF(M148="","",SUM($I$146)+IF(ISERROR(VLOOKUP(M148,POA!$B$3:$G117,4,0)),"",VLOOKUP(M148,POA!$B$3:$G117,4,0)))</f>
        <v>2195118486.8000002</v>
      </c>
      <c r="S148" s="257" t="str">
        <f>IF(OR($R$26=0,M148="",Q148=""),"",IF($R$26&gt;=VLOOKUP(M148,POA!$B$3:$G$21,6,FALSE),"CUMPLE","NO CUMPLE"))</f>
        <v/>
      </c>
      <c r="T148" s="129" t="s">
        <v>71</v>
      </c>
      <c r="U148" s="130"/>
      <c r="V148" s="186" t="str">
        <f>IF(OR($U146=0,M148="",Q148=""),"",IF(AND(T148="SI",$U146&gt;=$V$22),"CUMPLE",IF($U146&gt;=$V$23,"CUMPLE","NO CUMPLE")))</f>
        <v>CUMPLE</v>
      </c>
      <c r="W148" s="131"/>
      <c r="X148" s="186" t="str">
        <f>IF(OR(W146=0,M148="",Q148=""),"",IF(AND(T148="SI",W146&lt;=$X$22),"CUMPLE",IF(W146&lt;=$X$23,"CUMPLE","NO CUMPLE")))</f>
        <v>CUMPLE</v>
      </c>
      <c r="Y148" s="132"/>
      <c r="Z148" s="186" t="str">
        <f>IF(OR(Y146=0,M148="",Q148=""),"",IF(AND(T148="SI",Y146&gt;=$Z$22),"CUMPLE",IF(Y146&gt;=$Z$23,"CUMPLE","NO CUMPLE")))</f>
        <v>CUMPLE</v>
      </c>
      <c r="AA148" s="214" t="str">
        <f t="shared" si="117"/>
        <v/>
      </c>
      <c r="AB148" s="199">
        <v>2021</v>
      </c>
      <c r="AC148" s="134">
        <f t="shared" si="119"/>
        <v>201.97085719065828</v>
      </c>
      <c r="AD148" s="135" t="str">
        <f t="shared" ref="AD148:AD151" si="123">IF(OR(B148="",C148=""),"",IF(AND(AC148&gt;0,AC148&lt;=30000),"MIPYME","NO CUMPLE"))</f>
        <v>MIPYME</v>
      </c>
      <c r="AE148" s="136"/>
      <c r="AF148" s="188" t="str">
        <f>IF(OR(M148="",L146="",P148=""),"",IF(AND(T146="SI",AE146&gt;=$AF$22),"CUMPLE",IF(AE146&gt;=$AF$23,"CUMPLE","NO CUMPLE")))</f>
        <v>CUMPLE</v>
      </c>
      <c r="AG148" s="136"/>
      <c r="AH148" s="188" t="str">
        <f>IF(OR(M148="",L146="",P146=""),"",IF(AND(T146="SI",AG146&gt;=$AH$22),"CUMPLE",IF(AG146&gt;=$AH$23,"CUMPLE","NO CUMPLE")))</f>
        <v>CUMPLE</v>
      </c>
      <c r="AI148" s="162" t="str">
        <f t="shared" si="120"/>
        <v>CUMPLE</v>
      </c>
    </row>
    <row r="149" spans="1:35" s="14" customFormat="1" ht="20.100000000000001" customHeight="1">
      <c r="A149" s="259">
        <v>45482</v>
      </c>
      <c r="B149" s="21">
        <f t="shared" si="121"/>
        <v>11.299999999999999</v>
      </c>
      <c r="C149" s="21" t="s">
        <v>106</v>
      </c>
      <c r="D149" s="121">
        <v>0.1</v>
      </c>
      <c r="E149" s="153">
        <v>1822872971</v>
      </c>
      <c r="F149" s="153">
        <v>2055872971</v>
      </c>
      <c r="G149" s="153">
        <v>62881648</v>
      </c>
      <c r="H149" s="153">
        <v>371939139</v>
      </c>
      <c r="I149" s="153">
        <f t="shared" ref="I149:I155" si="124">IF(ISERROR(E149-G149),"",E149-G149)</f>
        <v>1759991323</v>
      </c>
      <c r="J149" s="153">
        <f t="shared" si="122"/>
        <v>1683933832</v>
      </c>
      <c r="K149" s="153">
        <v>118999922</v>
      </c>
      <c r="L149" s="153">
        <v>22187899</v>
      </c>
      <c r="M149" s="149">
        <v>5</v>
      </c>
      <c r="N149" s="197">
        <f>IF(M149="","",VLOOKUP(M149,POA!$B$3:$G118,3,0))</f>
        <v>5</v>
      </c>
      <c r="O149" s="160" t="s">
        <v>7</v>
      </c>
      <c r="P149" s="160">
        <f>+SUM(P150:P157)</f>
        <v>0</v>
      </c>
      <c r="Q149" s="255">
        <f>IF(ISERROR(VLOOKUP(M149,POA!$B$3:$G131,2,0)),"",VLOOKUP(M149,POA!$B$3:$G131,2,0))</f>
        <v>1348402734</v>
      </c>
      <c r="R149" s="295">
        <f>IF(M149="","",SUM($I$146)+IF(ISERROR(VLOOKUP(M149,POA!$B$3:$G118,4,0)),"",VLOOKUP(M149,POA!$B$3:$G118,4,0)))</f>
        <v>2189105440.8000002</v>
      </c>
      <c r="S149" s="294" t="str">
        <f>IF(OR($R$26=0,M149="",Q149=""),"",IF($R$26&gt;=VLOOKUP(M149,POA!$B$3:$G$21,6,FALSE),"CUMPLE","NO CUMPLE"))</f>
        <v/>
      </c>
      <c r="T149" s="129" t="s">
        <v>71</v>
      </c>
      <c r="U149" s="130"/>
      <c r="V149" s="186" t="str">
        <f>IF(OR($U146=0,M149="",Q149=""),"",IF(AND(T149="SI",$U146&gt;=$V$22),"CUMPLE",IF($U146&gt;=$V$23,"CUMPLE","NO CUMPLE")))</f>
        <v>CUMPLE</v>
      </c>
      <c r="W149" s="131"/>
      <c r="X149" s="186" t="str">
        <f>IF(OR(W146=0,M149="",Q149=""),"",IF(AND(T149="SI",W146&lt;=$X$22),"CUMPLE",IF(W146&lt;=$X$23,"CUMPLE","NO CUMPLE")))</f>
        <v>CUMPLE</v>
      </c>
      <c r="Y149" s="132"/>
      <c r="Z149" s="186" t="str">
        <f>IF(OR(Y146=0,M149="",Q149=""),"",IF(AND(T149="SI",Y146&gt;=$Z$22),"CUMPLE",IF(Y146&gt;=$Z$23,"CUMPLE","NO CUMPLE")))</f>
        <v>CUMPLE</v>
      </c>
      <c r="AA149" s="214" t="str">
        <f t="shared" si="117"/>
        <v/>
      </c>
      <c r="AB149" s="199">
        <v>2021</v>
      </c>
      <c r="AC149" s="134">
        <f t="shared" si="119"/>
        <v>2262.8664132892181</v>
      </c>
      <c r="AD149" s="135" t="str">
        <f t="shared" si="123"/>
        <v>MIPYME</v>
      </c>
      <c r="AE149" s="136"/>
      <c r="AF149" s="188" t="str">
        <f>IF(OR(M149="",L146="",P149=""),"",IF(AND(T146="SI",AE146&gt;=$AF$22),"CUMPLE",IF(AE146&gt;=$AF$23,"CUMPLE","NO CUMPLE")))</f>
        <v>CUMPLE</v>
      </c>
      <c r="AG149" s="136"/>
      <c r="AH149" s="188" t="str">
        <f>IF(OR(M149="",L146="",P146=""),"",IF(AND(T146="SI",AG146&gt;=$AH$22),"CUMPLE",IF(AG146&gt;=$AH$23,"CUMPLE","NO CUMPLE")))</f>
        <v>CUMPLE</v>
      </c>
      <c r="AI149" s="162" t="str">
        <f t="shared" si="120"/>
        <v>CUMPLE</v>
      </c>
    </row>
    <row r="150" spans="1:35" s="14" customFormat="1" ht="20.100000000000001" customHeight="1">
      <c r="A150" s="259"/>
      <c r="B150" s="21" t="str">
        <f t="shared" si="121"/>
        <v/>
      </c>
      <c r="C150" s="21"/>
      <c r="D150" s="121"/>
      <c r="E150" s="153"/>
      <c r="F150" s="153"/>
      <c r="G150" s="153"/>
      <c r="H150" s="153"/>
      <c r="I150" s="153">
        <f t="shared" si="124"/>
        <v>0</v>
      </c>
      <c r="J150" s="153">
        <f t="shared" si="122"/>
        <v>0</v>
      </c>
      <c r="K150" s="153"/>
      <c r="L150" s="153"/>
      <c r="M150" s="149">
        <v>6</v>
      </c>
      <c r="N150" s="197">
        <f>IF(M150="","",VLOOKUP(M150,POA!$B$3:$G131,3,0))</f>
        <v>5</v>
      </c>
      <c r="O150" s="160" t="s">
        <v>7</v>
      </c>
      <c r="P150" s="160">
        <f>+SUM(P151:P157)</f>
        <v>0</v>
      </c>
      <c r="Q150" s="255">
        <f>IF(ISERROR(VLOOKUP(M150,POA!$B$3:$G120,2,0)),"",VLOOKUP(M150,POA!$B$3:$G120,2,0))</f>
        <v>1264100957</v>
      </c>
      <c r="R150" s="295">
        <f>IF(M150="","",SUM($I$146)+IF(ISERROR(VLOOKUP(M150,POA!$B$3:$G119,4,0)),"",VLOOKUP(M150,POA!$B$3:$G119,4,0)))</f>
        <v>2172245085.4000001</v>
      </c>
      <c r="S150" s="298" t="str">
        <f>IF(OR($R$26=0,M150="",Q150=""),"",IF($R$26&gt;=VLOOKUP(M150,POA!$B$3:$G$21,6,FALSE),"CUMPLE","NO CUMPLE"))</f>
        <v/>
      </c>
      <c r="T150" s="129"/>
      <c r="U150" s="130"/>
      <c r="V150" s="186" t="str">
        <f>IF(OR($U146=0,M150="",Q150=""),"",IF(AND(T150="SI",$U146&gt;=$V$22),"CUMPLE",IF($U146&gt;=$V$23,"CUMPLE","NO CUMPLE")))</f>
        <v>CUMPLE</v>
      </c>
      <c r="W150" s="131"/>
      <c r="X150" s="186" t="str">
        <f>IF(OR(W146=0,M150="",Q150=""),"",IF(AND(T150="SI",W146&lt;=$X$22),"CUMPLE",IF(W146&lt;=$X$23,"CUMPLE","NO CUMPLE")))</f>
        <v>CUMPLE</v>
      </c>
      <c r="Y150" s="132"/>
      <c r="Z150" s="186" t="str">
        <f>IF(OR(Y146=0,M150="",Q150=""),"",IF(AND(T150="SI",Y146&gt;=$Z$22),"CUMPLE",IF(Y146&gt;=$Z$23,"CUMPLE","NO CUMPLE")))</f>
        <v>CUMPLE</v>
      </c>
      <c r="AA150" s="214" t="str">
        <f t="shared" si="117"/>
        <v/>
      </c>
      <c r="AB150" s="199">
        <v>2021</v>
      </c>
      <c r="AC150" s="134">
        <f t="shared" si="119"/>
        <v>0</v>
      </c>
      <c r="AD150" s="135" t="str">
        <f t="shared" si="123"/>
        <v/>
      </c>
      <c r="AE150" s="136"/>
      <c r="AF150" s="188" t="str">
        <f>IF(OR(M150="",L146="",P150=""),"",IF(AND(T146="SI",AE146&gt;=$AF$22),"CUMPLE",IF(AE146&gt;=$AF$23,"CUMPLE","NO CUMPLE")))</f>
        <v>CUMPLE</v>
      </c>
      <c r="AG150" s="136"/>
      <c r="AH150" s="188" t="str">
        <f>IF(OR(M149="",L146="",P146=""),"",IF(AND(T146="SI",AG146&gt;=$AH$22),"CUMPLE",IF(AG146&gt;=$AH$23,"CUMPLE","NO CUMPLE")))</f>
        <v>CUMPLE</v>
      </c>
      <c r="AI150" s="162" t="str">
        <f t="shared" si="120"/>
        <v>CUMPLE</v>
      </c>
    </row>
    <row r="151" spans="1:35" s="14" customFormat="1" ht="20.100000000000001" customHeight="1">
      <c r="A151" s="259"/>
      <c r="B151" s="21" t="str">
        <f t="shared" si="121"/>
        <v/>
      </c>
      <c r="C151" s="21"/>
      <c r="D151" s="121"/>
      <c r="E151" s="153"/>
      <c r="F151" s="153"/>
      <c r="G151" s="153"/>
      <c r="H151" s="153"/>
      <c r="I151" s="153">
        <f t="shared" si="124"/>
        <v>0</v>
      </c>
      <c r="J151" s="153">
        <f t="shared" si="122"/>
        <v>0</v>
      </c>
      <c r="K151" s="153"/>
      <c r="L151" s="153"/>
      <c r="M151" s="149">
        <v>7</v>
      </c>
      <c r="N151" s="197">
        <f>IF(M151="","",VLOOKUP(M151,POA!$B$3:$G118,3,0))</f>
        <v>5</v>
      </c>
      <c r="O151" s="160" t="s">
        <v>7</v>
      </c>
      <c r="P151" s="160">
        <f>+SUM(P152:P157)</f>
        <v>0</v>
      </c>
      <c r="Q151" s="255">
        <f>IF(ISERROR(VLOOKUP(M151,POA!$B$3:$G131,2,0)),"",VLOOKUP(M151,POA!$B$3:$G131,2,0))</f>
        <v>1167015102</v>
      </c>
      <c r="R151" s="295">
        <f>IF(M151="","",SUM($I$146)+IF(ISERROR(VLOOKUP(M151,POA!$B$3:$G120,4,0)),"",VLOOKUP(M151,POA!$B$3:$G120,4,0)))</f>
        <v>2152827914.4000001</v>
      </c>
      <c r="S151" s="257" t="str">
        <f>IF(OR($R$26=0,M151="",Q151=""),"",IF($R$26&gt;=VLOOKUP(M151,POA!$B$3:$G$21,6,FALSE),"CUMPLE","NO CUMPLE"))</f>
        <v/>
      </c>
      <c r="T151" s="129"/>
      <c r="U151" s="130"/>
      <c r="V151" s="186" t="str">
        <f>IF(OR($U146=0,M151="",Q151=""),"",IF(AND(T151="SI",$U146&gt;=$V$22),"CUMPLE",IF($U146&gt;=$V$23,"CUMPLE","NO CUMPLE")))</f>
        <v>CUMPLE</v>
      </c>
      <c r="W151" s="131"/>
      <c r="X151" s="186" t="str">
        <f>IF(OR(W146=0,M151="",Q151=""),"",IF(AND(T151="SI",W146&lt;=$X$22),"CUMPLE",IF(W146&lt;=$X$23,"CUMPLE","NO CUMPLE")))</f>
        <v>CUMPLE</v>
      </c>
      <c r="Y151" s="132"/>
      <c r="Z151" s="186" t="str">
        <f>IF(OR(Y146=0,M151="",Q151=""),"",IF(AND(T151="SI",Y146&gt;=$Z$22),"CUMPLE",IF(Y146&gt;=$Z$23,"CUMPLE","NO CUMPLE")))</f>
        <v>CUMPLE</v>
      </c>
      <c r="AA151" s="214" t="str">
        <f t="shared" si="117"/>
        <v/>
      </c>
      <c r="AB151" s="199">
        <v>2021</v>
      </c>
      <c r="AC151" s="134">
        <f t="shared" si="119"/>
        <v>0</v>
      </c>
      <c r="AD151" s="135" t="str">
        <f t="shared" si="123"/>
        <v/>
      </c>
      <c r="AE151" s="136"/>
      <c r="AF151" s="188" t="str">
        <f>IF(OR(M151="",L146="",P151=""),"",IF(AND(T146="SI",AE146&gt;=$AF$22),"CUMPLE",IF(AE146&gt;=$AF$23,"CUMPLE","NO CUMPLE")))</f>
        <v>CUMPLE</v>
      </c>
      <c r="AG151" s="136"/>
      <c r="AH151" s="188" t="str">
        <f>IF(OR(M151="",L146="",P146=""),"",IF(AND(T146="SI",AG146&gt;=$AH$22),"CUMPLE",IF(AG146&gt;=$AH$23,"CUMPLE","NO CUMPLE")))</f>
        <v>CUMPLE</v>
      </c>
      <c r="AI151" s="162" t="str">
        <f t="shared" si="120"/>
        <v>CUMPLE</v>
      </c>
    </row>
    <row r="152" spans="1:35" s="14" customFormat="1" ht="20.100000000000001" customHeight="1">
      <c r="A152" s="259"/>
      <c r="B152" s="150" t="str">
        <f t="shared" si="121"/>
        <v/>
      </c>
      <c r="C152" s="150"/>
      <c r="D152" s="121"/>
      <c r="E152" s="153"/>
      <c r="F152" s="153"/>
      <c r="G152" s="153"/>
      <c r="H152" s="153"/>
      <c r="I152" s="153">
        <f t="shared" si="124"/>
        <v>0</v>
      </c>
      <c r="J152" s="153">
        <f t="shared" si="122"/>
        <v>0</v>
      </c>
      <c r="K152" s="153"/>
      <c r="L152" s="153"/>
      <c r="M152" s="149">
        <v>8</v>
      </c>
      <c r="N152" s="197">
        <f>IF(M152="","",VLOOKUP(M152,POA!$B$3:$G118,3,0))</f>
        <v>5</v>
      </c>
      <c r="O152" s="160" t="s">
        <v>7</v>
      </c>
      <c r="P152" s="160">
        <f>+SUM(P153:P157)</f>
        <v>0</v>
      </c>
      <c r="Q152" s="255">
        <f>IF(ISERROR(VLOOKUP(M152,POA!$B$3:$G131,2,0)),"",VLOOKUP(M152,POA!$B$3:$G131,2,0))</f>
        <v>1146992897</v>
      </c>
      <c r="R152" s="295">
        <f>IF(M152="","",SUM($I$146)+IF(ISERROR(VLOOKUP(M152,POA!$B$3:$G121,4,0)),"",VLOOKUP(M152,POA!$B$3:$G121,4,0)))</f>
        <v>2148823473.4000001</v>
      </c>
      <c r="S152" s="257" t="str">
        <f>IF(OR($R$26=0,M152="",Q152=""),"",IF($R$26&gt;=VLOOKUP(M152,POA!$B$3:$G$21,6,FALSE),"CUMPLE","NO CUMPLE"))</f>
        <v/>
      </c>
      <c r="T152" s="129"/>
      <c r="U152" s="130"/>
      <c r="V152" s="186" t="str">
        <f>IF(OR($U146=0,M152="",Q152=""),"",IF(AND(T152="SI",$U146&gt;=$V$22),"CUMPLE",IF($U146&gt;=$V$23,"CUMPLE","NO CUMPLE")))</f>
        <v>CUMPLE</v>
      </c>
      <c r="W152" s="131"/>
      <c r="X152" s="186" t="str">
        <f>IF(OR(W146=0,M152="",Q152=""),"",IF(AND(T152="SI",W146&lt;=$X$22),"CUMPLE",IF(W146&lt;=$X$23,"CUMPLE","NO CUMPLE")))</f>
        <v>CUMPLE</v>
      </c>
      <c r="Y152" s="132"/>
      <c r="Z152" s="186" t="str">
        <f>IF(OR(Y146=0,M152="",Q152=""),"",IF(AND(T152="SI",Y146&gt;=$Z$22),"CUMPLE",IF(Y146&gt;=$Z$23,"CUMPLE","NO CUMPLE")))</f>
        <v>CUMPLE</v>
      </c>
      <c r="AA152" s="214" t="str">
        <f t="shared" si="117"/>
        <v/>
      </c>
      <c r="AB152" s="199">
        <v>2021</v>
      </c>
      <c r="AC152" s="134">
        <f t="shared" si="119"/>
        <v>0</v>
      </c>
      <c r="AD152" s="135" t="str">
        <f>IF(OR(B152="",C152=""),"",IF(AND(AC152&gt;0,AC152&lt;=30000),"MIPYME","NO CUMPLE"))</f>
        <v/>
      </c>
      <c r="AE152" s="136"/>
      <c r="AF152" s="188" t="str">
        <f>IF(OR(M152="",L146="",P152=""),"",IF(AND(T150="SI",AE146&gt;=$AF$22),"CUMPLE",IF(AE146&gt;=$AF$23,"CUMPLE","NO CUMPLE")))</f>
        <v>CUMPLE</v>
      </c>
      <c r="AG152" s="136"/>
      <c r="AH152" s="188" t="str">
        <f>IF(OR(M152="",L146="",P146=""),"",IF(AND(T146="SI",AG146&gt;=$AH$22),"CUMPLE",IF(AG146&gt;=$AH$23,"CUMPLE","NO CUMPLE")))</f>
        <v>CUMPLE</v>
      </c>
      <c r="AI152" s="162" t="str">
        <f t="shared" si="120"/>
        <v>CUMPLE</v>
      </c>
    </row>
    <row r="153" spans="1:35" s="14" customFormat="1" ht="20.100000000000001" customHeight="1">
      <c r="A153" s="259"/>
      <c r="B153" s="150" t="str">
        <f t="shared" si="121"/>
        <v/>
      </c>
      <c r="C153" s="150"/>
      <c r="D153" s="121"/>
      <c r="E153" s="153"/>
      <c r="F153" s="153"/>
      <c r="G153" s="153"/>
      <c r="H153" s="153"/>
      <c r="I153" s="153">
        <f t="shared" si="124"/>
        <v>0</v>
      </c>
      <c r="J153" s="153">
        <f t="shared" si="122"/>
        <v>0</v>
      </c>
      <c r="K153" s="153"/>
      <c r="L153" s="153"/>
      <c r="M153" s="149">
        <v>9</v>
      </c>
      <c r="N153" s="197">
        <f>IF(M153="","",VLOOKUP(M153,POA!$B$3:$G118,3,0))</f>
        <v>5</v>
      </c>
      <c r="O153" s="160" t="s">
        <v>7</v>
      </c>
      <c r="P153" s="160">
        <f>+SUM(P154:P157)</f>
        <v>0</v>
      </c>
      <c r="Q153" s="255">
        <f>IF(ISERROR(VLOOKUP(M153,POA!$B$3:$G131,2,0)),"",VLOOKUP(M153,POA!$B$3:$G131,2,0))</f>
        <v>1077361989</v>
      </c>
      <c r="R153" s="295">
        <f>IF(M153="","",SUM($I$146)+IF(ISERROR(VLOOKUP(M153,POA!$B$3:$G122,4,0)),"",VLOOKUP(M153,POA!$B$3:$G122,4,0)))</f>
        <v>2134897291.8</v>
      </c>
      <c r="S153" s="257" t="str">
        <f>IF(OR($R$26=0,M153="",Q153=""),"",IF($R$26&gt;=VLOOKUP(M153,POA!$B$3:$G$21,6,FALSE),"CUMPLE","NO CUMPLE"))</f>
        <v/>
      </c>
      <c r="T153" s="129"/>
      <c r="U153" s="130"/>
      <c r="V153" s="186" t="str">
        <f>IF(OR($U146=0,M153="",Q153=""),"",IF(AND(T153="SI",$U146&gt;=$V$22),"CUMPLE",IF($U146&gt;=$V$23,"CUMPLE","NO CUMPLE")))</f>
        <v>CUMPLE</v>
      </c>
      <c r="W153" s="131"/>
      <c r="X153" s="186" t="str">
        <f>IF(OR(W146=0,M153="",Q153=""),"",IF(AND(T153="SI",W146&lt;=$X$22),"CUMPLE",IF(W146&lt;=$X$23,"CUMPLE","NO CUMPLE")))</f>
        <v>CUMPLE</v>
      </c>
      <c r="Y153" s="132"/>
      <c r="Z153" s="186" t="str">
        <f>IF(OR(Y146=0,M153="",Q153=""),"",IF(AND(T153="SI",Y146&gt;=$Z$22),"CUMPLE",IF(Y146&gt;=$Z$23,"CUMPLE","NO CUMPLE")))</f>
        <v>CUMPLE</v>
      </c>
      <c r="AA153" s="214" t="str">
        <f t="shared" si="117"/>
        <v/>
      </c>
      <c r="AB153" s="199">
        <v>2021</v>
      </c>
      <c r="AC153" s="134">
        <f t="shared" si="119"/>
        <v>0</v>
      </c>
      <c r="AD153" s="135" t="str">
        <f t="shared" ref="AD153:AD154" si="125">IF(OR(B153="",C153=""),"",IF(AND(AC153&gt;0,AC153&lt;=30000),"MIPYME","NO CUMPLE"))</f>
        <v/>
      </c>
      <c r="AE153" s="136"/>
      <c r="AF153" s="188" t="str">
        <f>IF(OR(M153="",L146="",P153=""),"",IF(AND(T146="SI",AE146&gt;=$AF$22),"CUMPLE",IF(AE146&gt;=$AF$23,"CUMPLE","NO CUMPLE")))</f>
        <v>CUMPLE</v>
      </c>
      <c r="AG153" s="136"/>
      <c r="AH153" s="188" t="str">
        <f>IF(OR(M153="",L146="",P146=""),"",IF(AND(T146="SI",AG146&gt;=$AH$22),"CUMPLE",IF(AG146&gt;=$AH$23,"CUMPLE","NO CUMPLE")))</f>
        <v>CUMPLE</v>
      </c>
      <c r="AI153" s="162" t="str">
        <f t="shared" si="120"/>
        <v>CUMPLE</v>
      </c>
    </row>
    <row r="154" spans="1:35" s="14" customFormat="1" ht="20.100000000000001" customHeight="1">
      <c r="A154" s="259"/>
      <c r="B154" s="150" t="str">
        <f t="shared" si="121"/>
        <v/>
      </c>
      <c r="C154" s="150"/>
      <c r="D154" s="121"/>
      <c r="E154" s="153"/>
      <c r="F154" s="153"/>
      <c r="G154" s="153"/>
      <c r="H154" s="153"/>
      <c r="I154" s="153">
        <f t="shared" si="124"/>
        <v>0</v>
      </c>
      <c r="J154" s="153">
        <f t="shared" si="122"/>
        <v>0</v>
      </c>
      <c r="K154" s="153"/>
      <c r="L154" s="153"/>
      <c r="M154" s="149"/>
      <c r="N154" s="197"/>
      <c r="O154" s="160"/>
      <c r="P154" s="160"/>
      <c r="Q154" s="203"/>
      <c r="R154" s="261"/>
      <c r="S154" s="246" t="str">
        <f>IF(OR($R$26=0,M154="",Q154=""),"",IF($R$26&gt;=VLOOKUP(M154,POA!$B$3:$G$21,6,FALSE),"CUMPLE","NO CUMPLE"))</f>
        <v/>
      </c>
      <c r="T154" s="129"/>
      <c r="U154" s="130"/>
      <c r="V154" s="186" t="str">
        <f>IF(OR($U146=0,M154="",Q154=""),"",IF(AND(T154="SI",$U146&gt;=$V$22),"CUMPLE",IF($U146&gt;=$V$23,"CUMPLE","NO CUMPLE")))</f>
        <v/>
      </c>
      <c r="W154" s="131"/>
      <c r="X154" s="186" t="str">
        <f>IF(OR(W146=0,M154="",Q154=""),"",IF(AND(T154="SI",W146&lt;=$X$22),"CUMPLE",IF(W146&lt;=$X$23,"CUMPLE","NO CUMPLE")))</f>
        <v/>
      </c>
      <c r="Y154" s="132"/>
      <c r="Z154" s="186" t="str">
        <f>IF(OR(Y146=0,M154="",Q154=""),"",IF(AND(T154="SI",Y146&gt;=$Z$22),"CUMPLE",IF(Y146&gt;=$Z$23,"CUMPLE","NO CUMPLE")))</f>
        <v/>
      </c>
      <c r="AA154" s="215" t="str">
        <f t="shared" si="117"/>
        <v/>
      </c>
      <c r="AB154" s="133">
        <v>2021</v>
      </c>
      <c r="AC154" s="134">
        <f t="shared" si="119"/>
        <v>0</v>
      </c>
      <c r="AD154" s="135" t="str">
        <f t="shared" si="125"/>
        <v/>
      </c>
      <c r="AE154" s="136"/>
      <c r="AF154" s="188" t="str">
        <f>IF(OR(M154="",L146="",P146=""),"",IF(AND(T146="SI",AE146&gt;=$AF$22),"CUMPLE",IF(AE146&gt;=$AF$23,"CUMPLE","NO CUMPLE")))</f>
        <v/>
      </c>
      <c r="AG154" s="136"/>
      <c r="AH154" s="188" t="str">
        <f>IF(OR(M154="",L146="",P146=""),"",IF(AND(T146="SI",AG146&gt;=$AH$22),"CUMPLE",IF(AG146&gt;=$AH$23,"CUMPLE","NO CUMPLE")))</f>
        <v/>
      </c>
      <c r="AI154" s="162" t="str">
        <f t="shared" si="120"/>
        <v/>
      </c>
    </row>
    <row r="155" spans="1:35" s="14" customFormat="1" ht="20.100000000000001" customHeight="1">
      <c r="A155" s="259"/>
      <c r="B155" s="150" t="str">
        <f t="shared" si="121"/>
        <v/>
      </c>
      <c r="C155" s="150"/>
      <c r="D155" s="121"/>
      <c r="E155" s="153"/>
      <c r="F155" s="153"/>
      <c r="G155" s="153"/>
      <c r="H155" s="153"/>
      <c r="I155" s="153">
        <f t="shared" si="124"/>
        <v>0</v>
      </c>
      <c r="J155" s="153">
        <f t="shared" si="122"/>
        <v>0</v>
      </c>
      <c r="K155" s="153"/>
      <c r="L155" s="153"/>
      <c r="M155" s="151"/>
      <c r="N155" s="197"/>
      <c r="O155" s="160"/>
      <c r="P155" s="160"/>
      <c r="Q155" s="203"/>
      <c r="R155" s="204"/>
      <c r="S155" s="246"/>
      <c r="T155" s="129"/>
      <c r="U155" s="130"/>
      <c r="V155" s="186" t="str">
        <f>IF(OR($U146=0,M155="",Q155=""),"",IF(AND(T155="SI",$U146&gt;=$V$22),"CUMPLE",IF($U146&gt;=$V$23,"CUMPLE","NO CUMPLE")))</f>
        <v/>
      </c>
      <c r="W155" s="131"/>
      <c r="X155" s="186" t="str">
        <f>IF(OR(W146=0,M155="",Q155=""),"",IF(AND(T155="SI",W146&lt;=$X$22),"CUMPLE",IF(W146&lt;=$X$23,"CUMPLE","NO CUMPLE")))</f>
        <v/>
      </c>
      <c r="Y155" s="132"/>
      <c r="Z155" s="186" t="str">
        <f>IF(OR(Y146=0,M155="",Q155=""),"",IF(AND(T155="SI",Y146&gt;=$Z$22),"CUMPLE",IF(Y146&gt;=$Z$23,"CUMPLE","NO CUMPLE")))</f>
        <v/>
      </c>
      <c r="AA155" s="214" t="str">
        <f t="shared" si="117"/>
        <v/>
      </c>
      <c r="AB155" s="199">
        <v>2021</v>
      </c>
      <c r="AC155" s="134">
        <f t="shared" si="119"/>
        <v>0</v>
      </c>
      <c r="AD155" s="135" t="str">
        <f>IF(OR(B155="",C155=""),"",IF(AND(AC155&gt;0,AC155&lt;=30000),"MIPYME","NO CUMPLE"))</f>
        <v/>
      </c>
      <c r="AE155" s="136"/>
      <c r="AF155" s="188" t="str">
        <f>IF(OR(M155="",L146="",P155=""),"",IF(AND(T146="SI",AE146&gt;=$AF$22),"CUMPLE",IF(AE146&gt;=$AF$23,"CUMPLE","NO CUMPLE")))</f>
        <v/>
      </c>
      <c r="AG155" s="136"/>
      <c r="AH155" s="188" t="str">
        <f>IF(OR(M155="",L146="",P146=""),"",IF(AND(T146="SI",AG146&gt;=$AH$22),"CUMPLE",IF(AG146&gt;=$AH$23,"CUMPLE","NO CUMPLE")))</f>
        <v/>
      </c>
      <c r="AI155" s="162" t="str">
        <f t="shared" si="120"/>
        <v/>
      </c>
    </row>
    <row r="156" spans="1:35" ht="20.100000000000001" customHeight="1">
      <c r="A156" s="259"/>
      <c r="B156" s="284" t="str">
        <f t="shared" si="121"/>
        <v/>
      </c>
      <c r="C156" s="284"/>
      <c r="D156" s="284"/>
      <c r="E156" s="216"/>
      <c r="F156" s="153"/>
      <c r="G156" s="153"/>
      <c r="H156" s="153"/>
      <c r="I156" s="153">
        <f>IF(ISERROR(E156-G156),"",E156-G156)</f>
        <v>0</v>
      </c>
      <c r="J156" s="153">
        <f t="shared" si="122"/>
        <v>0</v>
      </c>
      <c r="K156" s="153"/>
      <c r="L156" s="153"/>
      <c r="M156" s="151"/>
      <c r="N156" s="197"/>
      <c r="O156" s="160"/>
      <c r="P156" s="160"/>
      <c r="Q156" s="203"/>
      <c r="R156" s="204"/>
      <c r="S156" s="253"/>
      <c r="T156" s="129"/>
      <c r="U156" s="129"/>
      <c r="V156" s="186" t="str">
        <f>IF(OR($U147=0,M156="",Q156=""),"",IF(AND(T156="SI",$U147&gt;=$V$22),"CUMPLE",IF($U147&gt;=$V$23,"CUMPLE","NO CUMPLE")))</f>
        <v/>
      </c>
      <c r="W156" s="129"/>
      <c r="X156" s="186" t="str">
        <f>IF(OR(W147=0,M156="",Q156=""),"",IF(AND(T156="SI",W147&lt;=$X$22),"CUMPLE",IF(W147&lt;=$X$23,"CUMPLE","NO CUMPLE")))</f>
        <v/>
      </c>
      <c r="Y156" s="129"/>
      <c r="Z156" s="186" t="str">
        <f>IF(OR(Y147=0,M156="",Q156=""),"",IF(AND(T156="SI",Y147&gt;=$Z$22),"CUMPLE",IF(Y147&gt;=$Z$23,"CUMPLE","NO CUMPLE")))</f>
        <v/>
      </c>
      <c r="AA156" s="214" t="str">
        <f t="shared" si="117"/>
        <v/>
      </c>
      <c r="AB156" s="200"/>
      <c r="AC156" s="129"/>
      <c r="AD156" s="129"/>
      <c r="AE156" s="129"/>
      <c r="AF156" s="188" t="str">
        <f>IF(OR(M156="",L146="",P156=""),"",IF(AND(T146="SI",AE146&gt;=$AF$22),"CUMPLE",IF(AE146&gt;=$AF$23,"CUMPLE","NO CUMPLE")))</f>
        <v/>
      </c>
      <c r="AG156" s="129"/>
      <c r="AH156" s="188" t="str">
        <f>IF(OR(M156="",L146="",P146=""),"",IF(AND(T146="SI",AG146&gt;=$AH$22),"CUMPLE",IF(AG146&gt;=$AH$23,"CUMPLE","NO CUMPLE")))</f>
        <v/>
      </c>
      <c r="AI156" s="162" t="str">
        <f t="shared" si="120"/>
        <v/>
      </c>
    </row>
    <row r="157" spans="1:35" ht="9.9499999999999993" customHeight="1" thickBot="1">
      <c r="A157" s="259"/>
      <c r="B157" s="322" t="s">
        <v>73</v>
      </c>
      <c r="C157" s="323"/>
      <c r="D157" s="323"/>
      <c r="E157" s="323"/>
      <c r="F157" s="323"/>
      <c r="G157" s="323"/>
      <c r="H157" s="323"/>
      <c r="I157" s="323"/>
      <c r="J157" s="323"/>
      <c r="K157" s="323"/>
      <c r="L157" s="323"/>
      <c r="M157" s="323"/>
      <c r="N157" s="323"/>
      <c r="O157" s="323"/>
      <c r="P157" s="323"/>
      <c r="Q157" s="323"/>
      <c r="R157" s="323"/>
      <c r="S157" s="324"/>
      <c r="T157" s="323"/>
      <c r="U157" s="323"/>
      <c r="V157" s="323"/>
      <c r="W157" s="323"/>
      <c r="X157" s="323"/>
      <c r="Y157" s="323"/>
      <c r="Z157" s="323"/>
      <c r="AA157" s="324"/>
      <c r="AB157" s="323"/>
      <c r="AC157" s="323"/>
      <c r="AD157" s="323"/>
      <c r="AE157" s="323"/>
      <c r="AF157" s="323"/>
      <c r="AG157" s="323"/>
      <c r="AH157" s="323"/>
      <c r="AI157" s="325"/>
    </row>
    <row r="158" spans="1:35" s="221" customFormat="1" ht="26.1" customHeight="1">
      <c r="A158" s="269" t="s">
        <v>107</v>
      </c>
      <c r="B158" s="222">
        <v>12</v>
      </c>
      <c r="C158" s="223" t="s">
        <v>108</v>
      </c>
      <c r="D158" s="224">
        <f>IF(SUM(D159:D168)=0,"",SUM(D159:D168))</f>
        <v>1</v>
      </c>
      <c r="E158" s="225">
        <f t="shared" ref="E158:K158" si="126">IF(ISERROR(SUM(E159:E168)),"",SUM(E159:E168))</f>
        <v>981212373</v>
      </c>
      <c r="F158" s="225">
        <f t="shared" si="126"/>
        <v>1676163425</v>
      </c>
      <c r="G158" s="225">
        <f t="shared" si="126"/>
        <v>21194486</v>
      </c>
      <c r="H158" s="225">
        <f t="shared" si="126"/>
        <v>236529808</v>
      </c>
      <c r="I158" s="225">
        <f t="shared" si="126"/>
        <v>960017887</v>
      </c>
      <c r="J158" s="225">
        <f t="shared" si="126"/>
        <v>1439633617</v>
      </c>
      <c r="K158" s="225">
        <f t="shared" si="126"/>
        <v>452803771</v>
      </c>
      <c r="L158" s="225">
        <f t="shared" ref="L158" si="127">IF(ISERROR(SUM(L159:L167)),"",SUM(L159:L167))</f>
        <v>7809145</v>
      </c>
      <c r="M158" s="226">
        <v>6</v>
      </c>
      <c r="N158" s="227">
        <f>IF(M158="","",VLOOKUP(M158,POA!$B$3:$G130,3,0))</f>
        <v>5</v>
      </c>
      <c r="O158" s="228" t="s">
        <v>7</v>
      </c>
      <c r="P158" s="228">
        <f>+SUM(P159:P167)</f>
        <v>0</v>
      </c>
      <c r="Q158" s="229">
        <f>IF(ISERROR(VLOOKUP(M158,POA!$B$3:$G143,2,0)),"",VLOOKUP(M158,POA!$B$3:$G143,2,0))</f>
        <v>1264100957</v>
      </c>
      <c r="R158" s="230">
        <f>IF(M158="","",SUM($I$158)+IF(ISERROR(VLOOKUP(M158,POA!$B$3:$G127,4,0)),"",VLOOKUP(M158,POA!$B$3:$G127,4,0)))</f>
        <v>1212838078.4000001</v>
      </c>
      <c r="S158" s="231" t="str">
        <f>IF(OR($R$26=0,M158="",Q158=""),"",IF($R$26&gt;=VLOOKUP(M158,POA!$B$3:$G$21,6,FALSE),"CUMPLE","NO CUMPLE"))</f>
        <v/>
      </c>
      <c r="T158" s="225" t="str">
        <f>IF(M158="","",IF(COUNTIFS(T159:T168,"SI",D159:D168,"&gt;=10%")&gt;0,"SI","NO"))</f>
        <v>SI</v>
      </c>
      <c r="U158" s="225">
        <f>IF(ISERROR(SUM(E158/G158)),0,SUM(E158/G158))</f>
        <v>46.295643734884628</v>
      </c>
      <c r="V158" s="232" t="str">
        <f>IF(OR($U158=0,M158="",Q158=""),"",IF(AND(T158="SI",$U158&gt;=$V$22),"CUMPLE",IF($U158&gt;=$V$23,"CUMPLE","NO CUMPLE")))</f>
        <v>CUMPLE</v>
      </c>
      <c r="W158" s="233">
        <f>IF(M158="","",IF(ISERROR(SUM(H158/F158)),0,SUM(H158/F158)))</f>
        <v>0.14111381054624789</v>
      </c>
      <c r="X158" s="232" t="str">
        <f>IF(OR(W158=0,M158="",Q158=""),"",IF(AND(T158="SI",W158&lt;=$X$22),"CUMPLE",IF(W158&lt;=$X$23,"CUMPLE","NO CUMPLE")))</f>
        <v>CUMPLE</v>
      </c>
      <c r="Y158" s="225">
        <f>IF(ISERROR(SUM(K158/L158)),0,SUM(K158/L158))</f>
        <v>57.983783243876253</v>
      </c>
      <c r="Z158" s="232" t="str">
        <f>IF(OR(Y158=0,M158="",Q158=""),"",IF(AND(T158="SI",Y158&gt;=$Z$22),"CUMPLE",IF(Y158&gt;=$Z$23,"CUMPLE","NO CUMPLE")))</f>
        <v>CUMPLE</v>
      </c>
      <c r="AA158" s="234" t="str">
        <f t="shared" ref="AA158:AA168" si="128">IF(OR(S158="",V158="",X158="",Z158=""),"",IF(S158="NO CUMPLE","NO CUMPLE",IF(V158="NO CUMPLE","NO CUMPLE",IF(X158="NO CUMPLE","NO CUMPLE",IF(Z158="NO CUMPLE","NO CUMPLE",IF(Z158="NO CUMPLE","NO CUMPLE","CUMPLE"))))))</f>
        <v/>
      </c>
      <c r="AB158" s="235">
        <v>2021</v>
      </c>
      <c r="AC158" s="236">
        <f>IF(ISERROR(F158/VLOOKUP(AB158,$AC$21:$AD$23,2)),"",F158/VLOOKUP(AB158,$AC$21:$AD$23,2))</f>
        <v>1844.9262046435656</v>
      </c>
      <c r="AD158" s="237" t="str">
        <f>IF(OR(B158="",C158=""),"",IF(AND(AC158&gt;0,AC158&lt;=30000),"MIPYME","NO CUMPLE"))</f>
        <v>MIPYME</v>
      </c>
      <c r="AE158" s="238">
        <f>IF(M158="","",IF(ISERROR(SUM(K158/J158)),0,SUM(K158/J158)))</f>
        <v>0.31452708915173938</v>
      </c>
      <c r="AF158" s="239" t="str">
        <f>IF(OR(M158="",L158="",P158=""),"",IF(AND(T158="SI",AE158&gt;=$AF$22),"CUMPLE",IF(AE158&gt;=$AF$23,"CUMPLE","NO CUMPLE")))</f>
        <v>CUMPLE</v>
      </c>
      <c r="AG158" s="238">
        <f>IF(M158="","",IF(ISERROR(SUM(K158/F158)),0,SUM(K158/F158)))</f>
        <v>0.27014297308151797</v>
      </c>
      <c r="AH158" s="239" t="str">
        <f>IF(OR(M158="",L158="",P158=""),"",IF(AND(T158="SI",AG158&gt;=$AH$22),"CUMPLE",IF(AG158&gt;=$AH$23,"CUMPLE","NO CUMPLE")))</f>
        <v>CUMPLE</v>
      </c>
      <c r="AI158" s="234" t="str">
        <f>IF(OR(AF158="",AH158=""),"",IF(AF158="NO CUMPLE","NO CUMPLE",IF(AH158="NO CUMPLE","NO CUMPLE",IF(AH158="NO CUMPLE","NO CUMPLE","CUMPLE"))))</f>
        <v>CUMPLE</v>
      </c>
    </row>
    <row r="159" spans="1:35" s="14" customFormat="1" ht="20.100000000000001" customHeight="1">
      <c r="A159" s="259">
        <v>45483</v>
      </c>
      <c r="B159" s="146">
        <f>IF(C159="","",B158+0.1)</f>
        <v>12.1</v>
      </c>
      <c r="C159" s="146" t="s">
        <v>109</v>
      </c>
      <c r="D159" s="147">
        <v>0.9</v>
      </c>
      <c r="E159" s="137">
        <v>930546787</v>
      </c>
      <c r="F159" s="137">
        <v>1523371139</v>
      </c>
      <c r="G159" s="137">
        <v>19938186</v>
      </c>
      <c r="H159" s="137">
        <v>235273508</v>
      </c>
      <c r="I159" s="137">
        <f>IF(ISERROR(E159-G159),"",E159-G159)</f>
        <v>910608601</v>
      </c>
      <c r="J159" s="137">
        <f>IF(ISERROR(F159-H159),"",F159-H159)</f>
        <v>1288097631</v>
      </c>
      <c r="K159" s="137">
        <v>390922374</v>
      </c>
      <c r="L159" s="137">
        <v>7584145</v>
      </c>
      <c r="M159" s="148">
        <v>7</v>
      </c>
      <c r="N159" s="198">
        <f>IF(M159="","",VLOOKUP(M159,POA!$B$3:$G130,3,0))</f>
        <v>5</v>
      </c>
      <c r="O159" s="159" t="s">
        <v>7</v>
      </c>
      <c r="P159" s="159">
        <f t="shared" ref="P159:P160" si="129">+SUM(P160:P168)</f>
        <v>0</v>
      </c>
      <c r="Q159" s="202">
        <f>IF(ISERROR(VLOOKUP(M159,POA!$B$3:$G143,2,0)),"",VLOOKUP(M159,POA!$B$3:$G143,2,0))</f>
        <v>1167015102</v>
      </c>
      <c r="R159" s="264">
        <f>IF(M159="","",SUM($I$158)+IF(ISERROR(VLOOKUP(M159,POA!$B$3:$G128,4,0)),"",VLOOKUP(M159,POA!$B$3:$G128,4,0)))</f>
        <v>1193420907.4000001</v>
      </c>
      <c r="S159" s="256" t="str">
        <f>IF(OR($R$26=0,M159="",Q159=""),"",IF($R$26&gt;=VLOOKUP(M159,POA!$B$3:$G$21,6,FALSE),"CUMPLE","NO CUMPLE"))</f>
        <v/>
      </c>
      <c r="T159" s="154" t="s">
        <v>71</v>
      </c>
      <c r="U159" s="138"/>
      <c r="V159" s="185" t="str">
        <f>IF(OR($U158=0,M159="",Q159=""),"",IF(AND(T159="SI",$U158&gt;=$V$22),"CUMPLE",IF($U158&gt;=$V$23,"CUMPLE","NO CUMPLE")))</f>
        <v>CUMPLE</v>
      </c>
      <c r="W159" s="139"/>
      <c r="X159" s="185" t="str">
        <f>IF(OR(W158=0,M159="",Q159=""),"",IF(AND(T159="SI",W158&lt;=$X$22),"CUMPLE",IF(W158&lt;=$X$23,"CUMPLE","NO CUMPLE")))</f>
        <v>CUMPLE</v>
      </c>
      <c r="Y159" s="140"/>
      <c r="Z159" s="185" t="str">
        <f>IF(OR(Y158=0,M159="",Q159=""),"",IF(AND(T159="SI",Y158&gt;=$Z$22),"CUMPLE",IF(Y158&gt;=$Z$23,"CUMPLE","NO CUMPLE")))</f>
        <v>CUMPLE</v>
      </c>
      <c r="AA159" s="213" t="str">
        <f t="shared" si="128"/>
        <v/>
      </c>
      <c r="AB159" s="141">
        <v>2021</v>
      </c>
      <c r="AC159" s="142">
        <f t="shared" ref="AC159:AC167" si="130">IF(ISERROR(F159/VLOOKUP(AB159,$AC$21:$AD$23,2)),"",F159/VLOOKUP(AB159,$AC$21:$AD$23,2))</f>
        <v>1676.750185465248</v>
      </c>
      <c r="AD159" s="143" t="str">
        <f>IF(OR(B159="",C159=""),"",IF(AND(AC159&gt;0,AC159&lt;=30000),"MIPYME","NO CUMPLE"))</f>
        <v>MIPYME</v>
      </c>
      <c r="AE159" s="144"/>
      <c r="AF159" s="187" t="str">
        <f>IF(OR(M159="",L158="",P159=""),"",IF(AND(T158="SI",AE158&gt;=$AF$22),"CUMPLE",IF(AE158&gt;=$AF$23,"CUMPLE","NO CUMPLE")))</f>
        <v>CUMPLE</v>
      </c>
      <c r="AG159" s="144"/>
      <c r="AH159" s="187" t="str">
        <f>IF(OR(M159="",L158="",P159=""),"",IF(AND(T158="SI",AG158&gt;=$AH$22),"CUMPLE",IF(AG158&gt;=$AH$23,"CUMPLE","NO CUMPLE")))</f>
        <v>CUMPLE</v>
      </c>
      <c r="AI159" s="161" t="str">
        <f t="shared" ref="AI159:AI168" si="131">IF(OR(AF159="",AH159=""),"",IF(AF159="NO CUMPLE","NO CUMPLE",IF(AH159="NO CUMPLE","NO CUMPLE",IF(AH159="NO CUMPLE","NO CUMPLE","CUMPLE"))))</f>
        <v>CUMPLE</v>
      </c>
    </row>
    <row r="160" spans="1:35" s="14" customFormat="1" ht="20.100000000000001" customHeight="1">
      <c r="A160" s="259"/>
      <c r="B160" s="21">
        <f t="shared" ref="B160:B168" si="132">IF(C160="","",B159+0.1)</f>
        <v>12.2</v>
      </c>
      <c r="C160" s="21" t="s">
        <v>110</v>
      </c>
      <c r="D160" s="121">
        <v>0.1</v>
      </c>
      <c r="E160" s="153">
        <v>50665586</v>
      </c>
      <c r="F160" s="153">
        <v>152792286</v>
      </c>
      <c r="G160" s="153">
        <v>1256300</v>
      </c>
      <c r="H160" s="153">
        <v>1256300</v>
      </c>
      <c r="I160" s="153">
        <f>IF(ISERROR(E160-G160),"",E160-G160)</f>
        <v>49409286</v>
      </c>
      <c r="J160" s="153">
        <f t="shared" ref="J160:J168" si="133">IF(ISERROR(F160-H160),"",F160-H160)</f>
        <v>151535986</v>
      </c>
      <c r="K160" s="153">
        <v>61881397</v>
      </c>
      <c r="L160" s="153">
        <v>225000</v>
      </c>
      <c r="M160" s="149">
        <v>8</v>
      </c>
      <c r="N160" s="197">
        <f>IF(M160="","",VLOOKUP(M160,POA!$B$3:$G130,3,0))</f>
        <v>5</v>
      </c>
      <c r="O160" s="160" t="s">
        <v>7</v>
      </c>
      <c r="P160" s="160">
        <f t="shared" si="129"/>
        <v>0</v>
      </c>
      <c r="Q160" s="255">
        <f>IF(ISERROR(VLOOKUP(M160,POA!$B$3:$G143,2,0)),"",VLOOKUP(M160,POA!$B$3:$G143,2,0))</f>
        <v>1146992897</v>
      </c>
      <c r="R160" s="295">
        <f>IF(M160="","",SUM($I$158)+IF(ISERROR(VLOOKUP(M160,POA!$B$3:$G129,4,0)),"",VLOOKUP(M160,POA!$B$3:$G129,4,0)))</f>
        <v>1189416466.4000001</v>
      </c>
      <c r="S160" s="257" t="str">
        <f>IF(OR($R$26=0,M160="",Q160=""),"",IF($R$26&gt;=VLOOKUP(M160,POA!$B$3:$G$21,6,FALSE),"CUMPLE","NO CUMPLE"))</f>
        <v/>
      </c>
      <c r="T160" s="129" t="s">
        <v>71</v>
      </c>
      <c r="U160" s="130"/>
      <c r="V160" s="186" t="str">
        <f>IF(OR($U158=0,M160="",Q160=""),"",IF(AND(T160="SI",$U158&gt;=$V$22),"CUMPLE",IF($U158&gt;=$V$23,"CUMPLE","NO CUMPLE")))</f>
        <v>CUMPLE</v>
      </c>
      <c r="W160" s="131"/>
      <c r="X160" s="186" t="str">
        <f>IF(OR(W158=0,M160="",Q160=""),"",IF(AND(T160="SI",W158&lt;=$X$22),"CUMPLE",IF(W158&lt;=$X$23,"CUMPLE","NO CUMPLE")))</f>
        <v>CUMPLE</v>
      </c>
      <c r="Y160" s="132"/>
      <c r="Z160" s="186" t="str">
        <f>IF(OR(Y158=0,M160="",Q160=""),"",IF(AND(T160="SI",Y158&gt;=$Z$22),"CUMPLE",IF(Y158&gt;=$Z$23,"CUMPLE","NO CUMPLE")))</f>
        <v>CUMPLE</v>
      </c>
      <c r="AA160" s="214" t="str">
        <f t="shared" si="128"/>
        <v/>
      </c>
      <c r="AB160" s="199">
        <v>2021</v>
      </c>
      <c r="AC160" s="134">
        <f t="shared" si="130"/>
        <v>168.1760191783174</v>
      </c>
      <c r="AD160" s="135" t="str">
        <f t="shared" ref="AD160:AD163" si="134">IF(OR(B160="",C160=""),"",IF(AND(AC160&gt;0,AC160&lt;=30000),"MIPYME","NO CUMPLE"))</f>
        <v>MIPYME</v>
      </c>
      <c r="AE160" s="136"/>
      <c r="AF160" s="188" t="str">
        <f>IF(OR(M160="",L158="",P160=""),"",IF(AND(T158="SI",AE158&gt;=$AF$22),"CUMPLE",IF(AE158&gt;=$AF$23,"CUMPLE","NO CUMPLE")))</f>
        <v>CUMPLE</v>
      </c>
      <c r="AG160" s="136"/>
      <c r="AH160" s="188" t="str">
        <f>IF(OR(M160="",L158="",P158=""),"",IF(AND(T158="SI",AG158&gt;=$AH$22),"CUMPLE",IF(AG158&gt;=$AH$23,"CUMPLE","NO CUMPLE")))</f>
        <v>CUMPLE</v>
      </c>
      <c r="AI160" s="162" t="str">
        <f t="shared" si="131"/>
        <v>CUMPLE</v>
      </c>
    </row>
    <row r="161" spans="1:35" s="14" customFormat="1" ht="20.100000000000001" customHeight="1">
      <c r="A161" s="259"/>
      <c r="B161" s="21" t="str">
        <f t="shared" si="132"/>
        <v/>
      </c>
      <c r="C161" s="21"/>
      <c r="D161" s="121"/>
      <c r="E161" s="153"/>
      <c r="F161" s="153"/>
      <c r="G161" s="153"/>
      <c r="H161" s="153"/>
      <c r="I161" s="153">
        <f t="shared" ref="I161:I167" si="135">IF(ISERROR(E161-G161),"",E161-G161)</f>
        <v>0</v>
      </c>
      <c r="J161" s="153">
        <f t="shared" si="133"/>
        <v>0</v>
      </c>
      <c r="K161" s="153"/>
      <c r="L161" s="153"/>
      <c r="M161" s="149">
        <v>9</v>
      </c>
      <c r="N161" s="197">
        <f>IF(M161="","",VLOOKUP(M161,POA!$B$3:$G130,3,0))</f>
        <v>5</v>
      </c>
      <c r="O161" s="160" t="s">
        <v>7</v>
      </c>
      <c r="P161" s="160">
        <f>+SUM(P162:P169)</f>
        <v>0</v>
      </c>
      <c r="Q161" s="255">
        <f>IF(ISERROR(VLOOKUP(M161,POA!$B$3:$G143,2,0)),"",VLOOKUP(M161,POA!$B$3:$G143,2,0))</f>
        <v>1077361989</v>
      </c>
      <c r="R161" s="295">
        <f>IF(M161="","",SUM($I$158)+IF(ISERROR(VLOOKUP(M161,POA!$B$3:$G130,4,0)),"",VLOOKUP(M161,POA!$B$3:$G130,4,0)))</f>
        <v>1175490284.8</v>
      </c>
      <c r="S161" s="294" t="str">
        <f>IF(OR($R$26=0,M161="",Q161=""),"",IF($R$26&gt;=VLOOKUP(M161,POA!$B$3:$G$21,6,FALSE),"CUMPLE","NO CUMPLE"))</f>
        <v/>
      </c>
      <c r="T161" s="129"/>
      <c r="U161" s="130"/>
      <c r="V161" s="186" t="str">
        <f>IF(OR($U158=0,M161="",Q161=""),"",IF(AND(T161="SI",$U158&gt;=$V$22),"CUMPLE",IF($U158&gt;=$V$23,"CUMPLE","NO CUMPLE")))</f>
        <v>CUMPLE</v>
      </c>
      <c r="W161" s="131"/>
      <c r="X161" s="186" t="str">
        <f>IF(OR(W158=0,M161="",Q161=""),"",IF(AND(T161="SI",W158&lt;=$X$22),"CUMPLE",IF(W158&lt;=$X$23,"CUMPLE","NO CUMPLE")))</f>
        <v>CUMPLE</v>
      </c>
      <c r="Y161" s="132"/>
      <c r="Z161" s="186" t="str">
        <f>IF(OR(Y158=0,M161="",Q161=""),"",IF(AND(T161="SI",Y158&gt;=$Z$22),"CUMPLE",IF(Y158&gt;=$Z$23,"CUMPLE","NO CUMPLE")))</f>
        <v>CUMPLE</v>
      </c>
      <c r="AA161" s="214" t="str">
        <f t="shared" si="128"/>
        <v/>
      </c>
      <c r="AB161" s="199">
        <v>2021</v>
      </c>
      <c r="AC161" s="134">
        <f t="shared" si="130"/>
        <v>0</v>
      </c>
      <c r="AD161" s="135" t="str">
        <f t="shared" si="134"/>
        <v/>
      </c>
      <c r="AE161" s="136"/>
      <c r="AF161" s="188" t="str">
        <f>IF(OR(M161="",L158="",P161=""),"",IF(AND(T158="SI",AE158&gt;=$AF$22),"CUMPLE",IF(AE158&gt;=$AF$23,"CUMPLE","NO CUMPLE")))</f>
        <v>CUMPLE</v>
      </c>
      <c r="AG161" s="136"/>
      <c r="AH161" s="188" t="str">
        <f>IF(OR(M161="",L158="",P158=""),"",IF(AND(T158="SI",AG158&gt;=$AH$22),"CUMPLE",IF(AG158&gt;=$AH$23,"CUMPLE","NO CUMPLE")))</f>
        <v>CUMPLE</v>
      </c>
      <c r="AI161" s="162" t="str">
        <f t="shared" si="131"/>
        <v>CUMPLE</v>
      </c>
    </row>
    <row r="162" spans="1:35" s="14" customFormat="1" ht="20.100000000000001" customHeight="1">
      <c r="A162" s="259"/>
      <c r="B162" s="21" t="str">
        <f t="shared" si="132"/>
        <v/>
      </c>
      <c r="C162" s="21"/>
      <c r="D162" s="121"/>
      <c r="E162" s="153"/>
      <c r="F162" s="153"/>
      <c r="G162" s="153"/>
      <c r="H162" s="153"/>
      <c r="I162" s="153">
        <f t="shared" si="135"/>
        <v>0</v>
      </c>
      <c r="J162" s="153">
        <f t="shared" si="133"/>
        <v>0</v>
      </c>
      <c r="K162" s="153"/>
      <c r="L162" s="153"/>
      <c r="M162" s="149"/>
      <c r="N162" s="197"/>
      <c r="O162" s="160"/>
      <c r="P162" s="160"/>
      <c r="Q162" s="203"/>
      <c r="R162" s="261"/>
      <c r="S162" s="252" t="str">
        <f>IF(OR($R$26=0,M162="",Q162=""),"",IF($R$26&gt;=VLOOKUP(M162,POA!$B$3:$G$21,6,FALSE),"CUMPLE","NO CUMPLE"))</f>
        <v/>
      </c>
      <c r="T162" s="129"/>
      <c r="U162" s="130"/>
      <c r="V162" s="186" t="str">
        <f>IF(OR($U158=0,M162="",Q162=""),"",IF(AND(T162="SI",$U158&gt;=$V$22),"CUMPLE",IF($U158&gt;=$V$23,"CUMPLE","NO CUMPLE")))</f>
        <v/>
      </c>
      <c r="W162" s="131"/>
      <c r="X162" s="186" t="str">
        <f>IF(OR(W158=0,M162="",Q162=""),"",IF(AND(T162="SI",W158&lt;=$X$22),"CUMPLE",IF(W158&lt;=$X$23,"CUMPLE","NO CUMPLE")))</f>
        <v/>
      </c>
      <c r="Y162" s="132"/>
      <c r="Z162" s="186" t="str">
        <f>IF(OR(Y158=0,M162="",Q162=""),"",IF(AND(T162="SI",Y158&gt;=$Z$22),"CUMPLE",IF(Y158&gt;=$Z$23,"CUMPLE","NO CUMPLE")))</f>
        <v/>
      </c>
      <c r="AA162" s="214" t="str">
        <f t="shared" si="128"/>
        <v/>
      </c>
      <c r="AB162" s="199">
        <v>2021</v>
      </c>
      <c r="AC162" s="134">
        <f t="shared" si="130"/>
        <v>0</v>
      </c>
      <c r="AD162" s="135" t="str">
        <f t="shared" si="134"/>
        <v/>
      </c>
      <c r="AE162" s="136"/>
      <c r="AF162" s="188" t="str">
        <f>IF(OR(M162="",L158="",P162=""),"",IF(AND(T158="SI",AE158&gt;=$AF$22),"CUMPLE",IF(AE158&gt;=$AF$23,"CUMPLE","NO CUMPLE")))</f>
        <v/>
      </c>
      <c r="AG162" s="136"/>
      <c r="AH162" s="188" t="str">
        <f>IF(OR(M161="",L158="",P158=""),"",IF(AND(T158="SI",AG158&gt;=$AH$22),"CUMPLE",IF(AG158&gt;=$AH$23,"CUMPLE","NO CUMPLE")))</f>
        <v>CUMPLE</v>
      </c>
      <c r="AI162" s="162" t="str">
        <f t="shared" si="131"/>
        <v/>
      </c>
    </row>
    <row r="163" spans="1:35" s="14" customFormat="1" ht="20.100000000000001" customHeight="1">
      <c r="A163" s="259"/>
      <c r="B163" s="21" t="str">
        <f t="shared" si="132"/>
        <v/>
      </c>
      <c r="C163" s="21"/>
      <c r="D163" s="121"/>
      <c r="E163" s="153"/>
      <c r="F163" s="153"/>
      <c r="G163" s="153"/>
      <c r="H163" s="153"/>
      <c r="I163" s="153">
        <f t="shared" si="135"/>
        <v>0</v>
      </c>
      <c r="J163" s="153">
        <f t="shared" si="133"/>
        <v>0</v>
      </c>
      <c r="K163" s="153"/>
      <c r="L163" s="153"/>
      <c r="M163" s="149"/>
      <c r="N163" s="197"/>
      <c r="O163" s="160"/>
      <c r="P163" s="160"/>
      <c r="Q163" s="203"/>
      <c r="R163" s="204"/>
      <c r="S163" s="246" t="str">
        <f>IF(OR($R$26=0,M163="",Q163=""),"",IF($R$26&gt;=VLOOKUP(M163,POA!$B$3:$G$21,6,FALSE),"CUMPLE","NO CUMPLE"))</f>
        <v/>
      </c>
      <c r="T163" s="129"/>
      <c r="U163" s="130"/>
      <c r="V163" s="186" t="str">
        <f>IF(OR($U158=0,M163="",Q163=""),"",IF(AND(T163="SI",$U158&gt;=$V$22),"CUMPLE",IF($U158&gt;=$V$23,"CUMPLE","NO CUMPLE")))</f>
        <v/>
      </c>
      <c r="W163" s="131"/>
      <c r="X163" s="186" t="str">
        <f>IF(OR(W158=0,M163="",Q163=""),"",IF(AND(T163="SI",W158&lt;=$X$22),"CUMPLE",IF(W158&lt;=$X$23,"CUMPLE","NO CUMPLE")))</f>
        <v/>
      </c>
      <c r="Y163" s="132"/>
      <c r="Z163" s="186" t="str">
        <f>IF(OR(Y158=0,M163="",Q163=""),"",IF(AND(T163="SI",Y158&gt;=$Z$22),"CUMPLE",IF(Y158&gt;=$Z$23,"CUMPLE","NO CUMPLE")))</f>
        <v/>
      </c>
      <c r="AA163" s="214" t="str">
        <f t="shared" si="128"/>
        <v/>
      </c>
      <c r="AB163" s="199">
        <v>2021</v>
      </c>
      <c r="AC163" s="134">
        <f t="shared" si="130"/>
        <v>0</v>
      </c>
      <c r="AD163" s="135" t="str">
        <f t="shared" si="134"/>
        <v/>
      </c>
      <c r="AE163" s="136"/>
      <c r="AF163" s="188" t="str">
        <f>IF(OR(M163="",L158="",P163=""),"",IF(AND(T158="SI",AE158&gt;=$AF$22),"CUMPLE",IF(AE158&gt;=$AF$23,"CUMPLE","NO CUMPLE")))</f>
        <v/>
      </c>
      <c r="AG163" s="136"/>
      <c r="AH163" s="188" t="str">
        <f>IF(OR(M163="",L158="",P158=""),"",IF(AND(T158="SI",AG158&gt;=$AH$22),"CUMPLE",IF(AG158&gt;=$AH$23,"CUMPLE","NO CUMPLE")))</f>
        <v/>
      </c>
      <c r="AI163" s="162" t="str">
        <f t="shared" si="131"/>
        <v/>
      </c>
    </row>
    <row r="164" spans="1:35" s="14" customFormat="1" ht="20.100000000000001" customHeight="1">
      <c r="A164" s="259"/>
      <c r="B164" s="150" t="str">
        <f t="shared" si="132"/>
        <v/>
      </c>
      <c r="C164" s="150"/>
      <c r="D164" s="121"/>
      <c r="E164" s="153"/>
      <c r="F164" s="153"/>
      <c r="G164" s="153"/>
      <c r="H164" s="153"/>
      <c r="I164" s="153">
        <f t="shared" si="135"/>
        <v>0</v>
      </c>
      <c r="J164" s="153">
        <f t="shared" si="133"/>
        <v>0</v>
      </c>
      <c r="K164" s="153"/>
      <c r="L164" s="153"/>
      <c r="M164" s="149"/>
      <c r="N164" s="197"/>
      <c r="O164" s="160"/>
      <c r="P164" s="160"/>
      <c r="Q164" s="203"/>
      <c r="R164" s="204"/>
      <c r="S164" s="246" t="str">
        <f>IF(OR($R$26=0,M164="",Q164=""),"",IF($R$26&gt;=VLOOKUP(M164,POA!$B$3:$G$21,6,FALSE),"CUMPLE","NO CUMPLE"))</f>
        <v/>
      </c>
      <c r="T164" s="129"/>
      <c r="U164" s="130"/>
      <c r="V164" s="186" t="str">
        <f>IF(OR($U158=0,M164="",Q164=""),"",IF(AND(T164="SI",$U158&gt;=$V$22),"CUMPLE",IF($U158&gt;=$V$23,"CUMPLE","NO CUMPLE")))</f>
        <v/>
      </c>
      <c r="W164" s="131"/>
      <c r="X164" s="186" t="str">
        <f>IF(OR(W158=0,M164="",Q164=""),"",IF(AND(T164="SI",W158&lt;=$X$22),"CUMPLE",IF(W158&lt;=$X$23,"CUMPLE","NO CUMPLE")))</f>
        <v/>
      </c>
      <c r="Y164" s="132"/>
      <c r="Z164" s="186" t="str">
        <f>IF(OR(Y158=0,M164="",Q164=""),"",IF(AND(T164="SI",Y158&gt;=$Z$22),"CUMPLE",IF(Y158&gt;=$Z$23,"CUMPLE","NO CUMPLE")))</f>
        <v/>
      </c>
      <c r="AA164" s="214" t="str">
        <f t="shared" si="128"/>
        <v/>
      </c>
      <c r="AB164" s="199">
        <v>2021</v>
      </c>
      <c r="AC164" s="134">
        <f t="shared" si="130"/>
        <v>0</v>
      </c>
      <c r="AD164" s="135" t="str">
        <f>IF(OR(B164="",C164=""),"",IF(AND(AC164&gt;0,AC164&lt;=30000),"MIPYME","NO CUMPLE"))</f>
        <v/>
      </c>
      <c r="AE164" s="136"/>
      <c r="AF164" s="188" t="str">
        <f>IF(OR(M164="",L158="",P164=""),"",IF(AND(T162="SI",AE158&gt;=$AF$22),"CUMPLE",IF(AE158&gt;=$AF$23,"CUMPLE","NO CUMPLE")))</f>
        <v/>
      </c>
      <c r="AG164" s="136"/>
      <c r="AH164" s="188" t="str">
        <f>IF(OR(M164="",L158="",P158=""),"",IF(AND(T158="SI",AG158&gt;=$AH$22),"CUMPLE",IF(AG158&gt;=$AH$23,"CUMPLE","NO CUMPLE")))</f>
        <v/>
      </c>
      <c r="AI164" s="162" t="str">
        <f t="shared" si="131"/>
        <v/>
      </c>
    </row>
    <row r="165" spans="1:35" s="14" customFormat="1" ht="20.100000000000001" customHeight="1">
      <c r="A165" s="259"/>
      <c r="B165" s="150" t="str">
        <f t="shared" si="132"/>
        <v/>
      </c>
      <c r="C165" s="150"/>
      <c r="D165" s="121"/>
      <c r="E165" s="153"/>
      <c r="F165" s="153"/>
      <c r="G165" s="153"/>
      <c r="H165" s="153"/>
      <c r="I165" s="153">
        <f t="shared" si="135"/>
        <v>0</v>
      </c>
      <c r="J165" s="153">
        <f t="shared" si="133"/>
        <v>0</v>
      </c>
      <c r="K165" s="153"/>
      <c r="L165" s="153"/>
      <c r="M165" s="149"/>
      <c r="N165" s="197"/>
      <c r="O165" s="160"/>
      <c r="P165" s="160"/>
      <c r="Q165" s="203"/>
      <c r="R165" s="204"/>
      <c r="S165" s="246" t="str">
        <f>IF(OR($R$26=0,M165="",Q165=""),"",IF($R$26&gt;=VLOOKUP(M165,POA!$B$3:$G$21,6,FALSE),"CUMPLE","NO CUMPLE"))</f>
        <v/>
      </c>
      <c r="T165" s="129"/>
      <c r="U165" s="130"/>
      <c r="V165" s="186" t="str">
        <f>IF(OR($U158=0,M165="",Q165=""),"",IF(AND(T165="SI",$U158&gt;=$V$22),"CUMPLE",IF($U158&gt;=$V$23,"CUMPLE","NO CUMPLE")))</f>
        <v/>
      </c>
      <c r="W165" s="131"/>
      <c r="X165" s="186" t="str">
        <f>IF(OR(W158=0,M165="",Q165=""),"",IF(AND(T165="SI",W158&lt;=$X$22),"CUMPLE",IF(W158&lt;=$X$23,"CUMPLE","NO CUMPLE")))</f>
        <v/>
      </c>
      <c r="Y165" s="132"/>
      <c r="Z165" s="186" t="str">
        <f>IF(OR(Y158=0,M165="",Q165=""),"",IF(AND(T165="SI",Y158&gt;=$Z$22),"CUMPLE",IF(Y158&gt;=$Z$23,"CUMPLE","NO CUMPLE")))</f>
        <v/>
      </c>
      <c r="AA165" s="214" t="str">
        <f t="shared" si="128"/>
        <v/>
      </c>
      <c r="AB165" s="199">
        <v>2021</v>
      </c>
      <c r="AC165" s="134">
        <f t="shared" si="130"/>
        <v>0</v>
      </c>
      <c r="AD165" s="135" t="str">
        <f t="shared" ref="AD165:AD166" si="136">IF(OR(B165="",C165=""),"",IF(AND(AC165&gt;0,AC165&lt;=30000),"MIPYME","NO CUMPLE"))</f>
        <v/>
      </c>
      <c r="AE165" s="136"/>
      <c r="AF165" s="188" t="str">
        <f>IF(OR(M165="",L158="",P165=""),"",IF(AND(T158="SI",AE158&gt;=$AF$22),"CUMPLE",IF(AE158&gt;=$AF$23,"CUMPLE","NO CUMPLE")))</f>
        <v/>
      </c>
      <c r="AG165" s="136"/>
      <c r="AH165" s="188" t="str">
        <f>IF(OR(M165="",L158="",P158=""),"",IF(AND(T158="SI",AG158&gt;=$AH$22),"CUMPLE",IF(AG158&gt;=$AH$23,"CUMPLE","NO CUMPLE")))</f>
        <v/>
      </c>
      <c r="AI165" s="162" t="str">
        <f t="shared" si="131"/>
        <v/>
      </c>
    </row>
    <row r="166" spans="1:35" s="14" customFormat="1" ht="20.100000000000001" customHeight="1">
      <c r="A166" s="259"/>
      <c r="B166" s="150" t="str">
        <f t="shared" si="132"/>
        <v/>
      </c>
      <c r="C166" s="150"/>
      <c r="D166" s="121"/>
      <c r="E166" s="153"/>
      <c r="F166" s="153"/>
      <c r="G166" s="153"/>
      <c r="H166" s="153"/>
      <c r="I166" s="153">
        <f t="shared" si="135"/>
        <v>0</v>
      </c>
      <c r="J166" s="153">
        <f t="shared" si="133"/>
        <v>0</v>
      </c>
      <c r="K166" s="153"/>
      <c r="L166" s="153"/>
      <c r="M166" s="149"/>
      <c r="N166" s="197"/>
      <c r="O166" s="160"/>
      <c r="P166" s="160"/>
      <c r="Q166" s="203"/>
      <c r="R166" s="204"/>
      <c r="S166" s="246" t="str">
        <f>IF(OR($R$26=0,M166="",Q166=""),"",IF($R$26&gt;=VLOOKUP(M166,POA!$B$3:$G$21,6,FALSE),"CUMPLE","NO CUMPLE"))</f>
        <v/>
      </c>
      <c r="T166" s="129"/>
      <c r="U166" s="130"/>
      <c r="V166" s="186" t="str">
        <f>IF(OR($U158=0,M166="",Q166=""),"",IF(AND(T166="SI",$U158&gt;=$V$22),"CUMPLE",IF($U158&gt;=$V$23,"CUMPLE","NO CUMPLE")))</f>
        <v/>
      </c>
      <c r="W166" s="131"/>
      <c r="X166" s="186" t="str">
        <f>IF(OR(W158=0,M166="",Q166=""),"",IF(AND(T166="SI",W158&lt;=$X$22),"CUMPLE",IF(W158&lt;=$X$23,"CUMPLE","NO CUMPLE")))</f>
        <v/>
      </c>
      <c r="Y166" s="132"/>
      <c r="Z166" s="186" t="str">
        <f>IF(OR(Y158=0,M166="",Q166=""),"",IF(AND(T166="SI",Y158&gt;=$Z$22),"CUMPLE",IF(Y158&gt;=$Z$23,"CUMPLE","NO CUMPLE")))</f>
        <v/>
      </c>
      <c r="AA166" s="215" t="str">
        <f t="shared" si="128"/>
        <v/>
      </c>
      <c r="AB166" s="133">
        <v>2021</v>
      </c>
      <c r="AC166" s="134">
        <f t="shared" si="130"/>
        <v>0</v>
      </c>
      <c r="AD166" s="135" t="str">
        <f t="shared" si="136"/>
        <v/>
      </c>
      <c r="AE166" s="136"/>
      <c r="AF166" s="188" t="str">
        <f>IF(OR(M166="",L158="",P158=""),"",IF(AND(T158="SI",AE158&gt;=$AF$22),"CUMPLE",IF(AE158&gt;=$AF$23,"CUMPLE","NO CUMPLE")))</f>
        <v/>
      </c>
      <c r="AG166" s="136"/>
      <c r="AH166" s="188" t="str">
        <f>IF(OR(M166="",L158="",P158=""),"",IF(AND(T158="SI",AG158&gt;=$AH$22),"CUMPLE",IF(AG158&gt;=$AH$23,"CUMPLE","NO CUMPLE")))</f>
        <v/>
      </c>
      <c r="AI166" s="162" t="str">
        <f t="shared" si="131"/>
        <v/>
      </c>
    </row>
    <row r="167" spans="1:35" s="14" customFormat="1" ht="20.100000000000001" customHeight="1">
      <c r="A167" s="259"/>
      <c r="B167" s="150" t="str">
        <f t="shared" si="132"/>
        <v/>
      </c>
      <c r="C167" s="150"/>
      <c r="D167" s="121"/>
      <c r="E167" s="153"/>
      <c r="F167" s="153"/>
      <c r="G167" s="153"/>
      <c r="H167" s="153"/>
      <c r="I167" s="153">
        <f t="shared" si="135"/>
        <v>0</v>
      </c>
      <c r="J167" s="153">
        <f t="shared" si="133"/>
        <v>0</v>
      </c>
      <c r="K167" s="153"/>
      <c r="L167" s="153"/>
      <c r="M167" s="151"/>
      <c r="N167" s="197"/>
      <c r="O167" s="160"/>
      <c r="P167" s="160"/>
      <c r="Q167" s="203"/>
      <c r="R167" s="204"/>
      <c r="S167" s="246"/>
      <c r="T167" s="129"/>
      <c r="U167" s="130"/>
      <c r="V167" s="186" t="str">
        <f>IF(OR($U158=0,M167="",Q167=""),"",IF(AND(T167="SI",$U158&gt;=$V$22),"CUMPLE",IF($U158&gt;=$V$23,"CUMPLE","NO CUMPLE")))</f>
        <v/>
      </c>
      <c r="W167" s="131"/>
      <c r="X167" s="186" t="str">
        <f>IF(OR(W158=0,M167="",Q167=""),"",IF(AND(T167="SI",W158&lt;=$X$22),"CUMPLE",IF(W158&lt;=$X$23,"CUMPLE","NO CUMPLE")))</f>
        <v/>
      </c>
      <c r="Y167" s="132"/>
      <c r="Z167" s="186" t="str">
        <f>IF(OR(Y158=0,M167="",Q167=""),"",IF(AND(T167="SI",Y158&gt;=$Z$22),"CUMPLE",IF(Y158&gt;=$Z$23,"CUMPLE","NO CUMPLE")))</f>
        <v/>
      </c>
      <c r="AA167" s="214" t="str">
        <f t="shared" si="128"/>
        <v/>
      </c>
      <c r="AB167" s="199">
        <v>2021</v>
      </c>
      <c r="AC167" s="134">
        <f t="shared" si="130"/>
        <v>0</v>
      </c>
      <c r="AD167" s="135" t="str">
        <f>IF(OR(B167="",C167=""),"",IF(AND(AC167&gt;0,AC167&lt;=30000),"MIPYME","NO CUMPLE"))</f>
        <v/>
      </c>
      <c r="AE167" s="136"/>
      <c r="AF167" s="188" t="str">
        <f>IF(OR(M167="",L158="",P167=""),"",IF(AND(T158="SI",AE158&gt;=$AF$22),"CUMPLE",IF(AE158&gt;=$AF$23,"CUMPLE","NO CUMPLE")))</f>
        <v/>
      </c>
      <c r="AG167" s="136"/>
      <c r="AH167" s="188" t="str">
        <f>IF(OR(M167="",L158="",P158=""),"",IF(AND(T158="SI",AG158&gt;=$AH$22),"CUMPLE",IF(AG158&gt;=$AH$23,"CUMPLE","NO CUMPLE")))</f>
        <v/>
      </c>
      <c r="AI167" s="162" t="str">
        <f t="shared" si="131"/>
        <v/>
      </c>
    </row>
    <row r="168" spans="1:35" ht="20.100000000000001" customHeight="1">
      <c r="A168" s="259"/>
      <c r="B168" s="284" t="str">
        <f t="shared" si="132"/>
        <v/>
      </c>
      <c r="C168" s="284"/>
      <c r="D168" s="284"/>
      <c r="E168" s="216"/>
      <c r="F168" s="153"/>
      <c r="G168" s="153"/>
      <c r="H168" s="153"/>
      <c r="I168" s="153">
        <f>IF(ISERROR(E168-G168),"",E168-G168)</f>
        <v>0</v>
      </c>
      <c r="J168" s="153">
        <f t="shared" si="133"/>
        <v>0</v>
      </c>
      <c r="K168" s="153"/>
      <c r="L168" s="153"/>
      <c r="M168" s="151"/>
      <c r="N168" s="197"/>
      <c r="O168" s="160"/>
      <c r="P168" s="160"/>
      <c r="Q168" s="203"/>
      <c r="R168" s="204"/>
      <c r="S168" s="253"/>
      <c r="T168" s="129"/>
      <c r="U168" s="129"/>
      <c r="V168" s="186" t="str">
        <f>IF(OR($U159=0,M168="",Q168=""),"",IF(AND(T168="SI",$U159&gt;=$V$22),"CUMPLE",IF($U159&gt;=$V$23,"CUMPLE","NO CUMPLE")))</f>
        <v/>
      </c>
      <c r="W168" s="129"/>
      <c r="X168" s="186" t="str">
        <f>IF(OR(W159=0,M168="",Q168=""),"",IF(AND(T168="SI",W159&lt;=$X$22),"CUMPLE",IF(W159&lt;=$X$23,"CUMPLE","NO CUMPLE")))</f>
        <v/>
      </c>
      <c r="Y168" s="129"/>
      <c r="Z168" s="186" t="str">
        <f>IF(OR(Y159=0,M168="",Q168=""),"",IF(AND(T168="SI",Y159&gt;=$Z$22),"CUMPLE",IF(Y159&gt;=$Z$23,"CUMPLE","NO CUMPLE")))</f>
        <v/>
      </c>
      <c r="AA168" s="214" t="str">
        <f t="shared" si="128"/>
        <v/>
      </c>
      <c r="AB168" s="200"/>
      <c r="AC168" s="129"/>
      <c r="AD168" s="129"/>
      <c r="AE168" s="129"/>
      <c r="AF168" s="188" t="str">
        <f>IF(OR(M168="",L158="",P168=""),"",IF(AND(T158="SI",AE158&gt;=$AF$22),"CUMPLE",IF(AE158&gt;=$AF$23,"CUMPLE","NO CUMPLE")))</f>
        <v/>
      </c>
      <c r="AG168" s="129"/>
      <c r="AH168" s="188" t="str">
        <f>IF(OR(M168="",L158="",P158=""),"",IF(AND(T158="SI",AG158&gt;=$AH$22),"CUMPLE",IF(AG158&gt;=$AH$23,"CUMPLE","NO CUMPLE")))</f>
        <v/>
      </c>
      <c r="AI168" s="162" t="str">
        <f t="shared" si="131"/>
        <v/>
      </c>
    </row>
    <row r="169" spans="1:35" ht="9.9499999999999993" customHeight="1" thickBot="1">
      <c r="A169" s="259"/>
      <c r="B169" s="322" t="s">
        <v>73</v>
      </c>
      <c r="C169" s="323"/>
      <c r="D169" s="323"/>
      <c r="E169" s="323"/>
      <c r="F169" s="323"/>
      <c r="G169" s="323"/>
      <c r="H169" s="323"/>
      <c r="I169" s="323"/>
      <c r="J169" s="323"/>
      <c r="K169" s="323"/>
      <c r="L169" s="323"/>
      <c r="M169" s="323"/>
      <c r="N169" s="323"/>
      <c r="O169" s="323"/>
      <c r="P169" s="323"/>
      <c r="Q169" s="323"/>
      <c r="R169" s="323"/>
      <c r="S169" s="324"/>
      <c r="T169" s="323"/>
      <c r="U169" s="323"/>
      <c r="V169" s="323"/>
      <c r="W169" s="323"/>
      <c r="X169" s="323"/>
      <c r="Y169" s="323"/>
      <c r="Z169" s="323"/>
      <c r="AA169" s="324"/>
      <c r="AB169" s="323"/>
      <c r="AC169" s="323"/>
      <c r="AD169" s="323"/>
      <c r="AE169" s="323"/>
      <c r="AF169" s="323"/>
      <c r="AG169" s="323"/>
      <c r="AH169" s="323"/>
      <c r="AI169" s="325"/>
    </row>
    <row r="170" spans="1:35" s="221" customFormat="1" ht="26.1" customHeight="1">
      <c r="A170" s="269" t="s">
        <v>111</v>
      </c>
      <c r="B170" s="222">
        <v>13</v>
      </c>
      <c r="C170" s="223" t="s">
        <v>112</v>
      </c>
      <c r="D170" s="224">
        <f>IF(SUM(D171:D180)=0,"",SUM(D171:D180))</f>
        <v>1</v>
      </c>
      <c r="E170" s="225">
        <f t="shared" ref="E170:K170" si="137">IF(ISERROR(SUM(E171:E180)),"",SUM(E171:E180))</f>
        <v>4278496660</v>
      </c>
      <c r="F170" s="225">
        <f t="shared" si="137"/>
        <v>4459574166</v>
      </c>
      <c r="G170" s="225">
        <f t="shared" si="137"/>
        <v>712095170</v>
      </c>
      <c r="H170" s="225">
        <f t="shared" si="137"/>
        <v>2617458264</v>
      </c>
      <c r="I170" s="225">
        <f t="shared" si="137"/>
        <v>3566401490</v>
      </c>
      <c r="J170" s="225">
        <f t="shared" si="137"/>
        <v>1842115902</v>
      </c>
      <c r="K170" s="225">
        <f t="shared" si="137"/>
        <v>2843811217</v>
      </c>
      <c r="L170" s="225">
        <f t="shared" ref="L170" si="138">IF(ISERROR(SUM(L171:L179)),"",SUM(L171:L179))</f>
        <v>66625760.000100002</v>
      </c>
      <c r="M170" s="226">
        <v>3</v>
      </c>
      <c r="N170" s="227">
        <f>IF(M170="","",VLOOKUP(M170,POA!$B$3:$G142,3,0))</f>
        <v>5</v>
      </c>
      <c r="O170" s="228" t="s">
        <v>7</v>
      </c>
      <c r="P170" s="228">
        <f>+SUM(P171:P179)</f>
        <v>0</v>
      </c>
      <c r="Q170" s="229">
        <f>IF(ISERROR(VLOOKUP(M170,POA!$B$3:$G155,2,0)),"",VLOOKUP(M170,POA!$B$3:$G155,2,0))</f>
        <v>1522205504</v>
      </c>
      <c r="R170" s="230">
        <f>IF(M170="","",SUM($I$170)+IF(ISERROR(VLOOKUP(M170,POA!$B$3:$G139,4,0)),"",VLOOKUP(M170,POA!$B$3:$G139,4,0)))</f>
        <v>3870842590.8000002</v>
      </c>
      <c r="S170" s="231" t="str">
        <f>IF(OR($R$26=0,M170="",Q170=""),"",IF($R$26&gt;=VLOOKUP(M170,POA!$B$3:$G$21,6,FALSE),"CUMPLE","NO CUMPLE"))</f>
        <v/>
      </c>
      <c r="T170" s="225" t="str">
        <f>IF(M170="","",IF(COUNTIFS(T171:T180,"SI",D171:D180,"&gt;=10%")&gt;0,"SI","NO"))</f>
        <v>NO</v>
      </c>
      <c r="U170" s="225">
        <f>IF(ISERROR(SUM(E170/G170)),0,SUM(E170/G170))</f>
        <v>6.0083214158017668</v>
      </c>
      <c r="V170" s="232" t="str">
        <f>IF(OR($U170=0,M170="",Q170=""),"",IF(AND(T170="SI",$U170&gt;=$V$22),"CUMPLE",IF($U170&gt;=$V$23,"CUMPLE","NO CUMPLE")))</f>
        <v>CUMPLE</v>
      </c>
      <c r="W170" s="233">
        <f>IF(M170="","",IF(ISERROR(SUM(H170/F170)),0,SUM(H170/F170)))</f>
        <v>0.58693008941428149</v>
      </c>
      <c r="X170" s="232" t="str">
        <f>IF(OR(W170=0,M170="",Q170=""),"",IF(AND(T170="SI",W170&lt;=$X$22),"CUMPLE",IF(W170&lt;=$X$23,"CUMPLE","NO CUMPLE")))</f>
        <v>CUMPLE</v>
      </c>
      <c r="Y170" s="225">
        <f>IF(ISERROR(SUM(K170/L170)),0,SUM(K170/L170))</f>
        <v>42.683358763873485</v>
      </c>
      <c r="Z170" s="232" t="str">
        <f>IF(OR(Y170=0,M170="",Q170=""),"",IF(AND(T170="SI",Y170&gt;=$Z$22),"CUMPLE",IF(Y170&gt;=$Z$23,"CUMPLE","NO CUMPLE")))</f>
        <v>CUMPLE</v>
      </c>
      <c r="AA170" s="234" t="str">
        <f t="shared" ref="AA170:AA180" si="139">IF(OR(S170="",V170="",X170="",Z170=""),"",IF(S170="NO CUMPLE","NO CUMPLE",IF(V170="NO CUMPLE","NO CUMPLE",IF(X170="NO CUMPLE","NO CUMPLE",IF(Z170="NO CUMPLE","NO CUMPLE",IF(Z170="NO CUMPLE","NO CUMPLE","CUMPLE"))))))</f>
        <v/>
      </c>
      <c r="AB170" s="235">
        <v>2021</v>
      </c>
      <c r="AC170" s="236">
        <f>IF(ISERROR(F170/VLOOKUP(AB170,$AC$21:$AD$23,2)),"",F170/VLOOKUP(AB170,$AC$21:$AD$23,2))</f>
        <v>4908.5817753151805</v>
      </c>
      <c r="AD170" s="237" t="str">
        <f>IF(OR(B170="",C170=""),"",IF(AND(AC170&gt;0,AC170&lt;=30000),"MIPYME","NO CUMPLE"))</f>
        <v>MIPYME</v>
      </c>
      <c r="AE170" s="238">
        <f>IF(M170="","",IF(ISERROR(SUM(K170/J170)),0,SUM(K170/J170)))</f>
        <v>1.5437743162156363</v>
      </c>
      <c r="AF170" s="239" t="str">
        <f>IF(OR(M170="",L170="",P170=""),"",IF(AND(T170="SI",AE170&gt;=$AF$22),"CUMPLE",IF(AE170&gt;=$AF$23,"CUMPLE","NO CUMPLE")))</f>
        <v>CUMPLE</v>
      </c>
      <c r="AG170" s="238">
        <f>IF(M170="","",IF(ISERROR(SUM(K170/F170)),0,SUM(K170/F170)))</f>
        <v>0.63768671876372152</v>
      </c>
      <c r="AH170" s="239" t="str">
        <f>IF(OR(M170="",L170="",P170=""),"",IF(AND(T170="SI",AG170&gt;=$AH$22),"CUMPLE",IF(AG170&gt;=$AH$23,"CUMPLE","NO CUMPLE")))</f>
        <v>CUMPLE</v>
      </c>
      <c r="AI170" s="234" t="str">
        <f>IF(OR(AF170="",AH170=""),"",IF(AF170="NO CUMPLE","NO CUMPLE",IF(AH170="NO CUMPLE","NO CUMPLE",IF(AH170="NO CUMPLE","NO CUMPLE","CUMPLE"))))</f>
        <v>CUMPLE</v>
      </c>
    </row>
    <row r="171" spans="1:35" s="14" customFormat="1" ht="20.100000000000001" customHeight="1">
      <c r="A171" s="259">
        <v>45471</v>
      </c>
      <c r="B171" s="146">
        <f>IF(C171="","",B170+0.1)</f>
        <v>13.1</v>
      </c>
      <c r="C171" s="146" t="s">
        <v>113</v>
      </c>
      <c r="D171" s="147">
        <v>0.9</v>
      </c>
      <c r="E171" s="137">
        <v>4271392183</v>
      </c>
      <c r="F171" s="137">
        <v>4448319689</v>
      </c>
      <c r="G171" s="137">
        <v>710727085</v>
      </c>
      <c r="H171" s="137">
        <v>2616090179</v>
      </c>
      <c r="I171" s="137">
        <f>IF(ISERROR(E171-G171),"",E171-G171)</f>
        <v>3560665098</v>
      </c>
      <c r="J171" s="137">
        <f>IF(ISERROR(F171-H171),"",F171-H171)</f>
        <v>1832229510</v>
      </c>
      <c r="K171" s="137">
        <v>2839624039</v>
      </c>
      <c r="L171" s="137">
        <v>66625760</v>
      </c>
      <c r="M171" s="148">
        <v>4</v>
      </c>
      <c r="N171" s="198">
        <f>IF(M171="","",VLOOKUP(M171,POA!$B$3:$G142,3,0))</f>
        <v>5</v>
      </c>
      <c r="O171" s="159" t="s">
        <v>7</v>
      </c>
      <c r="P171" s="159">
        <f t="shared" ref="P171:P172" si="140">+SUM(P172:P180)</f>
        <v>0</v>
      </c>
      <c r="Q171" s="202">
        <f>IF(ISERROR(VLOOKUP(M171,POA!$B$3:$G155,2,0)),"",VLOOKUP(M171,POA!$B$3:$G155,2,0))</f>
        <v>1378467964</v>
      </c>
      <c r="R171" s="264">
        <f>IF(M171="","",SUM($I$170)+IF(ISERROR(VLOOKUP(M171,POA!$B$3:$G140,4,0)),"",VLOOKUP(M171,POA!$B$3:$G140,4,0)))</f>
        <v>3842095082.8000002</v>
      </c>
      <c r="S171" s="256" t="str">
        <f>IF(OR($R$26=0,M171="",Q171=""),"",IF($R$26&gt;=VLOOKUP(M171,POA!$B$3:$G$21,6,FALSE),"CUMPLE","NO CUMPLE"))</f>
        <v/>
      </c>
      <c r="T171" s="154" t="s">
        <v>114</v>
      </c>
      <c r="U171" s="138"/>
      <c r="V171" s="185" t="str">
        <f>IF(OR($U170=0,M171="",Q171=""),"",IF(AND(T171="SI",$U170&gt;=$V$22),"CUMPLE",IF($U170&gt;=$V$23,"CUMPLE","NO CUMPLE")))</f>
        <v>CUMPLE</v>
      </c>
      <c r="W171" s="139"/>
      <c r="X171" s="185" t="str">
        <f>IF(OR(W170=0,M171="",Q171=""),"",IF(AND(T171="SI",W170&lt;=$X$22),"CUMPLE",IF(W170&lt;=$X$23,"CUMPLE","NO CUMPLE")))</f>
        <v>CUMPLE</v>
      </c>
      <c r="Y171" s="140"/>
      <c r="Z171" s="185" t="str">
        <f>IF(OR(Y170=0,M171="",Q171=""),"",IF(AND(T171="SI",Y170&gt;=$Z$22),"CUMPLE",IF(Y170&gt;=$Z$23,"CUMPLE","NO CUMPLE")))</f>
        <v>CUMPLE</v>
      </c>
      <c r="AA171" s="213" t="str">
        <f t="shared" si="139"/>
        <v/>
      </c>
      <c r="AB171" s="141">
        <v>2021</v>
      </c>
      <c r="AC171" s="142">
        <f t="shared" ref="AC171:AC179" si="141">IF(ISERROR(F171/VLOOKUP(AB171,$AC$21:$AD$23,2)),"",F171/VLOOKUP(AB171,$AC$21:$AD$23,2))</f>
        <v>4896.1941529466412</v>
      </c>
      <c r="AD171" s="143" t="str">
        <f>IF(OR(B171="",C171=""),"",IF(AND(AC171&gt;0,AC171&lt;=30000),"MIPYME","NO CUMPLE"))</f>
        <v>MIPYME</v>
      </c>
      <c r="AE171" s="144"/>
      <c r="AF171" s="187" t="str">
        <f>IF(OR(M171="",L170="",P171=""),"",IF(AND(T170="SI",AE170&gt;=$AF$22),"CUMPLE",IF(AE170&gt;=$AF$23,"CUMPLE","NO CUMPLE")))</f>
        <v>CUMPLE</v>
      </c>
      <c r="AG171" s="144"/>
      <c r="AH171" s="187" t="str">
        <f>IF(OR(M171="",L170="",P171=""),"",IF(AND(T170="SI",AG170&gt;=$AH$22),"CUMPLE",IF(AG170&gt;=$AH$23,"CUMPLE","NO CUMPLE")))</f>
        <v>CUMPLE</v>
      </c>
      <c r="AI171" s="161" t="str">
        <f t="shared" ref="AI171:AI180" si="142">IF(OR(AF171="",AH171=""),"",IF(AF171="NO CUMPLE","NO CUMPLE",IF(AH171="NO CUMPLE","NO CUMPLE",IF(AH171="NO CUMPLE","NO CUMPLE","CUMPLE"))))</f>
        <v>CUMPLE</v>
      </c>
    </row>
    <row r="172" spans="1:35" s="14" customFormat="1" ht="20.100000000000001" customHeight="1">
      <c r="A172" s="259">
        <v>45484</v>
      </c>
      <c r="B172" s="21">
        <f t="shared" ref="B172:B180" si="143">IF(C172="","",B171+0.1)</f>
        <v>13.2</v>
      </c>
      <c r="C172" s="21" t="s">
        <v>115</v>
      </c>
      <c r="D172" s="121">
        <v>0.1</v>
      </c>
      <c r="E172" s="153">
        <v>7104477</v>
      </c>
      <c r="F172" s="153">
        <v>11254477</v>
      </c>
      <c r="G172" s="153">
        <v>1368085</v>
      </c>
      <c r="H172" s="153">
        <v>1368085</v>
      </c>
      <c r="I172" s="153">
        <f>IF(ISERROR(E172-G172),"",E172-G172)</f>
        <v>5736392</v>
      </c>
      <c r="J172" s="153">
        <f t="shared" ref="J172:J180" si="144">IF(ISERROR(F172-H172),"",F172-H172)</f>
        <v>9886392</v>
      </c>
      <c r="K172" s="153">
        <v>4187178</v>
      </c>
      <c r="L172" s="153">
        <v>1E-4</v>
      </c>
      <c r="M172" s="149">
        <v>5</v>
      </c>
      <c r="N172" s="197">
        <f>IF(M172="","",VLOOKUP(M172,POA!$B$3:$G142,3,0))</f>
        <v>5</v>
      </c>
      <c r="O172" s="160" t="s">
        <v>7</v>
      </c>
      <c r="P172" s="160">
        <f t="shared" si="140"/>
        <v>0</v>
      </c>
      <c r="Q172" s="255">
        <f>IF(ISERROR(VLOOKUP(M172,POA!$B$3:$G155,2,0)),"",VLOOKUP(M172,POA!$B$3:$G155,2,0))</f>
        <v>1348402734</v>
      </c>
      <c r="R172" s="295">
        <f>IF(M172="","",SUM($I$170)+IF(ISERROR(VLOOKUP(M172,POA!$B$3:$G141,4,0)),"",VLOOKUP(M172,POA!$B$3:$G141,4,0)))</f>
        <v>3836082036.8000002</v>
      </c>
      <c r="S172" s="257" t="str">
        <f>IF(OR($R$26=0,M172="",Q172=""),"",IF($R$26&gt;=VLOOKUP(M172,POA!$B$3:$G$21,6,FALSE),"CUMPLE","NO CUMPLE"))</f>
        <v/>
      </c>
      <c r="T172" s="129" t="s">
        <v>114</v>
      </c>
      <c r="U172" s="130"/>
      <c r="V172" s="186" t="str">
        <f>IF(OR($U170=0,M172="",Q172=""),"",IF(AND(T172="SI",$U170&gt;=$V$22),"CUMPLE",IF($U170&gt;=$V$23,"CUMPLE","NO CUMPLE")))</f>
        <v>CUMPLE</v>
      </c>
      <c r="W172" s="131"/>
      <c r="X172" s="186" t="str">
        <f>IF(OR(W170=0,M172="",Q172=""),"",IF(AND(T172="SI",W170&lt;=$X$22),"CUMPLE",IF(W170&lt;=$X$23,"CUMPLE","NO CUMPLE")))</f>
        <v>CUMPLE</v>
      </c>
      <c r="Y172" s="132"/>
      <c r="Z172" s="186" t="str">
        <f>IF(OR(Y170=0,M172="",Q172=""),"",IF(AND(T172="SI",Y170&gt;=$Z$22),"CUMPLE",IF(Y170&gt;=$Z$23,"CUMPLE","NO CUMPLE")))</f>
        <v>CUMPLE</v>
      </c>
      <c r="AA172" s="214" t="str">
        <f t="shared" si="139"/>
        <v/>
      </c>
      <c r="AB172" s="199">
        <v>2021</v>
      </c>
      <c r="AC172" s="134">
        <f t="shared" si="141"/>
        <v>12.387622368539811</v>
      </c>
      <c r="AD172" s="135" t="str">
        <f t="shared" ref="AD172:AD175" si="145">IF(OR(B172="",C172=""),"",IF(AND(AC172&gt;0,AC172&lt;=30000),"MIPYME","NO CUMPLE"))</f>
        <v>MIPYME</v>
      </c>
      <c r="AE172" s="136"/>
      <c r="AF172" s="188" t="str">
        <f>IF(OR(M172="",L170="",P172=""),"",IF(AND(T170="SI",AE170&gt;=$AF$22),"CUMPLE",IF(AE170&gt;=$AF$23,"CUMPLE","NO CUMPLE")))</f>
        <v>CUMPLE</v>
      </c>
      <c r="AG172" s="136"/>
      <c r="AH172" s="188" t="str">
        <f>IF(OR(M172="",L170="",P170=""),"",IF(AND(T170="SI",AG170&gt;=$AH$22),"CUMPLE",IF(AG170&gt;=$AH$23,"CUMPLE","NO CUMPLE")))</f>
        <v>CUMPLE</v>
      </c>
      <c r="AI172" s="162" t="str">
        <f t="shared" si="142"/>
        <v>CUMPLE</v>
      </c>
    </row>
    <row r="173" spans="1:35" s="14" customFormat="1" ht="20.100000000000001" customHeight="1">
      <c r="A173" s="259"/>
      <c r="B173" s="21" t="str">
        <f t="shared" si="143"/>
        <v/>
      </c>
      <c r="C173" s="21"/>
      <c r="D173" s="121"/>
      <c r="E173" s="153"/>
      <c r="F173" s="153"/>
      <c r="G173" s="153"/>
      <c r="H173" s="153"/>
      <c r="I173" s="153">
        <f t="shared" ref="I173:I179" si="146">IF(ISERROR(E173-G173),"",E173-G173)</f>
        <v>0</v>
      </c>
      <c r="J173" s="153">
        <f t="shared" si="144"/>
        <v>0</v>
      </c>
      <c r="K173" s="153"/>
      <c r="L173" s="153"/>
      <c r="M173" s="149">
        <v>6</v>
      </c>
      <c r="N173" s="197">
        <f>IF(M173="","",VLOOKUP(M173,POA!$B$3:$G142,3,0))</f>
        <v>5</v>
      </c>
      <c r="O173" s="160" t="s">
        <v>7</v>
      </c>
      <c r="P173" s="160">
        <f>+SUM(P174:P181)</f>
        <v>0</v>
      </c>
      <c r="Q173" s="255">
        <f>IF(ISERROR(VLOOKUP(M173,POA!$B$3:$G155,2,0)),"",VLOOKUP(M173,POA!$B$3:$G155,2,0))</f>
        <v>1264100957</v>
      </c>
      <c r="R173" s="295">
        <f>IF(M173="","",SUM($I$170)+IF(ISERROR(VLOOKUP(M173,POA!$B$3:$G142,4,0)),"",VLOOKUP(M173,POA!$B$3:$G142,4,0)))</f>
        <v>3819221681.4000001</v>
      </c>
      <c r="S173" s="294" t="str">
        <f>IF(OR($R$26=0,M173="",Q173=""),"",IF($R$26&gt;=VLOOKUP(M173,POA!$B$3:$G$21,6,FALSE),"CUMPLE","NO CUMPLE"))</f>
        <v/>
      </c>
      <c r="T173" s="129"/>
      <c r="U173" s="130"/>
      <c r="V173" s="186" t="str">
        <f>IF(OR($U170=0,M173="",Q173=""),"",IF(AND(T173="SI",$U170&gt;=$V$22),"CUMPLE",IF($U170&gt;=$V$23,"CUMPLE","NO CUMPLE")))</f>
        <v>CUMPLE</v>
      </c>
      <c r="W173" s="131"/>
      <c r="X173" s="186" t="str">
        <f>IF(OR(W170=0,M173="",Q173=""),"",IF(AND(T173="SI",W170&lt;=$X$22),"CUMPLE",IF(W170&lt;=$X$23,"CUMPLE","NO CUMPLE")))</f>
        <v>CUMPLE</v>
      </c>
      <c r="Y173" s="132"/>
      <c r="Z173" s="186" t="str">
        <f>IF(OR(Y170=0,M173="",Q173=""),"",IF(AND(T173="SI",Y170&gt;=$Z$22),"CUMPLE",IF(Y170&gt;=$Z$23,"CUMPLE","NO CUMPLE")))</f>
        <v>CUMPLE</v>
      </c>
      <c r="AA173" s="214" t="str">
        <f t="shared" si="139"/>
        <v/>
      </c>
      <c r="AB173" s="199">
        <v>2021</v>
      </c>
      <c r="AC173" s="134">
        <f t="shared" si="141"/>
        <v>0</v>
      </c>
      <c r="AD173" s="135" t="str">
        <f t="shared" si="145"/>
        <v/>
      </c>
      <c r="AE173" s="136"/>
      <c r="AF173" s="188" t="str">
        <f>IF(OR(M173="",L170="",P173=""),"",IF(AND(T170="SI",AE170&gt;=$AF$22),"CUMPLE",IF(AE170&gt;=$AF$23,"CUMPLE","NO CUMPLE")))</f>
        <v>CUMPLE</v>
      </c>
      <c r="AG173" s="136"/>
      <c r="AH173" s="188" t="str">
        <f>IF(OR(M173="",L170="",P170=""),"",IF(AND(T170="SI",AG170&gt;=$AH$22),"CUMPLE",IF(AG170&gt;=$AH$23,"CUMPLE","NO CUMPLE")))</f>
        <v>CUMPLE</v>
      </c>
      <c r="AI173" s="162" t="str">
        <f t="shared" si="142"/>
        <v>CUMPLE</v>
      </c>
    </row>
    <row r="174" spans="1:35" s="14" customFormat="1" ht="20.100000000000001" customHeight="1">
      <c r="A174" s="259"/>
      <c r="B174" s="21" t="str">
        <f t="shared" si="143"/>
        <v/>
      </c>
      <c r="C174" s="21"/>
      <c r="D174" s="121"/>
      <c r="E174" s="153"/>
      <c r="F174" s="153"/>
      <c r="G174" s="153"/>
      <c r="H174" s="153"/>
      <c r="I174" s="153">
        <f t="shared" si="146"/>
        <v>0</v>
      </c>
      <c r="J174" s="153">
        <f t="shared" si="144"/>
        <v>0</v>
      </c>
      <c r="K174" s="153"/>
      <c r="L174" s="153"/>
      <c r="M174" s="149">
        <v>7</v>
      </c>
      <c r="N174" s="197">
        <f>IF(M174="","",VLOOKUP(M174,POA!$B$3:$G155,3,0))</f>
        <v>5</v>
      </c>
      <c r="O174" s="160" t="s">
        <v>7</v>
      </c>
      <c r="P174" s="160">
        <f>+SUM(P175:P181)</f>
        <v>0</v>
      </c>
      <c r="Q174" s="255">
        <f>IF(ISERROR(VLOOKUP(M174,POA!$B$3:$G144,2,0)),"",VLOOKUP(M174,POA!$B$3:$G144,2,0))</f>
        <v>1167015102</v>
      </c>
      <c r="R174" s="295">
        <f>IF(M174="","",SUM($I$170)+IF(ISERROR(VLOOKUP(M174,POA!$B$3:$G143,4,0)),"",VLOOKUP(M174,POA!$B$3:$G143,4,0)))</f>
        <v>3799804510.4000001</v>
      </c>
      <c r="S174" s="298" t="str">
        <f>IF(OR($R$26=0,M174="",Q174=""),"",IF($R$26&gt;=VLOOKUP(M174,POA!$B$3:$G$21,6,FALSE),"CUMPLE","NO CUMPLE"))</f>
        <v/>
      </c>
      <c r="T174" s="129"/>
      <c r="U174" s="130"/>
      <c r="V174" s="186" t="str">
        <f>IF(OR($U170=0,M174="",Q174=""),"",IF(AND(T174="SI",$U170&gt;=$V$22),"CUMPLE",IF($U170&gt;=$V$23,"CUMPLE","NO CUMPLE")))</f>
        <v>CUMPLE</v>
      </c>
      <c r="W174" s="131"/>
      <c r="X174" s="186" t="str">
        <f>IF(OR(W170=0,M174="",Q174=""),"",IF(AND(T174="SI",W170&lt;=$X$22),"CUMPLE",IF(W170&lt;=$X$23,"CUMPLE","NO CUMPLE")))</f>
        <v>CUMPLE</v>
      </c>
      <c r="Y174" s="132"/>
      <c r="Z174" s="186" t="str">
        <f>IF(OR(Y170=0,M174="",Q174=""),"",IF(AND(T174="SI",Y170&gt;=$Z$22),"CUMPLE",IF(Y170&gt;=$Z$23,"CUMPLE","NO CUMPLE")))</f>
        <v>CUMPLE</v>
      </c>
      <c r="AA174" s="214" t="str">
        <f t="shared" si="139"/>
        <v/>
      </c>
      <c r="AB174" s="199">
        <v>2021</v>
      </c>
      <c r="AC174" s="134">
        <f t="shared" si="141"/>
        <v>0</v>
      </c>
      <c r="AD174" s="135" t="str">
        <f t="shared" si="145"/>
        <v/>
      </c>
      <c r="AE174" s="136"/>
      <c r="AF174" s="188" t="str">
        <f>IF(OR(M174="",L170="",P174=""),"",IF(AND(T170="SI",AE170&gt;=$AF$22),"CUMPLE",IF(AE170&gt;=$AF$23,"CUMPLE","NO CUMPLE")))</f>
        <v>CUMPLE</v>
      </c>
      <c r="AG174" s="136"/>
      <c r="AH174" s="188" t="str">
        <f>IF(OR(M173="",L170="",P170=""),"",IF(AND(T170="SI",AG170&gt;=$AH$22),"CUMPLE",IF(AG170&gt;=$AH$23,"CUMPLE","NO CUMPLE")))</f>
        <v>CUMPLE</v>
      </c>
      <c r="AI174" s="162" t="str">
        <f t="shared" si="142"/>
        <v>CUMPLE</v>
      </c>
    </row>
    <row r="175" spans="1:35" s="14" customFormat="1" ht="20.100000000000001" customHeight="1">
      <c r="A175" s="259"/>
      <c r="B175" s="21" t="str">
        <f t="shared" si="143"/>
        <v/>
      </c>
      <c r="C175" s="21"/>
      <c r="D175" s="121"/>
      <c r="E175" s="153"/>
      <c r="F175" s="153"/>
      <c r="G175" s="153"/>
      <c r="H175" s="153"/>
      <c r="I175" s="153">
        <f t="shared" si="146"/>
        <v>0</v>
      </c>
      <c r="J175" s="153">
        <f t="shared" si="144"/>
        <v>0</v>
      </c>
      <c r="K175" s="153"/>
      <c r="L175" s="153"/>
      <c r="M175" s="149">
        <v>8</v>
      </c>
      <c r="N175" s="197">
        <f>IF(M175="","",VLOOKUP(M175,POA!$B$3:$G142,3,0))</f>
        <v>5</v>
      </c>
      <c r="O175" s="160" t="s">
        <v>7</v>
      </c>
      <c r="P175" s="160">
        <f>+SUM(P176:P181)</f>
        <v>0</v>
      </c>
      <c r="Q175" s="255">
        <f>IF(ISERROR(VLOOKUP(M175,POA!$B$3:$G155,2,0)),"",VLOOKUP(M175,POA!$B$3:$G155,2,0))</f>
        <v>1146992897</v>
      </c>
      <c r="R175" s="295">
        <f>IF(M175="","",SUM($I$170)+IF(ISERROR(VLOOKUP(M175,POA!$B$3:$G144,4,0)),"",VLOOKUP(M175,POA!$B$3:$G144,4,0)))</f>
        <v>3795800069.4000001</v>
      </c>
      <c r="S175" s="257" t="str">
        <f>IF(OR($R$26=0,M175="",Q175=""),"",IF($R$26&gt;=VLOOKUP(M175,POA!$B$3:$G$21,6,FALSE),"CUMPLE","NO CUMPLE"))</f>
        <v/>
      </c>
      <c r="T175" s="129"/>
      <c r="U175" s="130"/>
      <c r="V175" s="186" t="str">
        <f>IF(OR($U170=0,M175="",Q175=""),"",IF(AND(T175="SI",$U170&gt;=$V$22),"CUMPLE",IF($U170&gt;=$V$23,"CUMPLE","NO CUMPLE")))</f>
        <v>CUMPLE</v>
      </c>
      <c r="W175" s="131"/>
      <c r="X175" s="186" t="str">
        <f>IF(OR(W170=0,M175="",Q175=""),"",IF(AND(T175="SI",W170&lt;=$X$22),"CUMPLE",IF(W170&lt;=$X$23,"CUMPLE","NO CUMPLE")))</f>
        <v>CUMPLE</v>
      </c>
      <c r="Y175" s="132"/>
      <c r="Z175" s="186" t="str">
        <f>IF(OR(Y170=0,M175="",Q175=""),"",IF(AND(T175="SI",Y170&gt;=$Z$22),"CUMPLE",IF(Y170&gt;=$Z$23,"CUMPLE","NO CUMPLE")))</f>
        <v>CUMPLE</v>
      </c>
      <c r="AA175" s="214" t="str">
        <f t="shared" si="139"/>
        <v/>
      </c>
      <c r="AB175" s="199">
        <v>2021</v>
      </c>
      <c r="AC175" s="134">
        <f t="shared" si="141"/>
        <v>0</v>
      </c>
      <c r="AD175" s="135" t="str">
        <f t="shared" si="145"/>
        <v/>
      </c>
      <c r="AE175" s="136"/>
      <c r="AF175" s="188" t="str">
        <f>IF(OR(M175="",L170="",P175=""),"",IF(AND(T170="SI",AE170&gt;=$AF$22),"CUMPLE",IF(AE170&gt;=$AF$23,"CUMPLE","NO CUMPLE")))</f>
        <v>CUMPLE</v>
      </c>
      <c r="AG175" s="136"/>
      <c r="AH175" s="188" t="str">
        <f>IF(OR(M175="",L170="",P170=""),"",IF(AND(T170="SI",AG170&gt;=$AH$22),"CUMPLE",IF(AG170&gt;=$AH$23,"CUMPLE","NO CUMPLE")))</f>
        <v>CUMPLE</v>
      </c>
      <c r="AI175" s="162" t="str">
        <f t="shared" si="142"/>
        <v>CUMPLE</v>
      </c>
    </row>
    <row r="176" spans="1:35" s="14" customFormat="1" ht="20.100000000000001" customHeight="1">
      <c r="A176" s="259"/>
      <c r="B176" s="150" t="str">
        <f t="shared" si="143"/>
        <v/>
      </c>
      <c r="C176" s="150"/>
      <c r="D176" s="121"/>
      <c r="E176" s="153"/>
      <c r="F176" s="153"/>
      <c r="G176" s="153"/>
      <c r="H176" s="153"/>
      <c r="I176" s="153">
        <f t="shared" si="146"/>
        <v>0</v>
      </c>
      <c r="J176" s="153">
        <f t="shared" si="144"/>
        <v>0</v>
      </c>
      <c r="K176" s="153"/>
      <c r="L176" s="153"/>
      <c r="M176" s="149">
        <v>9</v>
      </c>
      <c r="N176" s="197">
        <f>IF(M176="","",VLOOKUP(M176,POA!$B$3:$G142,3,0))</f>
        <v>5</v>
      </c>
      <c r="O176" s="160" t="s">
        <v>7</v>
      </c>
      <c r="P176" s="160">
        <f>+SUM(P177:P181)</f>
        <v>0</v>
      </c>
      <c r="Q176" s="255">
        <f>IF(ISERROR(VLOOKUP(M176,POA!$B$3:$G155,2,0)),"",VLOOKUP(M176,POA!$B$3:$G155,2,0))</f>
        <v>1077361989</v>
      </c>
      <c r="R176" s="295">
        <f>IF(M176="","",SUM($I$170)+IF(ISERROR(VLOOKUP(M176,POA!$B$3:$G145,4,0)),"",VLOOKUP(M176,POA!$B$3:$G145,4,0)))</f>
        <v>3781873887.8000002</v>
      </c>
      <c r="S176" s="257" t="str">
        <f>IF(OR($R$26=0,M176="",Q176=""),"",IF($R$26&gt;=VLOOKUP(M176,POA!$B$3:$G$21,6,FALSE),"CUMPLE","NO CUMPLE"))</f>
        <v/>
      </c>
      <c r="T176" s="129"/>
      <c r="U176" s="130"/>
      <c r="V176" s="186" t="str">
        <f>IF(OR($U170=0,M176="",Q176=""),"",IF(AND(T176="SI",$U170&gt;=$V$22),"CUMPLE",IF($U170&gt;=$V$23,"CUMPLE","NO CUMPLE")))</f>
        <v>CUMPLE</v>
      </c>
      <c r="W176" s="131"/>
      <c r="X176" s="186" t="str">
        <f>IF(OR(W170=0,M176="",Q176=""),"",IF(AND(T176="SI",W170&lt;=$X$22),"CUMPLE",IF(W170&lt;=$X$23,"CUMPLE","NO CUMPLE")))</f>
        <v>CUMPLE</v>
      </c>
      <c r="Y176" s="132"/>
      <c r="Z176" s="186" t="str">
        <f>IF(OR(Y170=0,M176="",Q176=""),"",IF(AND(T176="SI",Y170&gt;=$Z$22),"CUMPLE",IF(Y170&gt;=$Z$23,"CUMPLE","NO CUMPLE")))</f>
        <v>CUMPLE</v>
      </c>
      <c r="AA176" s="214" t="str">
        <f t="shared" si="139"/>
        <v/>
      </c>
      <c r="AB176" s="199">
        <v>2021</v>
      </c>
      <c r="AC176" s="134">
        <f t="shared" si="141"/>
        <v>0</v>
      </c>
      <c r="AD176" s="135" t="str">
        <f>IF(OR(B176="",C176=""),"",IF(AND(AC176&gt;0,AC176&lt;=30000),"MIPYME","NO CUMPLE"))</f>
        <v/>
      </c>
      <c r="AE176" s="136"/>
      <c r="AF176" s="188" t="str">
        <f>IF(OR(M176="",L170="",P176=""),"",IF(AND(T174="SI",AE170&gt;=$AF$22),"CUMPLE",IF(AE170&gt;=$AF$23,"CUMPLE","NO CUMPLE")))</f>
        <v>CUMPLE</v>
      </c>
      <c r="AG176" s="136"/>
      <c r="AH176" s="188" t="str">
        <f>IF(OR(M176="",L170="",P170=""),"",IF(AND(T170="SI",AG170&gt;=$AH$22),"CUMPLE",IF(AG170&gt;=$AH$23,"CUMPLE","NO CUMPLE")))</f>
        <v>CUMPLE</v>
      </c>
      <c r="AI176" s="162" t="str">
        <f t="shared" si="142"/>
        <v>CUMPLE</v>
      </c>
    </row>
    <row r="177" spans="1:35" s="14" customFormat="1" ht="20.100000000000001" customHeight="1">
      <c r="A177" s="259"/>
      <c r="B177" s="150" t="str">
        <f t="shared" si="143"/>
        <v/>
      </c>
      <c r="C177" s="150"/>
      <c r="D177" s="121"/>
      <c r="E177" s="153"/>
      <c r="F177" s="153"/>
      <c r="G177" s="153"/>
      <c r="H177" s="153"/>
      <c r="I177" s="153">
        <f t="shared" si="146"/>
        <v>0</v>
      </c>
      <c r="J177" s="153">
        <f t="shared" si="144"/>
        <v>0</v>
      </c>
      <c r="K177" s="153"/>
      <c r="L177" s="153"/>
      <c r="M177" s="149"/>
      <c r="N177" s="197"/>
      <c r="O177" s="160"/>
      <c r="P177" s="160"/>
      <c r="Q177" s="203"/>
      <c r="R177" s="261"/>
      <c r="S177" s="246" t="str">
        <f>IF(OR($R$26=0,M177="",Q177=""),"",IF($R$26&gt;=VLOOKUP(M177,POA!$B$3:$G$21,6,FALSE),"CUMPLE","NO CUMPLE"))</f>
        <v/>
      </c>
      <c r="T177" s="129"/>
      <c r="U177" s="130"/>
      <c r="V177" s="186" t="str">
        <f>IF(OR($U170=0,M177="",Q177=""),"",IF(AND(T177="SI",$U170&gt;=$V$22),"CUMPLE",IF($U170&gt;=$V$23,"CUMPLE","NO CUMPLE")))</f>
        <v/>
      </c>
      <c r="W177" s="131"/>
      <c r="X177" s="186" t="str">
        <f>IF(OR(W170=0,M177="",Q177=""),"",IF(AND(T177="SI",W170&lt;=$X$22),"CUMPLE",IF(W170&lt;=$X$23,"CUMPLE","NO CUMPLE")))</f>
        <v/>
      </c>
      <c r="Y177" s="132"/>
      <c r="Z177" s="186" t="str">
        <f>IF(OR(Y170=0,M177="",Q177=""),"",IF(AND(T177="SI",Y170&gt;=$Z$22),"CUMPLE",IF(Y170&gt;=$Z$23,"CUMPLE","NO CUMPLE")))</f>
        <v/>
      </c>
      <c r="AA177" s="214" t="str">
        <f t="shared" si="139"/>
        <v/>
      </c>
      <c r="AB177" s="199">
        <v>2021</v>
      </c>
      <c r="AC177" s="134">
        <f t="shared" si="141"/>
        <v>0</v>
      </c>
      <c r="AD177" s="135" t="str">
        <f t="shared" ref="AD177:AD178" si="147">IF(OR(B177="",C177=""),"",IF(AND(AC177&gt;0,AC177&lt;=30000),"MIPYME","NO CUMPLE"))</f>
        <v/>
      </c>
      <c r="AE177" s="136"/>
      <c r="AF177" s="188" t="str">
        <f>IF(OR(M177="",L170="",P177=""),"",IF(AND(T170="SI",AE170&gt;=$AF$22),"CUMPLE",IF(AE170&gt;=$AF$23,"CUMPLE","NO CUMPLE")))</f>
        <v/>
      </c>
      <c r="AG177" s="136"/>
      <c r="AH177" s="188" t="str">
        <f>IF(OR(M177="",L170="",P170=""),"",IF(AND(T170="SI",AG170&gt;=$AH$22),"CUMPLE",IF(AG170&gt;=$AH$23,"CUMPLE","NO CUMPLE")))</f>
        <v/>
      </c>
      <c r="AI177" s="162" t="str">
        <f t="shared" si="142"/>
        <v/>
      </c>
    </row>
    <row r="178" spans="1:35" s="14" customFormat="1" ht="20.100000000000001" customHeight="1">
      <c r="A178" s="259"/>
      <c r="B178" s="150" t="str">
        <f t="shared" si="143"/>
        <v/>
      </c>
      <c r="C178" s="150"/>
      <c r="D178" s="121"/>
      <c r="E178" s="153"/>
      <c r="F178" s="153"/>
      <c r="G178" s="153"/>
      <c r="H178" s="153"/>
      <c r="I178" s="153">
        <f t="shared" si="146"/>
        <v>0</v>
      </c>
      <c r="J178" s="153">
        <f t="shared" si="144"/>
        <v>0</v>
      </c>
      <c r="K178" s="153"/>
      <c r="L178" s="153"/>
      <c r="M178" s="149"/>
      <c r="N178" s="197"/>
      <c r="O178" s="160"/>
      <c r="P178" s="160"/>
      <c r="Q178" s="203"/>
      <c r="R178" s="204"/>
      <c r="S178" s="246" t="str">
        <f>IF(OR($R$26=0,M178="",Q178=""),"",IF($R$26&gt;=VLOOKUP(M178,POA!$B$3:$G$21,6,FALSE),"CUMPLE","NO CUMPLE"))</f>
        <v/>
      </c>
      <c r="T178" s="129"/>
      <c r="U178" s="130"/>
      <c r="V178" s="186" t="str">
        <f>IF(OR($U170=0,M178="",Q178=""),"",IF(AND(T178="SI",$U170&gt;=$V$22),"CUMPLE",IF($U170&gt;=$V$23,"CUMPLE","NO CUMPLE")))</f>
        <v/>
      </c>
      <c r="W178" s="131"/>
      <c r="X178" s="186" t="str">
        <f>IF(OR(W170=0,M178="",Q178=""),"",IF(AND(T178="SI",W170&lt;=$X$22),"CUMPLE",IF(W170&lt;=$X$23,"CUMPLE","NO CUMPLE")))</f>
        <v/>
      </c>
      <c r="Y178" s="132"/>
      <c r="Z178" s="186" t="str">
        <f>IF(OR(Y170=0,M178="",Q178=""),"",IF(AND(T178="SI",Y170&gt;=$Z$22),"CUMPLE",IF(Y170&gt;=$Z$23,"CUMPLE","NO CUMPLE")))</f>
        <v/>
      </c>
      <c r="AA178" s="215" t="str">
        <f t="shared" si="139"/>
        <v/>
      </c>
      <c r="AB178" s="133">
        <v>2021</v>
      </c>
      <c r="AC178" s="134">
        <f t="shared" si="141"/>
        <v>0</v>
      </c>
      <c r="AD178" s="135" t="str">
        <f t="shared" si="147"/>
        <v/>
      </c>
      <c r="AE178" s="136"/>
      <c r="AF178" s="188" t="str">
        <f>IF(OR(M178="",L170="",P170=""),"",IF(AND(T170="SI",AE170&gt;=$AF$22),"CUMPLE",IF(AE170&gt;=$AF$23,"CUMPLE","NO CUMPLE")))</f>
        <v/>
      </c>
      <c r="AG178" s="136"/>
      <c r="AH178" s="188" t="str">
        <f>IF(OR(M178="",L170="",P170=""),"",IF(AND(T170="SI",AG170&gt;=$AH$22),"CUMPLE",IF(AG170&gt;=$AH$23,"CUMPLE","NO CUMPLE")))</f>
        <v/>
      </c>
      <c r="AI178" s="162" t="str">
        <f t="shared" si="142"/>
        <v/>
      </c>
    </row>
    <row r="179" spans="1:35" s="14" customFormat="1" ht="20.100000000000001" customHeight="1">
      <c r="A179" s="259"/>
      <c r="B179" s="150" t="str">
        <f t="shared" si="143"/>
        <v/>
      </c>
      <c r="C179" s="150"/>
      <c r="D179" s="121"/>
      <c r="E179" s="153"/>
      <c r="F179" s="153"/>
      <c r="G179" s="153"/>
      <c r="H179" s="153"/>
      <c r="I179" s="153">
        <f t="shared" si="146"/>
        <v>0</v>
      </c>
      <c r="J179" s="153">
        <f t="shared" si="144"/>
        <v>0</v>
      </c>
      <c r="K179" s="153"/>
      <c r="L179" s="153"/>
      <c r="M179" s="151"/>
      <c r="N179" s="197"/>
      <c r="O179" s="160"/>
      <c r="P179" s="160"/>
      <c r="Q179" s="203"/>
      <c r="R179" s="204"/>
      <c r="S179" s="246"/>
      <c r="T179" s="129"/>
      <c r="U179" s="130"/>
      <c r="V179" s="186" t="str">
        <f>IF(OR($U170=0,M179="",Q179=""),"",IF(AND(T179="SI",$U170&gt;=$V$22),"CUMPLE",IF($U170&gt;=$V$23,"CUMPLE","NO CUMPLE")))</f>
        <v/>
      </c>
      <c r="W179" s="131"/>
      <c r="X179" s="186" t="str">
        <f>IF(OR(W170=0,M179="",Q179=""),"",IF(AND(T179="SI",W170&lt;=$X$22),"CUMPLE",IF(W170&lt;=$X$23,"CUMPLE","NO CUMPLE")))</f>
        <v/>
      </c>
      <c r="Y179" s="132"/>
      <c r="Z179" s="186" t="str">
        <f>IF(OR(Y170=0,M179="",Q179=""),"",IF(AND(T179="SI",Y170&gt;=$Z$22),"CUMPLE",IF(Y170&gt;=$Z$23,"CUMPLE","NO CUMPLE")))</f>
        <v/>
      </c>
      <c r="AA179" s="214" t="str">
        <f t="shared" si="139"/>
        <v/>
      </c>
      <c r="AB179" s="199">
        <v>2021</v>
      </c>
      <c r="AC179" s="134">
        <f t="shared" si="141"/>
        <v>0</v>
      </c>
      <c r="AD179" s="135" t="str">
        <f>IF(OR(B179="",C179=""),"",IF(AND(AC179&gt;0,AC179&lt;=30000),"MIPYME","NO CUMPLE"))</f>
        <v/>
      </c>
      <c r="AE179" s="136"/>
      <c r="AF179" s="188" t="str">
        <f>IF(OR(M179="",L170="",P179=""),"",IF(AND(T170="SI",AE170&gt;=$AF$22),"CUMPLE",IF(AE170&gt;=$AF$23,"CUMPLE","NO CUMPLE")))</f>
        <v/>
      </c>
      <c r="AG179" s="136"/>
      <c r="AH179" s="188" t="str">
        <f>IF(OR(M179="",L170="",P170=""),"",IF(AND(T170="SI",AG170&gt;=$AH$22),"CUMPLE",IF(AG170&gt;=$AH$23,"CUMPLE","NO CUMPLE")))</f>
        <v/>
      </c>
      <c r="AI179" s="162" t="str">
        <f t="shared" si="142"/>
        <v/>
      </c>
    </row>
    <row r="180" spans="1:35" ht="20.100000000000001" customHeight="1">
      <c r="A180" s="259"/>
      <c r="B180" s="284" t="str">
        <f t="shared" si="143"/>
        <v/>
      </c>
      <c r="C180" s="284"/>
      <c r="D180" s="284"/>
      <c r="E180" s="216"/>
      <c r="F180" s="153"/>
      <c r="G180" s="153"/>
      <c r="H180" s="153"/>
      <c r="I180" s="153">
        <f>IF(ISERROR(E180-G180),"",E180-G180)</f>
        <v>0</v>
      </c>
      <c r="J180" s="153">
        <f t="shared" si="144"/>
        <v>0</v>
      </c>
      <c r="K180" s="153"/>
      <c r="L180" s="153"/>
      <c r="M180" s="151"/>
      <c r="N180" s="197"/>
      <c r="O180" s="160"/>
      <c r="P180" s="160"/>
      <c r="Q180" s="203"/>
      <c r="R180" s="204"/>
      <c r="S180" s="253"/>
      <c r="T180" s="129"/>
      <c r="U180" s="129"/>
      <c r="V180" s="186" t="str">
        <f>IF(OR($U171=0,M180="",Q180=""),"",IF(AND(T180="SI",$U171&gt;=$V$22),"CUMPLE",IF($U171&gt;=$V$23,"CUMPLE","NO CUMPLE")))</f>
        <v/>
      </c>
      <c r="W180" s="129"/>
      <c r="X180" s="186" t="str">
        <f>IF(OR(W171=0,M180="",Q180=""),"",IF(AND(T180="SI",W171&lt;=$X$22),"CUMPLE",IF(W171&lt;=$X$23,"CUMPLE","NO CUMPLE")))</f>
        <v/>
      </c>
      <c r="Y180" s="129"/>
      <c r="Z180" s="186" t="str">
        <f>IF(OR(Y171=0,M180="",Q180=""),"",IF(AND(T180="SI",Y171&gt;=$Z$22),"CUMPLE",IF(Y171&gt;=$Z$23,"CUMPLE","NO CUMPLE")))</f>
        <v/>
      </c>
      <c r="AA180" s="214" t="str">
        <f t="shared" si="139"/>
        <v/>
      </c>
      <c r="AB180" s="200"/>
      <c r="AC180" s="129"/>
      <c r="AD180" s="129"/>
      <c r="AE180" s="129"/>
      <c r="AF180" s="188" t="str">
        <f>IF(OR(M180="",L170="",P180=""),"",IF(AND(T170="SI",AE170&gt;=$AF$22),"CUMPLE",IF(AE170&gt;=$AF$23,"CUMPLE","NO CUMPLE")))</f>
        <v/>
      </c>
      <c r="AG180" s="129"/>
      <c r="AH180" s="188" t="str">
        <f>IF(OR(M180="",L170="",P170=""),"",IF(AND(T170="SI",AG170&gt;=$AH$22),"CUMPLE",IF(AG170&gt;=$AH$23,"CUMPLE","NO CUMPLE")))</f>
        <v/>
      </c>
      <c r="AI180" s="162" t="str">
        <f t="shared" si="142"/>
        <v/>
      </c>
    </row>
    <row r="181" spans="1:35" ht="9.9499999999999993" customHeight="1" thickBot="1">
      <c r="A181" s="259"/>
      <c r="B181" s="322" t="s">
        <v>73</v>
      </c>
      <c r="C181" s="323"/>
      <c r="D181" s="323"/>
      <c r="E181" s="323"/>
      <c r="F181" s="323"/>
      <c r="G181" s="323"/>
      <c r="H181" s="323"/>
      <c r="I181" s="323"/>
      <c r="J181" s="323"/>
      <c r="K181" s="323"/>
      <c r="L181" s="323"/>
      <c r="M181" s="323"/>
      <c r="N181" s="323"/>
      <c r="O181" s="323"/>
      <c r="P181" s="323"/>
      <c r="Q181" s="323"/>
      <c r="R181" s="323"/>
      <c r="S181" s="324"/>
      <c r="T181" s="323"/>
      <c r="U181" s="323"/>
      <c r="V181" s="323"/>
      <c r="W181" s="323"/>
      <c r="X181" s="323"/>
      <c r="Y181" s="323"/>
      <c r="Z181" s="323"/>
      <c r="AA181" s="324"/>
      <c r="AB181" s="323"/>
      <c r="AC181" s="323"/>
      <c r="AD181" s="323"/>
      <c r="AE181" s="323"/>
      <c r="AF181" s="323"/>
      <c r="AG181" s="323"/>
      <c r="AH181" s="323"/>
      <c r="AI181" s="325"/>
    </row>
    <row r="182" spans="1:35" s="221" customFormat="1" ht="26.1" customHeight="1">
      <c r="A182" s="269" t="s">
        <v>116</v>
      </c>
      <c r="B182" s="222">
        <v>14</v>
      </c>
      <c r="C182" s="223" t="s">
        <v>117</v>
      </c>
      <c r="D182" s="224">
        <f>IF(SUM(D183:D192)=0,"",SUM(D183:D192))</f>
        <v>1</v>
      </c>
      <c r="E182" s="225">
        <f t="shared" ref="E182:K182" si="148">IF(ISERROR(SUM(E183:E192)),"",SUM(E183:E192))</f>
        <v>9935202000</v>
      </c>
      <c r="F182" s="225">
        <f t="shared" si="148"/>
        <v>12274770000</v>
      </c>
      <c r="G182" s="225">
        <f t="shared" si="148"/>
        <v>475952000</v>
      </c>
      <c r="H182" s="225">
        <f t="shared" si="148"/>
        <v>5198760000</v>
      </c>
      <c r="I182" s="225">
        <f t="shared" si="148"/>
        <v>9459250000</v>
      </c>
      <c r="J182" s="225">
        <f t="shared" si="148"/>
        <v>7076010000</v>
      </c>
      <c r="K182" s="225">
        <f t="shared" si="148"/>
        <v>724480000</v>
      </c>
      <c r="L182" s="225">
        <f t="shared" ref="L182" si="149">IF(ISERROR(SUM(L183:L191)),"",SUM(L183:L191))</f>
        <v>117008000</v>
      </c>
      <c r="M182" s="226">
        <v>4</v>
      </c>
      <c r="N182" s="227">
        <f>IF(M182="","",VLOOKUP(M182,POA!$B$3:$G154,3,0))</f>
        <v>5</v>
      </c>
      <c r="O182" s="228" t="s">
        <v>7</v>
      </c>
      <c r="P182" s="228">
        <f>+SUM(P183:P191)</f>
        <v>0</v>
      </c>
      <c r="Q182" s="229">
        <f>IF(ISERROR(VLOOKUP(M182,POA!$B$3:$G167,2,0)),"",VLOOKUP(M182,POA!$B$3:$G167,2,0))</f>
        <v>1378467964</v>
      </c>
      <c r="R182" s="230">
        <f>IF(M182="","",SUM($I$182)+IF(ISERROR(VLOOKUP(M182,POA!$B$3:$G151,4,0)),"",VLOOKUP(M182,POA!$B$3:$G151,4,0)))</f>
        <v>9734943592.7999992</v>
      </c>
      <c r="S182" s="231" t="str">
        <f>IF(OR($R$26=0,M182="",Q182=""),"",IF($R$26&gt;=VLOOKUP(M182,POA!$B$3:$G$21,6,FALSE),"CUMPLE","NO CUMPLE"))</f>
        <v/>
      </c>
      <c r="T182" s="225" t="str">
        <f>IF(M182="","",IF(COUNTIFS(T183:T192,"SI",D183:D192,"&gt;=10%")&gt;0,"SI","NO"))</f>
        <v>SI</v>
      </c>
      <c r="U182" s="225">
        <f>IF(ISERROR(SUM(E182/G182)),0,SUM(E182/G182))</f>
        <v>20.874378088546745</v>
      </c>
      <c r="V182" s="232" t="str">
        <f>IF(OR($U182=0,M182="",Q182=""),"",IF(AND(T182="SI",$U182&gt;=$V$22),"CUMPLE",IF($U182&gt;=$V$23,"CUMPLE","NO CUMPLE")))</f>
        <v>CUMPLE</v>
      </c>
      <c r="W182" s="233">
        <f>IF(M182="","",IF(ISERROR(SUM(H182/F182)),0,SUM(H182/F182)))</f>
        <v>0.42353217208957888</v>
      </c>
      <c r="X182" s="232" t="str">
        <f>IF(OR(W182=0,M182="",Q182=""),"",IF(AND(T182="SI",W182&lt;=$X$22),"CUMPLE",IF(W182&lt;=$X$23,"CUMPLE","NO CUMPLE")))</f>
        <v>CUMPLE</v>
      </c>
      <c r="Y182" s="225">
        <f>IF(ISERROR(SUM(K182/L182)),0,SUM(K182/L182))</f>
        <v>6.1917133871188295</v>
      </c>
      <c r="Z182" s="232" t="str">
        <f>IF(OR(Y182=0,M182="",Q182=""),"",IF(AND(T182="SI",Y182&gt;=$Z$22),"CUMPLE",IF(Y182&gt;=$Z$23,"CUMPLE","NO CUMPLE")))</f>
        <v>CUMPLE</v>
      </c>
      <c r="AA182" s="234" t="str">
        <f t="shared" ref="AA182:AA192" si="150">IF(OR(S182="",V182="",X182="",Z182=""),"",IF(S182="NO CUMPLE","NO CUMPLE",IF(V182="NO CUMPLE","NO CUMPLE",IF(X182="NO CUMPLE","NO CUMPLE",IF(Z182="NO CUMPLE","NO CUMPLE",IF(Z182="NO CUMPLE","NO CUMPLE","CUMPLE"))))))</f>
        <v/>
      </c>
      <c r="AB182" s="235">
        <v>2021</v>
      </c>
      <c r="AC182" s="236">
        <f>IF(ISERROR(F182/VLOOKUP(AB182,$AC$21:$AD$23,2)),"",F182/VLOOKUP(AB182,$AC$21:$AD$23,2))</f>
        <v>13510.642513257739</v>
      </c>
      <c r="AD182" s="237" t="str">
        <f>IF(OR(B182="",C182=""),"",IF(AND(AC182&gt;0,AC182&lt;=30000),"MIPYME","NO CUMPLE"))</f>
        <v>MIPYME</v>
      </c>
      <c r="AE182" s="238">
        <f>IF(M182="","",IF(ISERROR(SUM(K182/J182)),0,SUM(K182/J182)))</f>
        <v>0.10238538385332978</v>
      </c>
      <c r="AF182" s="239" t="str">
        <f>IF(OR(M182="",L182="",P182=""),"",IF(AND(T182="SI",AE182&gt;=$AF$22),"CUMPLE",IF(AE182&gt;=$AF$23,"CUMPLE","NO CUMPLE")))</f>
        <v>CUMPLE</v>
      </c>
      <c r="AG182" s="238">
        <f>IF(M182="","",IF(ISERROR(SUM(K182/F182)),0,SUM(K182/F182)))</f>
        <v>5.9021879839703716E-2</v>
      </c>
      <c r="AH182" s="239" t="str">
        <f>IF(OR(M182="",L182="",P182=""),"",IF(AND(T182="SI",AG182&gt;=$AH$22),"CUMPLE",IF(AG182&gt;=$AH$23,"CUMPLE","NO CUMPLE")))</f>
        <v>CUMPLE</v>
      </c>
      <c r="AI182" s="234" t="str">
        <f>IF(OR(AF182="",AH182=""),"",IF(AF182="NO CUMPLE","NO CUMPLE",IF(AH182="NO CUMPLE","NO CUMPLE",IF(AH182="NO CUMPLE","NO CUMPLE","CUMPLE"))))</f>
        <v>CUMPLE</v>
      </c>
    </row>
    <row r="183" spans="1:35" s="14" customFormat="1" ht="20.100000000000001" customHeight="1">
      <c r="A183" s="259">
        <v>45464</v>
      </c>
      <c r="B183" s="146">
        <f>IF(C183="","",B182+0.1)</f>
        <v>14.1</v>
      </c>
      <c r="C183" s="146" t="s">
        <v>117</v>
      </c>
      <c r="D183" s="147">
        <v>1</v>
      </c>
      <c r="E183" s="137">
        <v>9935202000</v>
      </c>
      <c r="F183" s="137">
        <v>12274770000</v>
      </c>
      <c r="G183" s="137">
        <v>475952000</v>
      </c>
      <c r="H183" s="137">
        <v>5198760000</v>
      </c>
      <c r="I183" s="137">
        <f>IF(ISERROR(E183-G183),"",E183-G183)</f>
        <v>9459250000</v>
      </c>
      <c r="J183" s="137">
        <f>IF(ISERROR(F183-H183),"",F183-H183)</f>
        <v>7076010000</v>
      </c>
      <c r="K183" s="137">
        <v>724480000</v>
      </c>
      <c r="L183" s="137">
        <v>117008000</v>
      </c>
      <c r="M183" s="148">
        <v>6</v>
      </c>
      <c r="N183" s="198">
        <f>IF(M183="","",VLOOKUP(M183,POA!$B$3:$G154,3,0))</f>
        <v>5</v>
      </c>
      <c r="O183" s="159" t="s">
        <v>7</v>
      </c>
      <c r="P183" s="159">
        <f t="shared" ref="P183:P184" si="151">+SUM(P184:P192)</f>
        <v>0</v>
      </c>
      <c r="Q183" s="202">
        <f>IF(ISERROR(VLOOKUP(M183,POA!$B$3:$G167,2,0)),"",VLOOKUP(M183,POA!$B$3:$G167,2,0))</f>
        <v>1264100957</v>
      </c>
      <c r="R183" s="264">
        <f>IF(M183="","",SUM($I$182)+IF(ISERROR(VLOOKUP(M183,POA!$B$3:$G152,4,0)),"",VLOOKUP(M183,POA!$B$3:$G152,4,0)))</f>
        <v>9712070191.3999996</v>
      </c>
      <c r="S183" s="256" t="str">
        <f>IF(OR($R$26=0,M183="",Q183=""),"",IF($R$26&gt;=VLOOKUP(M183,POA!$B$3:$G$21,6,FALSE),"CUMPLE","NO CUMPLE"))</f>
        <v/>
      </c>
      <c r="T183" s="154" t="s">
        <v>71</v>
      </c>
      <c r="U183" s="138"/>
      <c r="V183" s="185" t="str">
        <f>IF(OR($U182=0,M183="",Q183=""),"",IF(AND(T183="SI",$U182&gt;=$V$22),"CUMPLE",IF($U182&gt;=$V$23,"CUMPLE","NO CUMPLE")))</f>
        <v>CUMPLE</v>
      </c>
      <c r="W183" s="139"/>
      <c r="X183" s="185" t="str">
        <f>IF(OR(W182=0,M183="",Q183=""),"",IF(AND(T183="SI",W182&lt;=$X$22),"CUMPLE",IF(W182&lt;=$X$23,"CUMPLE","NO CUMPLE")))</f>
        <v>CUMPLE</v>
      </c>
      <c r="Y183" s="140"/>
      <c r="Z183" s="185" t="str">
        <f>IF(OR(Y182=0,M183="",Q183=""),"",IF(AND(T183="SI",Y182&gt;=$Z$22),"CUMPLE",IF(Y182&gt;=$Z$23,"CUMPLE","NO CUMPLE")))</f>
        <v>CUMPLE</v>
      </c>
      <c r="AA183" s="213" t="str">
        <f t="shared" si="150"/>
        <v/>
      </c>
      <c r="AB183" s="141">
        <v>2021</v>
      </c>
      <c r="AC183" s="142">
        <f t="shared" ref="AC183:AC191" si="152">IF(ISERROR(F183/VLOOKUP(AB183,$AC$21:$AD$23,2)),"",F183/VLOOKUP(AB183,$AC$21:$AD$23,2))</f>
        <v>13510.642513257739</v>
      </c>
      <c r="AD183" s="143" t="str">
        <f>IF(OR(B183="",C183=""),"",IF(AND(AC183&gt;0,AC183&lt;=30000),"MIPYME","NO CUMPLE"))</f>
        <v>MIPYME</v>
      </c>
      <c r="AE183" s="144"/>
      <c r="AF183" s="187" t="str">
        <f>IF(OR(M183="",L182="",P183=""),"",IF(AND(T182="SI",AE182&gt;=$AF$22),"CUMPLE",IF(AE182&gt;=$AF$23,"CUMPLE","NO CUMPLE")))</f>
        <v>CUMPLE</v>
      </c>
      <c r="AG183" s="144"/>
      <c r="AH183" s="187" t="str">
        <f>IF(OR(M183="",L182="",P183=""),"",IF(AND(T182="SI",AG182&gt;=$AH$22),"CUMPLE",IF(AG182&gt;=$AH$23,"CUMPLE","NO CUMPLE")))</f>
        <v>CUMPLE</v>
      </c>
      <c r="AI183" s="161" t="str">
        <f t="shared" ref="AI183:AI192" si="153">IF(OR(AF183="",AH183=""),"",IF(AF183="NO CUMPLE","NO CUMPLE",IF(AH183="NO CUMPLE","NO CUMPLE",IF(AH183="NO CUMPLE","NO CUMPLE","CUMPLE"))))</f>
        <v>CUMPLE</v>
      </c>
    </row>
    <row r="184" spans="1:35" s="14" customFormat="1" ht="20.100000000000001" customHeight="1">
      <c r="A184" s="259"/>
      <c r="B184" s="21" t="str">
        <f t="shared" ref="B184:B192" si="154">IF(C184="","",B183+0.1)</f>
        <v/>
      </c>
      <c r="C184" s="21"/>
      <c r="D184" s="121"/>
      <c r="E184" s="153"/>
      <c r="F184" s="153"/>
      <c r="G184" s="153"/>
      <c r="H184" s="153"/>
      <c r="I184" s="153">
        <f>IF(ISERROR(E184-G184),"",E184-G184)</f>
        <v>0</v>
      </c>
      <c r="J184" s="153">
        <f t="shared" ref="J184:J192" si="155">IF(ISERROR(F184-H184),"",F184-H184)</f>
        <v>0</v>
      </c>
      <c r="K184" s="153"/>
      <c r="L184" s="153"/>
      <c r="M184" s="149">
        <v>7</v>
      </c>
      <c r="N184" s="197">
        <f>IF(M184="","",VLOOKUP(M184,POA!$B$3:$G154,3,0))</f>
        <v>5</v>
      </c>
      <c r="O184" s="160" t="s">
        <v>7</v>
      </c>
      <c r="P184" s="160">
        <f t="shared" si="151"/>
        <v>0</v>
      </c>
      <c r="Q184" s="255">
        <f>IF(ISERROR(VLOOKUP(M184,POA!$B$3:$G167,2,0)),"",VLOOKUP(M184,POA!$B$3:$G167,2,0))</f>
        <v>1167015102</v>
      </c>
      <c r="R184" s="295">
        <f>IF(M184="","",SUM($I$182)+IF(ISERROR(VLOOKUP(M184,POA!$B$3:$G153,4,0)),"",VLOOKUP(M184,POA!$B$3:$G153,4,0)))</f>
        <v>9692653020.3999996</v>
      </c>
      <c r="S184" s="257" t="str">
        <f>IF(OR($R$26=0,M184="",Q184=""),"",IF($R$26&gt;=VLOOKUP(M184,POA!$B$3:$G$21,6,FALSE),"CUMPLE","NO CUMPLE"))</f>
        <v/>
      </c>
      <c r="T184" s="129"/>
      <c r="U184" s="130"/>
      <c r="V184" s="186" t="str">
        <f>IF(OR($U182=0,M184="",Q184=""),"",IF(AND(T184="SI",$U182&gt;=$V$22),"CUMPLE",IF($U182&gt;=$V$23,"CUMPLE","NO CUMPLE")))</f>
        <v>CUMPLE</v>
      </c>
      <c r="W184" s="131"/>
      <c r="X184" s="186" t="str">
        <f>IF(OR(W182=0,M184="",Q184=""),"",IF(AND(T184="SI",W182&lt;=$X$22),"CUMPLE",IF(W182&lt;=$X$23,"CUMPLE","NO CUMPLE")))</f>
        <v>CUMPLE</v>
      </c>
      <c r="Y184" s="132"/>
      <c r="Z184" s="186" t="str">
        <f>IF(OR(Y182=0,M184="",Q184=""),"",IF(AND(T184="SI",Y182&gt;=$Z$22),"CUMPLE",IF(Y182&gt;=$Z$23,"CUMPLE","NO CUMPLE")))</f>
        <v>CUMPLE</v>
      </c>
      <c r="AA184" s="214" t="str">
        <f t="shared" si="150"/>
        <v/>
      </c>
      <c r="AB184" s="199">
        <v>2021</v>
      </c>
      <c r="AC184" s="134">
        <f t="shared" si="152"/>
        <v>0</v>
      </c>
      <c r="AD184" s="135" t="str">
        <f t="shared" ref="AD184:AD187" si="156">IF(OR(B184="",C184=""),"",IF(AND(AC184&gt;0,AC184&lt;=30000),"MIPYME","NO CUMPLE"))</f>
        <v/>
      </c>
      <c r="AE184" s="136"/>
      <c r="AF184" s="188" t="str">
        <f>IF(OR(M184="",L182="",P184=""),"",IF(AND(T182="SI",AE182&gt;=$AF$22),"CUMPLE",IF(AE182&gt;=$AF$23,"CUMPLE","NO CUMPLE")))</f>
        <v>CUMPLE</v>
      </c>
      <c r="AG184" s="136"/>
      <c r="AH184" s="188" t="str">
        <f>IF(OR(M184="",L182="",P182=""),"",IF(AND(T182="SI",AG182&gt;=$AH$22),"CUMPLE",IF(AG182&gt;=$AH$23,"CUMPLE","NO CUMPLE")))</f>
        <v>CUMPLE</v>
      </c>
      <c r="AI184" s="162" t="str">
        <f t="shared" si="153"/>
        <v>CUMPLE</v>
      </c>
    </row>
    <row r="185" spans="1:35" s="14" customFormat="1" ht="20.100000000000001" customHeight="1">
      <c r="A185" s="259"/>
      <c r="B185" s="21" t="str">
        <f t="shared" si="154"/>
        <v/>
      </c>
      <c r="C185" s="21"/>
      <c r="D185" s="121"/>
      <c r="E185" s="153"/>
      <c r="F185" s="153"/>
      <c r="G185" s="153"/>
      <c r="H185" s="153"/>
      <c r="I185" s="153">
        <f t="shared" ref="I185:I191" si="157">IF(ISERROR(E185-G185),"",E185-G185)</f>
        <v>0</v>
      </c>
      <c r="J185" s="153">
        <f t="shared" si="155"/>
        <v>0</v>
      </c>
      <c r="K185" s="153"/>
      <c r="L185" s="153"/>
      <c r="M185" s="149">
        <v>8</v>
      </c>
      <c r="N185" s="197">
        <f>IF(M185="","",VLOOKUP(M185,POA!$B$3:$G154,3,0))</f>
        <v>5</v>
      </c>
      <c r="O185" s="160" t="s">
        <v>7</v>
      </c>
      <c r="P185" s="160">
        <f>+SUM(P186:P193)</f>
        <v>0</v>
      </c>
      <c r="Q185" s="255">
        <f>IF(ISERROR(VLOOKUP(M185,POA!$B$3:$G167,2,0)),"",VLOOKUP(M185,POA!$B$3:$G167,2,0))</f>
        <v>1146992897</v>
      </c>
      <c r="R185" s="295">
        <f>IF(M185="","",SUM($I$182)+IF(ISERROR(VLOOKUP(M185,POA!$B$3:$G154,4,0)),"",VLOOKUP(M185,POA!$B$3:$G154,4,0)))</f>
        <v>9688648579.3999996</v>
      </c>
      <c r="S185" s="294" t="str">
        <f>IF(OR($R$26=0,M185="",Q185=""),"",IF($R$26&gt;=VLOOKUP(M185,POA!$B$3:$G$21,6,FALSE),"CUMPLE","NO CUMPLE"))</f>
        <v/>
      </c>
      <c r="T185" s="129"/>
      <c r="U185" s="130"/>
      <c r="V185" s="186" t="str">
        <f>IF(OR($U182=0,M185="",Q185=""),"",IF(AND(T185="SI",$U182&gt;=$V$22),"CUMPLE",IF($U182&gt;=$V$23,"CUMPLE","NO CUMPLE")))</f>
        <v>CUMPLE</v>
      </c>
      <c r="W185" s="131"/>
      <c r="X185" s="186" t="str">
        <f>IF(OR(W182=0,M185="",Q185=""),"",IF(AND(T185="SI",W182&lt;=$X$22),"CUMPLE",IF(W182&lt;=$X$23,"CUMPLE","NO CUMPLE")))</f>
        <v>CUMPLE</v>
      </c>
      <c r="Y185" s="132"/>
      <c r="Z185" s="186" t="str">
        <f>IF(OR(Y182=0,M185="",Q185=""),"",IF(AND(T185="SI",Y182&gt;=$Z$22),"CUMPLE",IF(Y182&gt;=$Z$23,"CUMPLE","NO CUMPLE")))</f>
        <v>CUMPLE</v>
      </c>
      <c r="AA185" s="214" t="str">
        <f t="shared" si="150"/>
        <v/>
      </c>
      <c r="AB185" s="199">
        <v>2021</v>
      </c>
      <c r="AC185" s="134">
        <f t="shared" si="152"/>
        <v>0</v>
      </c>
      <c r="AD185" s="135" t="str">
        <f t="shared" si="156"/>
        <v/>
      </c>
      <c r="AE185" s="136"/>
      <c r="AF185" s="188" t="str">
        <f>IF(OR(M185="",L182="",P185=""),"",IF(AND(T182="SI",AE182&gt;=$AF$22),"CUMPLE",IF(AE182&gt;=$AF$23,"CUMPLE","NO CUMPLE")))</f>
        <v>CUMPLE</v>
      </c>
      <c r="AG185" s="136"/>
      <c r="AH185" s="188" t="str">
        <f>IF(OR(M185="",L182="",P182=""),"",IF(AND(T182="SI",AG182&gt;=$AH$22),"CUMPLE",IF(AG182&gt;=$AH$23,"CUMPLE","NO CUMPLE")))</f>
        <v>CUMPLE</v>
      </c>
      <c r="AI185" s="162" t="str">
        <f t="shared" si="153"/>
        <v>CUMPLE</v>
      </c>
    </row>
    <row r="186" spans="1:35" s="14" customFormat="1" ht="20.100000000000001" customHeight="1">
      <c r="A186" s="259"/>
      <c r="B186" s="21" t="str">
        <f t="shared" si="154"/>
        <v/>
      </c>
      <c r="C186" s="21"/>
      <c r="D186" s="121"/>
      <c r="E186" s="153"/>
      <c r="F186" s="153"/>
      <c r="G186" s="153"/>
      <c r="H186" s="153"/>
      <c r="I186" s="153">
        <f t="shared" si="157"/>
        <v>0</v>
      </c>
      <c r="J186" s="153">
        <f t="shared" si="155"/>
        <v>0</v>
      </c>
      <c r="K186" s="153"/>
      <c r="L186" s="153"/>
      <c r="M186" s="149"/>
      <c r="N186" s="197"/>
      <c r="O186" s="160"/>
      <c r="P186" s="160"/>
      <c r="Q186" s="203"/>
      <c r="R186" s="261"/>
      <c r="S186" s="252" t="str">
        <f>IF(OR($R$26=0,M186="",Q186=""),"",IF($R$26&gt;=VLOOKUP(M186,POA!$B$3:$G$21,6,FALSE),"CUMPLE","NO CUMPLE"))</f>
        <v/>
      </c>
      <c r="T186" s="129"/>
      <c r="U186" s="130"/>
      <c r="V186" s="186" t="str">
        <f>IF(OR($U182=0,M186="",Q186=""),"",IF(AND(T186="SI",$U182&gt;=$V$22),"CUMPLE",IF($U182&gt;=$V$23,"CUMPLE","NO CUMPLE")))</f>
        <v/>
      </c>
      <c r="W186" s="131"/>
      <c r="X186" s="186" t="str">
        <f>IF(OR(W182=0,M186="",Q186=""),"",IF(AND(T186="SI",W182&lt;=$X$22),"CUMPLE",IF(W182&lt;=$X$23,"CUMPLE","NO CUMPLE")))</f>
        <v/>
      </c>
      <c r="Y186" s="132"/>
      <c r="Z186" s="186" t="str">
        <f>IF(OR(Y182=0,M186="",Q186=""),"",IF(AND(T186="SI",Y182&gt;=$Z$22),"CUMPLE",IF(Y182&gt;=$Z$23,"CUMPLE","NO CUMPLE")))</f>
        <v/>
      </c>
      <c r="AA186" s="214" t="str">
        <f t="shared" si="150"/>
        <v/>
      </c>
      <c r="AB186" s="199">
        <v>2021</v>
      </c>
      <c r="AC186" s="134">
        <f t="shared" si="152"/>
        <v>0</v>
      </c>
      <c r="AD186" s="135" t="str">
        <f t="shared" si="156"/>
        <v/>
      </c>
      <c r="AE186" s="136"/>
      <c r="AF186" s="188" t="str">
        <f>IF(OR(M186="",L182="",P186=""),"",IF(AND(T182="SI",AE182&gt;=$AF$22),"CUMPLE",IF(AE182&gt;=$AF$23,"CUMPLE","NO CUMPLE")))</f>
        <v/>
      </c>
      <c r="AG186" s="136"/>
      <c r="AH186" s="188" t="str">
        <f>IF(OR(M185="",L182="",P182=""),"",IF(AND(T182="SI",AG182&gt;=$AH$22),"CUMPLE",IF(AG182&gt;=$AH$23,"CUMPLE","NO CUMPLE")))</f>
        <v>CUMPLE</v>
      </c>
      <c r="AI186" s="162" t="str">
        <f t="shared" si="153"/>
        <v/>
      </c>
    </row>
    <row r="187" spans="1:35" s="14" customFormat="1" ht="20.100000000000001" customHeight="1">
      <c r="A187" s="259"/>
      <c r="B187" s="21" t="str">
        <f t="shared" si="154"/>
        <v/>
      </c>
      <c r="C187" s="21"/>
      <c r="D187" s="121"/>
      <c r="E187" s="153"/>
      <c r="F187" s="153"/>
      <c r="G187" s="153"/>
      <c r="H187" s="153"/>
      <c r="I187" s="153">
        <f t="shared" si="157"/>
        <v>0</v>
      </c>
      <c r="J187" s="153">
        <f t="shared" si="155"/>
        <v>0</v>
      </c>
      <c r="K187" s="153"/>
      <c r="L187" s="153"/>
      <c r="M187" s="149"/>
      <c r="N187" s="197"/>
      <c r="O187" s="160"/>
      <c r="P187" s="160"/>
      <c r="Q187" s="203"/>
      <c r="R187" s="204"/>
      <c r="S187" s="246" t="str">
        <f>IF(OR($R$26=0,M187="",Q187=""),"",IF($R$26&gt;=VLOOKUP(M187,POA!$B$3:$G$21,6,FALSE),"CUMPLE","NO CUMPLE"))</f>
        <v/>
      </c>
      <c r="T187" s="129"/>
      <c r="U187" s="130"/>
      <c r="V187" s="186" t="str">
        <f>IF(OR($U182=0,M187="",Q187=""),"",IF(AND(T187="SI",$U182&gt;=$V$22),"CUMPLE",IF($U182&gt;=$V$23,"CUMPLE","NO CUMPLE")))</f>
        <v/>
      </c>
      <c r="W187" s="131"/>
      <c r="X187" s="186" t="str">
        <f>IF(OR(W182=0,M187="",Q187=""),"",IF(AND(T187="SI",W182&lt;=$X$22),"CUMPLE",IF(W182&lt;=$X$23,"CUMPLE","NO CUMPLE")))</f>
        <v/>
      </c>
      <c r="Y187" s="132"/>
      <c r="Z187" s="186" t="str">
        <f>IF(OR(Y182=0,M187="",Q187=""),"",IF(AND(T187="SI",Y182&gt;=$Z$22),"CUMPLE",IF(Y182&gt;=$Z$23,"CUMPLE","NO CUMPLE")))</f>
        <v/>
      </c>
      <c r="AA187" s="214" t="str">
        <f t="shared" si="150"/>
        <v/>
      </c>
      <c r="AB187" s="199">
        <v>2021</v>
      </c>
      <c r="AC187" s="134">
        <f t="shared" si="152"/>
        <v>0</v>
      </c>
      <c r="AD187" s="135" t="str">
        <f t="shared" si="156"/>
        <v/>
      </c>
      <c r="AE187" s="136"/>
      <c r="AF187" s="188" t="str">
        <f>IF(OR(M187="",L182="",P187=""),"",IF(AND(T182="SI",AE182&gt;=$AF$22),"CUMPLE",IF(AE182&gt;=$AF$23,"CUMPLE","NO CUMPLE")))</f>
        <v/>
      </c>
      <c r="AG187" s="136"/>
      <c r="AH187" s="188" t="str">
        <f>IF(OR(M187="",L182="",P182=""),"",IF(AND(T182="SI",AG182&gt;=$AH$22),"CUMPLE",IF(AG182&gt;=$AH$23,"CUMPLE","NO CUMPLE")))</f>
        <v/>
      </c>
      <c r="AI187" s="162" t="str">
        <f t="shared" si="153"/>
        <v/>
      </c>
    </row>
    <row r="188" spans="1:35" s="14" customFormat="1" ht="20.100000000000001" customHeight="1">
      <c r="A188" s="259"/>
      <c r="B188" s="150" t="str">
        <f t="shared" si="154"/>
        <v/>
      </c>
      <c r="C188" s="150"/>
      <c r="D188" s="121"/>
      <c r="E188" s="153"/>
      <c r="F188" s="153"/>
      <c r="G188" s="153"/>
      <c r="H188" s="153"/>
      <c r="I188" s="153">
        <f t="shared" si="157"/>
        <v>0</v>
      </c>
      <c r="J188" s="153">
        <f t="shared" si="155"/>
        <v>0</v>
      </c>
      <c r="K188" s="153"/>
      <c r="L188" s="153"/>
      <c r="M188" s="149"/>
      <c r="N188" s="197"/>
      <c r="O188" s="160"/>
      <c r="P188" s="160"/>
      <c r="Q188" s="203"/>
      <c r="R188" s="204"/>
      <c r="S188" s="246" t="str">
        <f>IF(OR($R$26=0,M188="",Q188=""),"",IF($R$26&gt;=VLOOKUP(M188,POA!$B$3:$G$21,6,FALSE),"CUMPLE","NO CUMPLE"))</f>
        <v/>
      </c>
      <c r="T188" s="129"/>
      <c r="U188" s="130"/>
      <c r="V188" s="186" t="str">
        <f>IF(OR($U182=0,M188="",Q188=""),"",IF(AND(T188="SI",$U182&gt;=$V$22),"CUMPLE",IF($U182&gt;=$V$23,"CUMPLE","NO CUMPLE")))</f>
        <v/>
      </c>
      <c r="W188" s="131"/>
      <c r="X188" s="186" t="str">
        <f>IF(OR(W182=0,M188="",Q188=""),"",IF(AND(T188="SI",W182&lt;=$X$22),"CUMPLE",IF(W182&lt;=$X$23,"CUMPLE","NO CUMPLE")))</f>
        <v/>
      </c>
      <c r="Y188" s="132"/>
      <c r="Z188" s="186" t="str">
        <f>IF(OR(Y182=0,M188="",Q188=""),"",IF(AND(T188="SI",Y182&gt;=$Z$22),"CUMPLE",IF(Y182&gt;=$Z$23,"CUMPLE","NO CUMPLE")))</f>
        <v/>
      </c>
      <c r="AA188" s="214" t="str">
        <f t="shared" si="150"/>
        <v/>
      </c>
      <c r="AB188" s="199">
        <v>2021</v>
      </c>
      <c r="AC188" s="134">
        <f t="shared" si="152"/>
        <v>0</v>
      </c>
      <c r="AD188" s="135" t="str">
        <f>IF(OR(B188="",C188=""),"",IF(AND(AC188&gt;0,AC188&lt;=30000),"MIPYME","NO CUMPLE"))</f>
        <v/>
      </c>
      <c r="AE188" s="136"/>
      <c r="AF188" s="188" t="str">
        <f>IF(OR(M188="",L182="",P188=""),"",IF(AND(T186="SI",AE182&gt;=$AF$22),"CUMPLE",IF(AE182&gt;=$AF$23,"CUMPLE","NO CUMPLE")))</f>
        <v/>
      </c>
      <c r="AG188" s="136"/>
      <c r="AH188" s="188" t="str">
        <f>IF(OR(M188="",L182="",P182=""),"",IF(AND(T182="SI",AG182&gt;=$AH$22),"CUMPLE",IF(AG182&gt;=$AH$23,"CUMPLE","NO CUMPLE")))</f>
        <v/>
      </c>
      <c r="AI188" s="162" t="str">
        <f t="shared" si="153"/>
        <v/>
      </c>
    </row>
    <row r="189" spans="1:35" s="14" customFormat="1" ht="20.100000000000001" customHeight="1">
      <c r="A189" s="259"/>
      <c r="B189" s="150" t="str">
        <f t="shared" si="154"/>
        <v/>
      </c>
      <c r="C189" s="150"/>
      <c r="D189" s="121"/>
      <c r="E189" s="153"/>
      <c r="F189" s="153"/>
      <c r="G189" s="153"/>
      <c r="H189" s="153"/>
      <c r="I189" s="153">
        <f t="shared" si="157"/>
        <v>0</v>
      </c>
      <c r="J189" s="153">
        <f t="shared" si="155"/>
        <v>0</v>
      </c>
      <c r="K189" s="153"/>
      <c r="L189" s="153"/>
      <c r="M189" s="149"/>
      <c r="N189" s="197"/>
      <c r="O189" s="160"/>
      <c r="P189" s="160"/>
      <c r="Q189" s="203"/>
      <c r="R189" s="204"/>
      <c r="S189" s="246" t="str">
        <f>IF(OR($R$26=0,M189="",Q189=""),"",IF($R$26&gt;=VLOOKUP(M189,POA!$B$3:$G$21,6,FALSE),"CUMPLE","NO CUMPLE"))</f>
        <v/>
      </c>
      <c r="T189" s="129"/>
      <c r="U189" s="130"/>
      <c r="V189" s="186" t="str">
        <f>IF(OR($U182=0,M189="",Q189=""),"",IF(AND(T189="SI",$U182&gt;=$V$22),"CUMPLE",IF($U182&gt;=$V$23,"CUMPLE","NO CUMPLE")))</f>
        <v/>
      </c>
      <c r="W189" s="131"/>
      <c r="X189" s="186" t="str">
        <f>IF(OR(W182=0,M189="",Q189=""),"",IF(AND(T189="SI",W182&lt;=$X$22),"CUMPLE",IF(W182&lt;=$X$23,"CUMPLE","NO CUMPLE")))</f>
        <v/>
      </c>
      <c r="Y189" s="132"/>
      <c r="Z189" s="186" t="str">
        <f>IF(OR(Y182=0,M189="",Q189=""),"",IF(AND(T189="SI",Y182&gt;=$Z$22),"CUMPLE",IF(Y182&gt;=$Z$23,"CUMPLE","NO CUMPLE")))</f>
        <v/>
      </c>
      <c r="AA189" s="214" t="str">
        <f t="shared" si="150"/>
        <v/>
      </c>
      <c r="AB189" s="199">
        <v>2021</v>
      </c>
      <c r="AC189" s="134">
        <f t="shared" si="152"/>
        <v>0</v>
      </c>
      <c r="AD189" s="135" t="str">
        <f t="shared" ref="AD189:AD190" si="158">IF(OR(B189="",C189=""),"",IF(AND(AC189&gt;0,AC189&lt;=30000),"MIPYME","NO CUMPLE"))</f>
        <v/>
      </c>
      <c r="AE189" s="136"/>
      <c r="AF189" s="188" t="str">
        <f>IF(OR(M189="",L182="",P189=""),"",IF(AND(T182="SI",AE182&gt;=$AF$22),"CUMPLE",IF(AE182&gt;=$AF$23,"CUMPLE","NO CUMPLE")))</f>
        <v/>
      </c>
      <c r="AG189" s="136"/>
      <c r="AH189" s="188" t="str">
        <f>IF(OR(M189="",L182="",P182=""),"",IF(AND(T182="SI",AG182&gt;=$AH$22),"CUMPLE",IF(AG182&gt;=$AH$23,"CUMPLE","NO CUMPLE")))</f>
        <v/>
      </c>
      <c r="AI189" s="162" t="str">
        <f t="shared" si="153"/>
        <v/>
      </c>
    </row>
    <row r="190" spans="1:35" s="14" customFormat="1" ht="20.100000000000001" customHeight="1">
      <c r="A190" s="259"/>
      <c r="B190" s="150" t="str">
        <f t="shared" si="154"/>
        <v/>
      </c>
      <c r="C190" s="150"/>
      <c r="D190" s="121"/>
      <c r="E190" s="153"/>
      <c r="F190" s="153"/>
      <c r="G190" s="153"/>
      <c r="H190" s="153"/>
      <c r="I190" s="153">
        <f t="shared" si="157"/>
        <v>0</v>
      </c>
      <c r="J190" s="153">
        <f t="shared" si="155"/>
        <v>0</v>
      </c>
      <c r="K190" s="153"/>
      <c r="L190" s="153"/>
      <c r="M190" s="149"/>
      <c r="N190" s="197"/>
      <c r="O190" s="160"/>
      <c r="P190" s="160"/>
      <c r="Q190" s="203"/>
      <c r="R190" s="204"/>
      <c r="S190" s="246" t="str">
        <f>IF(OR($R$26=0,M190="",Q190=""),"",IF($R$26&gt;=VLOOKUP(M190,POA!$B$3:$G$21,6,FALSE),"CUMPLE","NO CUMPLE"))</f>
        <v/>
      </c>
      <c r="T190" s="129"/>
      <c r="U190" s="130"/>
      <c r="V190" s="186" t="str">
        <f>IF(OR($U182=0,M190="",Q190=""),"",IF(AND(T190="SI",$U182&gt;=$V$22),"CUMPLE",IF($U182&gt;=$V$23,"CUMPLE","NO CUMPLE")))</f>
        <v/>
      </c>
      <c r="W190" s="131"/>
      <c r="X190" s="186" t="str">
        <f>IF(OR(W182=0,M190="",Q190=""),"",IF(AND(T190="SI",W182&lt;=$X$22),"CUMPLE",IF(W182&lt;=$X$23,"CUMPLE","NO CUMPLE")))</f>
        <v/>
      </c>
      <c r="Y190" s="132"/>
      <c r="Z190" s="186" t="str">
        <f>IF(OR(Y182=0,M190="",Q190=""),"",IF(AND(T190="SI",Y182&gt;=$Z$22),"CUMPLE",IF(Y182&gt;=$Z$23,"CUMPLE","NO CUMPLE")))</f>
        <v/>
      </c>
      <c r="AA190" s="215" t="str">
        <f t="shared" si="150"/>
        <v/>
      </c>
      <c r="AB190" s="133">
        <v>2021</v>
      </c>
      <c r="AC190" s="134">
        <f t="shared" si="152"/>
        <v>0</v>
      </c>
      <c r="AD190" s="135" t="str">
        <f t="shared" si="158"/>
        <v/>
      </c>
      <c r="AE190" s="136"/>
      <c r="AF190" s="188" t="str">
        <f>IF(OR(M190="",L182="",P182=""),"",IF(AND(T182="SI",AE182&gt;=$AF$22),"CUMPLE",IF(AE182&gt;=$AF$23,"CUMPLE","NO CUMPLE")))</f>
        <v/>
      </c>
      <c r="AG190" s="136"/>
      <c r="AH190" s="188" t="str">
        <f>IF(OR(M190="",L182="",P182=""),"",IF(AND(T182="SI",AG182&gt;=$AH$22),"CUMPLE",IF(AG182&gt;=$AH$23,"CUMPLE","NO CUMPLE")))</f>
        <v/>
      </c>
      <c r="AI190" s="162" t="str">
        <f t="shared" si="153"/>
        <v/>
      </c>
    </row>
    <row r="191" spans="1:35" s="14" customFormat="1" ht="20.100000000000001" customHeight="1">
      <c r="A191" s="259"/>
      <c r="B191" s="150" t="str">
        <f t="shared" si="154"/>
        <v/>
      </c>
      <c r="C191" s="150"/>
      <c r="D191" s="121"/>
      <c r="E191" s="153"/>
      <c r="F191" s="153"/>
      <c r="G191" s="153"/>
      <c r="H191" s="153"/>
      <c r="I191" s="153">
        <f t="shared" si="157"/>
        <v>0</v>
      </c>
      <c r="J191" s="153">
        <f t="shared" si="155"/>
        <v>0</v>
      </c>
      <c r="K191" s="153"/>
      <c r="L191" s="153"/>
      <c r="M191" s="151"/>
      <c r="N191" s="197"/>
      <c r="O191" s="160"/>
      <c r="P191" s="160"/>
      <c r="Q191" s="203"/>
      <c r="R191" s="204"/>
      <c r="S191" s="246"/>
      <c r="T191" s="129"/>
      <c r="U191" s="130"/>
      <c r="V191" s="186" t="str">
        <f>IF(OR($U182=0,M191="",Q191=""),"",IF(AND(T191="SI",$U182&gt;=$V$22),"CUMPLE",IF($U182&gt;=$V$23,"CUMPLE","NO CUMPLE")))</f>
        <v/>
      </c>
      <c r="W191" s="131"/>
      <c r="X191" s="186" t="str">
        <f>IF(OR(W182=0,M191="",Q191=""),"",IF(AND(T191="SI",W182&lt;=$X$22),"CUMPLE",IF(W182&lt;=$X$23,"CUMPLE","NO CUMPLE")))</f>
        <v/>
      </c>
      <c r="Y191" s="132"/>
      <c r="Z191" s="186" t="str">
        <f>IF(OR(Y182=0,M191="",Q191=""),"",IF(AND(T191="SI",Y182&gt;=$Z$22),"CUMPLE",IF(Y182&gt;=$Z$23,"CUMPLE","NO CUMPLE")))</f>
        <v/>
      </c>
      <c r="AA191" s="214" t="str">
        <f t="shared" si="150"/>
        <v/>
      </c>
      <c r="AB191" s="199">
        <v>2021</v>
      </c>
      <c r="AC191" s="134">
        <f t="shared" si="152"/>
        <v>0</v>
      </c>
      <c r="AD191" s="135" t="str">
        <f>IF(OR(B191="",C191=""),"",IF(AND(AC191&gt;0,AC191&lt;=30000),"MIPYME","NO CUMPLE"))</f>
        <v/>
      </c>
      <c r="AE191" s="136"/>
      <c r="AF191" s="188" t="str">
        <f>IF(OR(M191="",L182="",P191=""),"",IF(AND(T182="SI",AE182&gt;=$AF$22),"CUMPLE",IF(AE182&gt;=$AF$23,"CUMPLE","NO CUMPLE")))</f>
        <v/>
      </c>
      <c r="AG191" s="136"/>
      <c r="AH191" s="188" t="str">
        <f>IF(OR(M191="",L182="",P182=""),"",IF(AND(T182="SI",AG182&gt;=$AH$22),"CUMPLE",IF(AG182&gt;=$AH$23,"CUMPLE","NO CUMPLE")))</f>
        <v/>
      </c>
      <c r="AI191" s="162" t="str">
        <f t="shared" si="153"/>
        <v/>
      </c>
    </row>
    <row r="192" spans="1:35" ht="20.100000000000001" customHeight="1">
      <c r="A192" s="259"/>
      <c r="B192" s="284" t="str">
        <f t="shared" si="154"/>
        <v/>
      </c>
      <c r="C192" s="284"/>
      <c r="D192" s="284"/>
      <c r="E192" s="216"/>
      <c r="F192" s="153"/>
      <c r="G192" s="153"/>
      <c r="H192" s="153"/>
      <c r="I192" s="153">
        <f>IF(ISERROR(E192-G192),"",E192-G192)</f>
        <v>0</v>
      </c>
      <c r="J192" s="153">
        <f t="shared" si="155"/>
        <v>0</v>
      </c>
      <c r="K192" s="153"/>
      <c r="L192" s="153"/>
      <c r="M192" s="151"/>
      <c r="N192" s="197"/>
      <c r="O192" s="160"/>
      <c r="P192" s="160"/>
      <c r="Q192" s="203"/>
      <c r="R192" s="204"/>
      <c r="S192" s="253"/>
      <c r="T192" s="129"/>
      <c r="U192" s="129"/>
      <c r="V192" s="186" t="str">
        <f>IF(OR($U183=0,M192="",Q192=""),"",IF(AND(T192="SI",$U183&gt;=$V$22),"CUMPLE",IF($U183&gt;=$V$23,"CUMPLE","NO CUMPLE")))</f>
        <v/>
      </c>
      <c r="W192" s="129"/>
      <c r="X192" s="186" t="str">
        <f>IF(OR(W183=0,M192="",Q192=""),"",IF(AND(T192="SI",W183&lt;=$X$22),"CUMPLE",IF(W183&lt;=$X$23,"CUMPLE","NO CUMPLE")))</f>
        <v/>
      </c>
      <c r="Y192" s="129"/>
      <c r="Z192" s="186" t="str">
        <f>IF(OR(Y183=0,M192="",Q192=""),"",IF(AND(T192="SI",Y183&gt;=$Z$22),"CUMPLE",IF(Y183&gt;=$Z$23,"CUMPLE","NO CUMPLE")))</f>
        <v/>
      </c>
      <c r="AA192" s="214" t="str">
        <f t="shared" si="150"/>
        <v/>
      </c>
      <c r="AB192" s="200"/>
      <c r="AC192" s="129"/>
      <c r="AD192" s="129"/>
      <c r="AE192" s="129"/>
      <c r="AF192" s="188" t="str">
        <f>IF(OR(M192="",L182="",P192=""),"",IF(AND(T182="SI",AE182&gt;=$AF$22),"CUMPLE",IF(AE182&gt;=$AF$23,"CUMPLE","NO CUMPLE")))</f>
        <v/>
      </c>
      <c r="AG192" s="129"/>
      <c r="AH192" s="188" t="str">
        <f>IF(OR(M192="",L182="",P182=""),"",IF(AND(T182="SI",AG182&gt;=$AH$22),"CUMPLE",IF(AG182&gt;=$AH$23,"CUMPLE","NO CUMPLE")))</f>
        <v/>
      </c>
      <c r="AI192" s="162" t="str">
        <f t="shared" si="153"/>
        <v/>
      </c>
    </row>
    <row r="193" spans="1:35" ht="9.9499999999999993" customHeight="1" thickBot="1">
      <c r="A193" s="259"/>
      <c r="B193" s="322" t="s">
        <v>73</v>
      </c>
      <c r="C193" s="323"/>
      <c r="D193" s="323"/>
      <c r="E193" s="323"/>
      <c r="F193" s="323"/>
      <c r="G193" s="323"/>
      <c r="H193" s="323"/>
      <c r="I193" s="323"/>
      <c r="J193" s="323"/>
      <c r="K193" s="323"/>
      <c r="L193" s="323"/>
      <c r="M193" s="323"/>
      <c r="N193" s="323"/>
      <c r="O193" s="323"/>
      <c r="P193" s="323"/>
      <c r="Q193" s="323"/>
      <c r="R193" s="323"/>
      <c r="S193" s="324"/>
      <c r="T193" s="323"/>
      <c r="U193" s="323"/>
      <c r="V193" s="323"/>
      <c r="W193" s="323"/>
      <c r="X193" s="323"/>
      <c r="Y193" s="323"/>
      <c r="Z193" s="323"/>
      <c r="AA193" s="324"/>
      <c r="AB193" s="323"/>
      <c r="AC193" s="323"/>
      <c r="AD193" s="323"/>
      <c r="AE193" s="323"/>
      <c r="AF193" s="323"/>
      <c r="AG193" s="323"/>
      <c r="AH193" s="323"/>
      <c r="AI193" s="325"/>
    </row>
    <row r="194" spans="1:35" s="221" customFormat="1" ht="26.1" customHeight="1">
      <c r="A194" s="269" t="s">
        <v>118</v>
      </c>
      <c r="B194" s="222">
        <v>15</v>
      </c>
      <c r="C194" s="223" t="s">
        <v>119</v>
      </c>
      <c r="D194" s="224">
        <f>IF(SUM(D195:D204)=0,"",SUM(D195:D204))</f>
        <v>1</v>
      </c>
      <c r="E194" s="225">
        <f t="shared" ref="E194:K194" si="159">IF(ISERROR(SUM(E195:E204)),"",SUM(E195:E204))</f>
        <v>1443577346</v>
      </c>
      <c r="F194" s="225">
        <f t="shared" si="159"/>
        <v>2545772380</v>
      </c>
      <c r="G194" s="225">
        <f t="shared" si="159"/>
        <v>614345756</v>
      </c>
      <c r="H194" s="225">
        <f t="shared" si="159"/>
        <v>1374070524</v>
      </c>
      <c r="I194" s="225">
        <f t="shared" si="159"/>
        <v>829231590</v>
      </c>
      <c r="J194" s="225">
        <f t="shared" si="159"/>
        <v>1171701856</v>
      </c>
      <c r="K194" s="225">
        <f t="shared" si="159"/>
        <v>419969276</v>
      </c>
      <c r="L194" s="225">
        <f t="shared" ref="L194" si="160">IF(ISERROR(SUM(L195:L203)),"",SUM(L195:L203))</f>
        <v>58085972</v>
      </c>
      <c r="M194" s="226">
        <v>1</v>
      </c>
      <c r="N194" s="227">
        <f>IF(M194="","",VLOOKUP(M194,POA!$B$3:$G166,3,0))</f>
        <v>5</v>
      </c>
      <c r="O194" s="228" t="s">
        <v>7</v>
      </c>
      <c r="P194" s="228">
        <f>+SUM(P195:P203)</f>
        <v>0</v>
      </c>
      <c r="Q194" s="229">
        <f>IF(ISERROR(VLOOKUP(M194,POA!$B$3:$G179,2,0)),"",VLOOKUP(M194,POA!$B$3:$G179,2,0))</f>
        <v>3031202957</v>
      </c>
      <c r="R194" s="230">
        <f>IF(M194="","",SUM($I$194)+IF(ISERROR(VLOOKUP(M194,POA!$B$3:$G163,4,0)),"",VLOOKUP(M194,POA!$B$3:$G163,4,0)))</f>
        <v>1435472181.4000001</v>
      </c>
      <c r="S194" s="231" t="str">
        <f>IF(OR($R$26=0,M194="",Q194=""),"",IF($R$26&gt;=VLOOKUP(M194,POA!$B$3:$G$21,6,FALSE),"CUMPLE","NO CUMPLE"))</f>
        <v/>
      </c>
      <c r="T194" s="225" t="str">
        <f>IF(M194="","",IF(COUNTIFS(T195:T204,"SI",D195:D204,"&gt;=10%")&gt;0,"SI","NO"))</f>
        <v>SI</v>
      </c>
      <c r="U194" s="225">
        <f>IF(ISERROR(SUM(E194/G194)),0,SUM(E194/G194))</f>
        <v>2.3497799600653546</v>
      </c>
      <c r="V194" s="232" t="str">
        <f>IF(OR($U194=0,M194="",Q194=""),"",IF(AND(T194="SI",$U194&gt;=$V$22),"CUMPLE",IF($U194&gt;=$V$23,"CUMPLE","NO CUMPLE")))</f>
        <v>CUMPLE</v>
      </c>
      <c r="W194" s="233">
        <f>IF(M194="","",IF(ISERROR(SUM(H194/F194)),0,SUM(H194/F194)))</f>
        <v>0.53974602552644557</v>
      </c>
      <c r="X194" s="232" t="str">
        <f>IF(OR(W194=0,M194="",Q194=""),"",IF(AND(T194="SI",W194&lt;=$X$22),"CUMPLE",IF(W194&lt;=$X$23,"CUMPLE","NO CUMPLE")))</f>
        <v>CUMPLE</v>
      </c>
      <c r="Y194" s="225">
        <f>IF(ISERROR(SUM(K194/L194)),0,SUM(K194/L194))</f>
        <v>7.2301325352703056</v>
      </c>
      <c r="Z194" s="232" t="str">
        <f>IF(OR(Y194=0,M194="",Q194=""),"",IF(AND(T194="SI",Y194&gt;=$Z$22),"CUMPLE",IF(Y194&gt;=$Z$23,"CUMPLE","NO CUMPLE")))</f>
        <v>CUMPLE</v>
      </c>
      <c r="AA194" s="234" t="str">
        <f t="shared" ref="AA194:AA204" si="161">IF(OR(S194="",V194="",X194="",Z194=""),"",IF(S194="NO CUMPLE","NO CUMPLE",IF(V194="NO CUMPLE","NO CUMPLE",IF(X194="NO CUMPLE","NO CUMPLE",IF(Z194="NO CUMPLE","NO CUMPLE",IF(Z194="NO CUMPLE","NO CUMPLE","CUMPLE"))))))</f>
        <v/>
      </c>
      <c r="AB194" s="235">
        <v>2021</v>
      </c>
      <c r="AC194" s="236">
        <f>IF(ISERROR(F194/VLOOKUP(AB194,$AC$21:$AD$23,2)),"",F194/VLOOKUP(AB194,$AC$21:$AD$23,2))</f>
        <v>2802.090837246265</v>
      </c>
      <c r="AD194" s="237" t="str">
        <f>IF(OR(B194="",C194=""),"",IF(AND(AC194&gt;0,AC194&lt;=30000),"MIPYME","NO CUMPLE"))</f>
        <v>MIPYME</v>
      </c>
      <c r="AE194" s="238">
        <f>IF(M194="","",IF(ISERROR(SUM(K194/J194)),0,SUM(K194/J194)))</f>
        <v>0.35842673957495208</v>
      </c>
      <c r="AF194" s="239" t="str">
        <f>IF(OR(M194="",L194="",P194=""),"",IF(AND(T194="SI",AE194&gt;=$AF$22),"CUMPLE",IF(AE194&gt;=$AF$23,"CUMPLE","NO CUMPLE")))</f>
        <v>CUMPLE</v>
      </c>
      <c r="AG194" s="238">
        <f>IF(M194="","",IF(ISERROR(SUM(K194/F194)),0,SUM(K194/F194)))</f>
        <v>0.16496733144696935</v>
      </c>
      <c r="AH194" s="239" t="str">
        <f>IF(OR(M194="",L194="",P194=""),"",IF(AND(T194="SI",AG194&gt;=$AH$22),"CUMPLE",IF(AG194&gt;=$AH$23,"CUMPLE","NO CUMPLE")))</f>
        <v>CUMPLE</v>
      </c>
      <c r="AI194" s="234" t="str">
        <f>IF(OR(AF194="",AH194=""),"",IF(AF194="NO CUMPLE","NO CUMPLE",IF(AH194="NO CUMPLE","NO CUMPLE",IF(AH194="NO CUMPLE","NO CUMPLE","CUMPLE"))))</f>
        <v>CUMPLE</v>
      </c>
    </row>
    <row r="195" spans="1:35" s="14" customFormat="1" ht="20.100000000000001" customHeight="1">
      <c r="A195" s="259">
        <v>45461</v>
      </c>
      <c r="B195" s="146">
        <f>IF(C195="","",B194+0.1)</f>
        <v>15.1</v>
      </c>
      <c r="C195" s="146" t="s">
        <v>119</v>
      </c>
      <c r="D195" s="147">
        <v>1</v>
      </c>
      <c r="E195" s="137">
        <v>1443577346</v>
      </c>
      <c r="F195" s="137">
        <v>2545772380</v>
      </c>
      <c r="G195" s="137">
        <v>614345756</v>
      </c>
      <c r="H195" s="137">
        <v>1374070524</v>
      </c>
      <c r="I195" s="137">
        <f>IF(ISERROR(E195-G195),"",E195-G195)</f>
        <v>829231590</v>
      </c>
      <c r="J195" s="137">
        <f>IF(ISERROR(F195-H195),"",F195-H195)</f>
        <v>1171701856</v>
      </c>
      <c r="K195" s="137">
        <v>419969276</v>
      </c>
      <c r="L195" s="137">
        <v>58085972</v>
      </c>
      <c r="M195" s="148">
        <v>2</v>
      </c>
      <c r="N195" s="198">
        <f>IF(M195="","",VLOOKUP(M195,POA!$B$3:$G166,3,0))</f>
        <v>5</v>
      </c>
      <c r="O195" s="159" t="s">
        <v>7</v>
      </c>
      <c r="P195" s="159">
        <f t="shared" ref="P195:P196" si="162">+SUM(P196:P204)</f>
        <v>0</v>
      </c>
      <c r="Q195" s="202">
        <f>IF(ISERROR(VLOOKUP(M195,POA!$B$3:$G179,2,0)),"",VLOOKUP(M195,POA!$B$3:$G179,2,0))</f>
        <v>1797292893</v>
      </c>
      <c r="R195" s="264">
        <f>IF(M195="","",SUM($I$194)+IF(ISERROR(VLOOKUP(M195,POA!$B$3:$G164,4,0)),"",VLOOKUP(M195,POA!$B$3:$G164,4,0)))</f>
        <v>1188690168.5999999</v>
      </c>
      <c r="S195" s="256" t="str">
        <f>IF(OR($R$26=0,M195="",Q195=""),"",IF($R$26&gt;=VLOOKUP(M195,POA!$B$3:$G$21,6,FALSE),"CUMPLE","NO CUMPLE"))</f>
        <v/>
      </c>
      <c r="T195" s="154" t="s">
        <v>71</v>
      </c>
      <c r="U195" s="138"/>
      <c r="V195" s="185" t="str">
        <f>IF(OR($U194=0,M195="",Q195=""),"",IF(AND(T195="SI",$U194&gt;=$V$22),"CUMPLE",IF($U194&gt;=$V$23,"CUMPLE","NO CUMPLE")))</f>
        <v>CUMPLE</v>
      </c>
      <c r="W195" s="139"/>
      <c r="X195" s="185" t="str">
        <f>IF(OR(W194=0,M195="",Q195=""),"",IF(AND(T195="SI",W194&lt;=$X$22),"CUMPLE",IF(W194&lt;=$X$23,"CUMPLE","NO CUMPLE")))</f>
        <v>CUMPLE</v>
      </c>
      <c r="Y195" s="140"/>
      <c r="Z195" s="185" t="str">
        <f>IF(OR(Y194=0,M195="",Q195=""),"",IF(AND(T195="SI",Y194&gt;=$Z$22),"CUMPLE",IF(Y194&gt;=$Z$23,"CUMPLE","NO CUMPLE")))</f>
        <v>CUMPLE</v>
      </c>
      <c r="AA195" s="213" t="str">
        <f t="shared" si="161"/>
        <v/>
      </c>
      <c r="AB195" s="141">
        <v>2021</v>
      </c>
      <c r="AC195" s="142">
        <f t="shared" ref="AC195:AC203" si="163">IF(ISERROR(F195/VLOOKUP(AB195,$AC$21:$AD$23,2)),"",F195/VLOOKUP(AB195,$AC$21:$AD$23,2))</f>
        <v>2802.090837246265</v>
      </c>
      <c r="AD195" s="143" t="str">
        <f>IF(OR(B195="",C195=""),"",IF(AND(AC195&gt;0,AC195&lt;=30000),"MIPYME","NO CUMPLE"))</f>
        <v>MIPYME</v>
      </c>
      <c r="AE195" s="144"/>
      <c r="AF195" s="187" t="str">
        <f>IF(OR(M195="",L194="",P195=""),"",IF(AND(T194="SI",AE194&gt;=$AF$22),"CUMPLE",IF(AE194&gt;=$AF$23,"CUMPLE","NO CUMPLE")))</f>
        <v>CUMPLE</v>
      </c>
      <c r="AG195" s="144"/>
      <c r="AH195" s="187" t="str">
        <f>IF(OR(M195="",L194="",P195=""),"",IF(AND(T194="SI",AG194&gt;=$AH$22),"CUMPLE",IF(AG194&gt;=$AH$23,"CUMPLE","NO CUMPLE")))</f>
        <v>CUMPLE</v>
      </c>
      <c r="AI195" s="161" t="str">
        <f t="shared" ref="AI195:AI204" si="164">IF(OR(AF195="",AH195=""),"",IF(AF195="NO CUMPLE","NO CUMPLE",IF(AH195="NO CUMPLE","NO CUMPLE",IF(AH195="NO CUMPLE","NO CUMPLE","CUMPLE"))))</f>
        <v>CUMPLE</v>
      </c>
    </row>
    <row r="196" spans="1:35" s="14" customFormat="1" ht="20.100000000000001" customHeight="1">
      <c r="A196" s="259"/>
      <c r="B196" s="21" t="str">
        <f t="shared" ref="B196:B204" si="165">IF(C196="","",B195+0.1)</f>
        <v/>
      </c>
      <c r="C196" s="21"/>
      <c r="D196" s="121"/>
      <c r="E196" s="153"/>
      <c r="F196" s="153"/>
      <c r="G196" s="153"/>
      <c r="H196" s="153"/>
      <c r="I196" s="153">
        <f>IF(ISERROR(E196-G196),"",E196-G196)</f>
        <v>0</v>
      </c>
      <c r="J196" s="153">
        <f t="shared" ref="J196:J204" si="166">IF(ISERROR(F196-H196),"",F196-H196)</f>
        <v>0</v>
      </c>
      <c r="K196" s="153"/>
      <c r="L196" s="153"/>
      <c r="M196" s="149">
        <v>3</v>
      </c>
      <c r="N196" s="197">
        <f>IF(M196="","",VLOOKUP(M196,POA!$B$3:$G166,3,0))</f>
        <v>5</v>
      </c>
      <c r="O196" s="160" t="s">
        <v>7</v>
      </c>
      <c r="P196" s="160">
        <f t="shared" si="162"/>
        <v>0</v>
      </c>
      <c r="Q196" s="255">
        <f>IF(ISERROR(VLOOKUP(M196,POA!$B$3:$G179,2,0)),"",VLOOKUP(M196,POA!$B$3:$G179,2,0))</f>
        <v>1522205504</v>
      </c>
      <c r="R196" s="295">
        <f>IF(M196="","",SUM($I$194)+IF(ISERROR(VLOOKUP(M196,POA!$B$3:$G165,4,0)),"",VLOOKUP(M196,POA!$B$3:$G165,4,0)))</f>
        <v>1133672690.8</v>
      </c>
      <c r="S196" s="257" t="str">
        <f>IF(OR($R$26=0,M196="",Q196=""),"",IF($R$26&gt;=VLOOKUP(M196,POA!$B$3:$G$21,6,FALSE),"CUMPLE","NO CUMPLE"))</f>
        <v/>
      </c>
      <c r="T196" s="129"/>
      <c r="U196" s="130"/>
      <c r="V196" s="186" t="str">
        <f>IF(OR($U194=0,M196="",Q196=""),"",IF(AND(T196="SI",$U194&gt;=$V$22),"CUMPLE",IF($U194&gt;=$V$23,"CUMPLE","NO CUMPLE")))</f>
        <v>CUMPLE</v>
      </c>
      <c r="W196" s="131"/>
      <c r="X196" s="186" t="str">
        <f>IF(OR(W194=0,M196="",Q196=""),"",IF(AND(T196="SI",W194&lt;=$X$22),"CUMPLE",IF(W194&lt;=$X$23,"CUMPLE","NO CUMPLE")))</f>
        <v>CUMPLE</v>
      </c>
      <c r="Y196" s="132"/>
      <c r="Z196" s="186" t="str">
        <f>IF(OR(Y194=0,M196="",Q196=""),"",IF(AND(T196="SI",Y194&gt;=$Z$22),"CUMPLE",IF(Y194&gt;=$Z$23,"CUMPLE","NO CUMPLE")))</f>
        <v>CUMPLE</v>
      </c>
      <c r="AA196" s="214" t="str">
        <f t="shared" si="161"/>
        <v/>
      </c>
      <c r="AB196" s="199">
        <v>2021</v>
      </c>
      <c r="AC196" s="134">
        <f t="shared" si="163"/>
        <v>0</v>
      </c>
      <c r="AD196" s="135" t="str">
        <f t="shared" ref="AD196:AD199" si="167">IF(OR(B196="",C196=""),"",IF(AND(AC196&gt;0,AC196&lt;=30000),"MIPYME","NO CUMPLE"))</f>
        <v/>
      </c>
      <c r="AE196" s="136"/>
      <c r="AF196" s="188" t="str">
        <f>IF(OR(M196="",L194="",P196=""),"",IF(AND(T194="SI",AE194&gt;=$AF$22),"CUMPLE",IF(AE194&gt;=$AF$23,"CUMPLE","NO CUMPLE")))</f>
        <v>CUMPLE</v>
      </c>
      <c r="AG196" s="136"/>
      <c r="AH196" s="188" t="str">
        <f>IF(OR(M196="",L194="",P194=""),"",IF(AND(T194="SI",AG194&gt;=$AH$22),"CUMPLE",IF(AG194&gt;=$AH$23,"CUMPLE","NO CUMPLE")))</f>
        <v>CUMPLE</v>
      </c>
      <c r="AI196" s="162" t="str">
        <f t="shared" si="164"/>
        <v>CUMPLE</v>
      </c>
    </row>
    <row r="197" spans="1:35" s="14" customFormat="1" ht="20.100000000000001" customHeight="1">
      <c r="A197" s="259"/>
      <c r="B197" s="21" t="str">
        <f t="shared" si="165"/>
        <v/>
      </c>
      <c r="C197" s="21"/>
      <c r="D197" s="121"/>
      <c r="E197" s="153"/>
      <c r="F197" s="153"/>
      <c r="G197" s="153"/>
      <c r="H197" s="153"/>
      <c r="I197" s="153">
        <f t="shared" ref="I197:I203" si="168">IF(ISERROR(E197-G197),"",E197-G197)</f>
        <v>0</v>
      </c>
      <c r="J197" s="153">
        <f t="shared" si="166"/>
        <v>0</v>
      </c>
      <c r="K197" s="153"/>
      <c r="L197" s="153"/>
      <c r="M197" s="149">
        <v>4</v>
      </c>
      <c r="N197" s="197">
        <f>IF(M197="","",VLOOKUP(M197,POA!$B$3:$G166,3,0))</f>
        <v>5</v>
      </c>
      <c r="O197" s="160" t="s">
        <v>7</v>
      </c>
      <c r="P197" s="160">
        <f>+SUM(P198:P205)</f>
        <v>0</v>
      </c>
      <c r="Q197" s="255">
        <f>IF(ISERROR(VLOOKUP(M197,POA!$B$3:$G179,2,0)),"",VLOOKUP(M197,POA!$B$3:$G179,2,0))</f>
        <v>1378467964</v>
      </c>
      <c r="R197" s="295">
        <f>IF(M197="","",SUM($I$194)+IF(ISERROR(VLOOKUP(M197,POA!$B$3:$G166,4,0)),"",VLOOKUP(M197,POA!$B$3:$G166,4,0)))</f>
        <v>1104925182.8</v>
      </c>
      <c r="S197" s="294" t="str">
        <f>IF(OR($R$26=0,M197="",Q197=""),"",IF($R$26&gt;=VLOOKUP(M197,POA!$B$3:$G$21,6,FALSE),"CUMPLE","NO CUMPLE"))</f>
        <v/>
      </c>
      <c r="T197" s="129"/>
      <c r="U197" s="130"/>
      <c r="V197" s="186" t="str">
        <f>IF(OR($U194=0,M197="",Q197=""),"",IF(AND(T197="SI",$U194&gt;=$V$22),"CUMPLE",IF($U194&gt;=$V$23,"CUMPLE","NO CUMPLE")))</f>
        <v>CUMPLE</v>
      </c>
      <c r="W197" s="131"/>
      <c r="X197" s="186" t="str">
        <f>IF(OR(W194=0,M197="",Q197=""),"",IF(AND(T197="SI",W194&lt;=$X$22),"CUMPLE",IF(W194&lt;=$X$23,"CUMPLE","NO CUMPLE")))</f>
        <v>CUMPLE</v>
      </c>
      <c r="Y197" s="132"/>
      <c r="Z197" s="186" t="str">
        <f>IF(OR(Y194=0,M197="",Q197=""),"",IF(AND(T197="SI",Y194&gt;=$Z$22),"CUMPLE",IF(Y194&gt;=$Z$23,"CUMPLE","NO CUMPLE")))</f>
        <v>CUMPLE</v>
      </c>
      <c r="AA197" s="214" t="str">
        <f t="shared" si="161"/>
        <v/>
      </c>
      <c r="AB197" s="199">
        <v>2021</v>
      </c>
      <c r="AC197" s="134">
        <f t="shared" si="163"/>
        <v>0</v>
      </c>
      <c r="AD197" s="135" t="str">
        <f t="shared" si="167"/>
        <v/>
      </c>
      <c r="AE197" s="136"/>
      <c r="AF197" s="188" t="str">
        <f>IF(OR(M197="",L194="",P197=""),"",IF(AND(T194="SI",AE194&gt;=$AF$22),"CUMPLE",IF(AE194&gt;=$AF$23,"CUMPLE","NO CUMPLE")))</f>
        <v>CUMPLE</v>
      </c>
      <c r="AG197" s="136"/>
      <c r="AH197" s="188" t="str">
        <f>IF(OR(M197="",L194="",P194=""),"",IF(AND(T194="SI",AG194&gt;=$AH$22),"CUMPLE",IF(AG194&gt;=$AH$23,"CUMPLE","NO CUMPLE")))</f>
        <v>CUMPLE</v>
      </c>
      <c r="AI197" s="162" t="str">
        <f t="shared" si="164"/>
        <v>CUMPLE</v>
      </c>
    </row>
    <row r="198" spans="1:35" s="14" customFormat="1" ht="20.100000000000001" customHeight="1">
      <c r="A198" s="259"/>
      <c r="B198" s="21" t="str">
        <f t="shared" si="165"/>
        <v/>
      </c>
      <c r="C198" s="21"/>
      <c r="D198" s="121"/>
      <c r="E198" s="153"/>
      <c r="F198" s="153"/>
      <c r="G198" s="153"/>
      <c r="H198" s="153"/>
      <c r="I198" s="153">
        <f t="shared" si="168"/>
        <v>0</v>
      </c>
      <c r="J198" s="153">
        <f t="shared" si="166"/>
        <v>0</v>
      </c>
      <c r="K198" s="153"/>
      <c r="L198" s="153"/>
      <c r="M198" s="149">
        <v>5</v>
      </c>
      <c r="N198" s="197">
        <f>IF(M198="","",VLOOKUP(M198,POA!$B$3:$G179,3,0))</f>
        <v>5</v>
      </c>
      <c r="O198" s="160" t="s">
        <v>7</v>
      </c>
      <c r="P198" s="160">
        <f>+SUM(P199:P205)</f>
        <v>0</v>
      </c>
      <c r="Q198" s="255">
        <f>IF(ISERROR(VLOOKUP(M198,POA!$B$3:$G168,2,0)),"",VLOOKUP(M198,POA!$B$3:$G168,2,0))</f>
        <v>1348402734</v>
      </c>
      <c r="R198" s="295">
        <f>IF(M198="","",SUM($I$194)+IF(ISERROR(VLOOKUP(M198,POA!$B$3:$G167,4,0)),"",VLOOKUP(M198,POA!$B$3:$G167,4,0)))</f>
        <v>1098912136.8</v>
      </c>
      <c r="S198" s="298" t="str">
        <f>IF(OR($R$26=0,M198="",Q198=""),"",IF($R$26&gt;=VLOOKUP(M198,POA!$B$3:$G$21,6,FALSE),"CUMPLE","NO CUMPLE"))</f>
        <v/>
      </c>
      <c r="T198" s="129"/>
      <c r="U198" s="130"/>
      <c r="V198" s="186" t="str">
        <f>IF(OR($U194=0,M198="",Q198=""),"",IF(AND(T198="SI",$U194&gt;=$V$22),"CUMPLE",IF($U194&gt;=$V$23,"CUMPLE","NO CUMPLE")))</f>
        <v>CUMPLE</v>
      </c>
      <c r="W198" s="131"/>
      <c r="X198" s="186" t="str">
        <f>IF(OR(W194=0,M198="",Q198=""),"",IF(AND(T198="SI",W194&lt;=$X$22),"CUMPLE",IF(W194&lt;=$X$23,"CUMPLE","NO CUMPLE")))</f>
        <v>CUMPLE</v>
      </c>
      <c r="Y198" s="132"/>
      <c r="Z198" s="186" t="str">
        <f>IF(OR(Y194=0,M198="",Q198=""),"",IF(AND(T198="SI",Y194&gt;=$Z$22),"CUMPLE",IF(Y194&gt;=$Z$23,"CUMPLE","NO CUMPLE")))</f>
        <v>CUMPLE</v>
      </c>
      <c r="AA198" s="214" t="str">
        <f t="shared" si="161"/>
        <v/>
      </c>
      <c r="AB198" s="199">
        <v>2021</v>
      </c>
      <c r="AC198" s="134">
        <f t="shared" si="163"/>
        <v>0</v>
      </c>
      <c r="AD198" s="135" t="str">
        <f t="shared" si="167"/>
        <v/>
      </c>
      <c r="AE198" s="136"/>
      <c r="AF198" s="188" t="str">
        <f>IF(OR(M198="",L194="",P198=""),"",IF(AND(T194="SI",AE194&gt;=$AF$22),"CUMPLE",IF(AE194&gt;=$AF$23,"CUMPLE","NO CUMPLE")))</f>
        <v>CUMPLE</v>
      </c>
      <c r="AG198" s="136"/>
      <c r="AH198" s="188" t="str">
        <f>IF(OR(M197="",L194="",P194=""),"",IF(AND(T194="SI",AG194&gt;=$AH$22),"CUMPLE",IF(AG194&gt;=$AH$23,"CUMPLE","NO CUMPLE")))</f>
        <v>CUMPLE</v>
      </c>
      <c r="AI198" s="162" t="str">
        <f t="shared" si="164"/>
        <v>CUMPLE</v>
      </c>
    </row>
    <row r="199" spans="1:35" s="14" customFormat="1" ht="20.100000000000001" customHeight="1">
      <c r="A199" s="259"/>
      <c r="B199" s="21" t="str">
        <f t="shared" si="165"/>
        <v/>
      </c>
      <c r="C199" s="21"/>
      <c r="D199" s="121"/>
      <c r="E199" s="153"/>
      <c r="F199" s="153"/>
      <c r="G199" s="153"/>
      <c r="H199" s="153"/>
      <c r="I199" s="153">
        <f t="shared" si="168"/>
        <v>0</v>
      </c>
      <c r="J199" s="153">
        <f t="shared" si="166"/>
        <v>0</v>
      </c>
      <c r="K199" s="153"/>
      <c r="L199" s="153"/>
      <c r="M199" s="149">
        <v>6</v>
      </c>
      <c r="N199" s="197">
        <f>IF(M199="","",VLOOKUP(M199,POA!$B$3:$G166,3,0))</f>
        <v>5</v>
      </c>
      <c r="O199" s="160" t="s">
        <v>7</v>
      </c>
      <c r="P199" s="160">
        <f>+SUM(P200:P205)</f>
        <v>0</v>
      </c>
      <c r="Q199" s="255">
        <f>IF(ISERROR(VLOOKUP(M199,POA!$B$3:$G179,2,0)),"",VLOOKUP(M199,POA!$B$3:$G179,2,0))</f>
        <v>1264100957</v>
      </c>
      <c r="R199" s="295">
        <f>IF(M199="","",SUM($I$194)+IF(ISERROR(VLOOKUP(M199,POA!$B$3:$G168,4,0)),"",VLOOKUP(M199,POA!$B$3:$G168,4,0)))</f>
        <v>1082051781.4000001</v>
      </c>
      <c r="S199" s="257" t="str">
        <f>IF(OR($R$26=0,M199="",Q199=""),"",IF($R$26&gt;=VLOOKUP(M199,POA!$B$3:$G$21,6,FALSE),"CUMPLE","NO CUMPLE"))</f>
        <v/>
      </c>
      <c r="T199" s="129"/>
      <c r="U199" s="130"/>
      <c r="V199" s="186" t="str">
        <f>IF(OR($U194=0,M199="",Q199=""),"",IF(AND(T199="SI",$U194&gt;=$V$22),"CUMPLE",IF($U194&gt;=$V$23,"CUMPLE","NO CUMPLE")))</f>
        <v>CUMPLE</v>
      </c>
      <c r="W199" s="131"/>
      <c r="X199" s="186" t="str">
        <f>IF(OR(W194=0,M199="",Q199=""),"",IF(AND(T199="SI",W194&lt;=$X$22),"CUMPLE",IF(W194&lt;=$X$23,"CUMPLE","NO CUMPLE")))</f>
        <v>CUMPLE</v>
      </c>
      <c r="Y199" s="132"/>
      <c r="Z199" s="186" t="str">
        <f>IF(OR(Y194=0,M199="",Q199=""),"",IF(AND(T199="SI",Y194&gt;=$Z$22),"CUMPLE",IF(Y194&gt;=$Z$23,"CUMPLE","NO CUMPLE")))</f>
        <v>CUMPLE</v>
      </c>
      <c r="AA199" s="214" t="str">
        <f t="shared" si="161"/>
        <v/>
      </c>
      <c r="AB199" s="199">
        <v>2021</v>
      </c>
      <c r="AC199" s="134">
        <f t="shared" si="163"/>
        <v>0</v>
      </c>
      <c r="AD199" s="135" t="str">
        <f t="shared" si="167"/>
        <v/>
      </c>
      <c r="AE199" s="136"/>
      <c r="AF199" s="188" t="str">
        <f>IF(OR(M199="",L194="",P199=""),"",IF(AND(T194="SI",AE194&gt;=$AF$22),"CUMPLE",IF(AE194&gt;=$AF$23,"CUMPLE","NO CUMPLE")))</f>
        <v>CUMPLE</v>
      </c>
      <c r="AG199" s="136"/>
      <c r="AH199" s="188" t="str">
        <f>IF(OR(M199="",L194="",P194=""),"",IF(AND(T194="SI",AG194&gt;=$AH$22),"CUMPLE",IF(AG194&gt;=$AH$23,"CUMPLE","NO CUMPLE")))</f>
        <v>CUMPLE</v>
      </c>
      <c r="AI199" s="162" t="str">
        <f t="shared" si="164"/>
        <v>CUMPLE</v>
      </c>
    </row>
    <row r="200" spans="1:35" s="14" customFormat="1" ht="20.100000000000001" customHeight="1">
      <c r="A200" s="259"/>
      <c r="B200" s="150" t="str">
        <f t="shared" si="165"/>
        <v/>
      </c>
      <c r="C200" s="150"/>
      <c r="D200" s="121"/>
      <c r="E200" s="153"/>
      <c r="F200" s="153"/>
      <c r="G200" s="153"/>
      <c r="H200" s="153"/>
      <c r="I200" s="153">
        <f t="shared" si="168"/>
        <v>0</v>
      </c>
      <c r="J200" s="153">
        <f t="shared" si="166"/>
        <v>0</v>
      </c>
      <c r="K200" s="153"/>
      <c r="L200" s="153"/>
      <c r="M200" s="149">
        <v>7</v>
      </c>
      <c r="N200" s="197">
        <f>IF(M200="","",VLOOKUP(M200,POA!$B$3:$G166,3,0))</f>
        <v>5</v>
      </c>
      <c r="O200" s="160" t="s">
        <v>7</v>
      </c>
      <c r="P200" s="160">
        <f>+SUM(P201:P205)</f>
        <v>0</v>
      </c>
      <c r="Q200" s="255">
        <f>IF(ISERROR(VLOOKUP(M200,POA!$B$3:$G179,2,0)),"",VLOOKUP(M200,POA!$B$3:$G179,2,0))</f>
        <v>1167015102</v>
      </c>
      <c r="R200" s="295">
        <f>IF(M200="","",SUM($I$194)+IF(ISERROR(VLOOKUP(M200,POA!$B$3:$G169,4,0)),"",VLOOKUP(M200,POA!$B$3:$G169,4,0)))</f>
        <v>1062634610.4</v>
      </c>
      <c r="S200" s="257" t="str">
        <f>IF(OR($R$26=0,M200="",Q200=""),"",IF($R$26&gt;=VLOOKUP(M200,POA!$B$3:$G$21,6,FALSE),"CUMPLE","NO CUMPLE"))</f>
        <v/>
      </c>
      <c r="T200" s="129"/>
      <c r="U200" s="130"/>
      <c r="V200" s="186" t="str">
        <f>IF(OR($U194=0,M200="",Q200=""),"",IF(AND(T200="SI",$U194&gt;=$V$22),"CUMPLE",IF($U194&gt;=$V$23,"CUMPLE","NO CUMPLE")))</f>
        <v>CUMPLE</v>
      </c>
      <c r="W200" s="131"/>
      <c r="X200" s="186" t="str">
        <f>IF(OR(W194=0,M200="",Q200=""),"",IF(AND(T200="SI",W194&lt;=$X$22),"CUMPLE",IF(W194&lt;=$X$23,"CUMPLE","NO CUMPLE")))</f>
        <v>CUMPLE</v>
      </c>
      <c r="Y200" s="132"/>
      <c r="Z200" s="186" t="str">
        <f>IF(OR(Y194=0,M200="",Q200=""),"",IF(AND(T200="SI",Y194&gt;=$Z$22),"CUMPLE",IF(Y194&gt;=$Z$23,"CUMPLE","NO CUMPLE")))</f>
        <v>CUMPLE</v>
      </c>
      <c r="AA200" s="214" t="str">
        <f t="shared" si="161"/>
        <v/>
      </c>
      <c r="AB200" s="199">
        <v>2021</v>
      </c>
      <c r="AC200" s="134">
        <f t="shared" si="163"/>
        <v>0</v>
      </c>
      <c r="AD200" s="135" t="str">
        <f>IF(OR(B200="",C200=""),"",IF(AND(AC200&gt;0,AC200&lt;=30000),"MIPYME","NO CUMPLE"))</f>
        <v/>
      </c>
      <c r="AE200" s="136"/>
      <c r="AF200" s="188" t="str">
        <f>IF(OR(M200="",L194="",P200=""),"",IF(AND(T198="SI",AE194&gt;=$AF$22),"CUMPLE",IF(AE194&gt;=$AF$23,"CUMPLE","NO CUMPLE")))</f>
        <v>CUMPLE</v>
      </c>
      <c r="AG200" s="136"/>
      <c r="AH200" s="188" t="str">
        <f>IF(OR(M200="",L194="",P194=""),"",IF(AND(T194="SI",AG194&gt;=$AH$22),"CUMPLE",IF(AG194&gt;=$AH$23,"CUMPLE","NO CUMPLE")))</f>
        <v>CUMPLE</v>
      </c>
      <c r="AI200" s="162" t="str">
        <f t="shared" si="164"/>
        <v>CUMPLE</v>
      </c>
    </row>
    <row r="201" spans="1:35" s="14" customFormat="1" ht="20.100000000000001" customHeight="1">
      <c r="A201" s="259"/>
      <c r="B201" s="150" t="str">
        <f t="shared" si="165"/>
        <v/>
      </c>
      <c r="C201" s="150"/>
      <c r="D201" s="121"/>
      <c r="E201" s="153"/>
      <c r="F201" s="153"/>
      <c r="G201" s="153"/>
      <c r="H201" s="153"/>
      <c r="I201" s="153">
        <f t="shared" si="168"/>
        <v>0</v>
      </c>
      <c r="J201" s="153">
        <f t="shared" si="166"/>
        <v>0</v>
      </c>
      <c r="K201" s="153"/>
      <c r="L201" s="153"/>
      <c r="M201" s="149">
        <v>8</v>
      </c>
      <c r="N201" s="197">
        <f>IF(M201="","",VLOOKUP(M201,POA!$B$3:$G166,3,0))</f>
        <v>5</v>
      </c>
      <c r="O201" s="160" t="s">
        <v>7</v>
      </c>
      <c r="P201" s="160">
        <f>+SUM(P202:P205)</f>
        <v>0</v>
      </c>
      <c r="Q201" s="255">
        <f>IF(ISERROR(VLOOKUP(M201,POA!$B$3:$G179,2,0)),"",VLOOKUP(M201,POA!$B$3:$G179,2,0))</f>
        <v>1146992897</v>
      </c>
      <c r="R201" s="295">
        <f>IF(M201="","",SUM($I$194)+IF(ISERROR(VLOOKUP(M201,POA!$B$3:$G170,4,0)),"",VLOOKUP(M201,POA!$B$3:$G170,4,0)))</f>
        <v>1058630169.4</v>
      </c>
      <c r="S201" s="257" t="str">
        <f>IF(OR($R$26=0,M201="",Q201=""),"",IF($R$26&gt;=VLOOKUP(M201,POA!$B$3:$G$21,6,FALSE),"CUMPLE","NO CUMPLE"))</f>
        <v/>
      </c>
      <c r="T201" s="129"/>
      <c r="U201" s="130"/>
      <c r="V201" s="186" t="str">
        <f>IF(OR($U194=0,M201="",Q201=""),"",IF(AND(T201="SI",$U194&gt;=$V$22),"CUMPLE",IF($U194&gt;=$V$23,"CUMPLE","NO CUMPLE")))</f>
        <v>CUMPLE</v>
      </c>
      <c r="W201" s="131"/>
      <c r="X201" s="186" t="str">
        <f>IF(OR(W194=0,M201="",Q201=""),"",IF(AND(T201="SI",W194&lt;=$X$22),"CUMPLE",IF(W194&lt;=$X$23,"CUMPLE","NO CUMPLE")))</f>
        <v>CUMPLE</v>
      </c>
      <c r="Y201" s="132"/>
      <c r="Z201" s="186" t="str">
        <f>IF(OR(Y194=0,M201="",Q201=""),"",IF(AND(T201="SI",Y194&gt;=$Z$22),"CUMPLE",IF(Y194&gt;=$Z$23,"CUMPLE","NO CUMPLE")))</f>
        <v>CUMPLE</v>
      </c>
      <c r="AA201" s="214" t="str">
        <f t="shared" si="161"/>
        <v/>
      </c>
      <c r="AB201" s="199">
        <v>2021</v>
      </c>
      <c r="AC201" s="134">
        <f t="shared" si="163"/>
        <v>0</v>
      </c>
      <c r="AD201" s="135" t="str">
        <f t="shared" ref="AD201:AD202" si="169">IF(OR(B201="",C201=""),"",IF(AND(AC201&gt;0,AC201&lt;=30000),"MIPYME","NO CUMPLE"))</f>
        <v/>
      </c>
      <c r="AE201" s="136"/>
      <c r="AF201" s="188" t="str">
        <f>IF(OR(M201="",L194="",P201=""),"",IF(AND(T194="SI",AE194&gt;=$AF$22),"CUMPLE",IF(AE194&gt;=$AF$23,"CUMPLE","NO CUMPLE")))</f>
        <v>CUMPLE</v>
      </c>
      <c r="AG201" s="136"/>
      <c r="AH201" s="188" t="str">
        <f>IF(OR(M201="",L194="",P194=""),"",IF(AND(T194="SI",AG194&gt;=$AH$22),"CUMPLE",IF(AG194&gt;=$AH$23,"CUMPLE","NO CUMPLE")))</f>
        <v>CUMPLE</v>
      </c>
      <c r="AI201" s="162" t="str">
        <f t="shared" si="164"/>
        <v>CUMPLE</v>
      </c>
    </row>
    <row r="202" spans="1:35" s="14" customFormat="1" ht="20.100000000000001" customHeight="1">
      <c r="A202" s="259"/>
      <c r="B202" s="150" t="str">
        <f t="shared" si="165"/>
        <v/>
      </c>
      <c r="C202" s="150"/>
      <c r="D202" s="121"/>
      <c r="E202" s="153"/>
      <c r="F202" s="153"/>
      <c r="G202" s="153"/>
      <c r="H202" s="153"/>
      <c r="I202" s="153">
        <f t="shared" si="168"/>
        <v>0</v>
      </c>
      <c r="J202" s="153">
        <f t="shared" si="166"/>
        <v>0</v>
      </c>
      <c r="K202" s="153"/>
      <c r="L202" s="153"/>
      <c r="M202" s="149">
        <v>9</v>
      </c>
      <c r="N202" s="197">
        <f>IF(M202="","",VLOOKUP(M202,POA!$B$3:$G166,3,0))</f>
        <v>5</v>
      </c>
      <c r="O202" s="160" t="s">
        <v>7</v>
      </c>
      <c r="P202" s="160">
        <f>+SUM(P203:P205)</f>
        <v>0</v>
      </c>
      <c r="Q202" s="255">
        <f>IF(ISERROR(VLOOKUP(M202,POA!$B$3:$G172,2,0)),"",VLOOKUP(M202,POA!$B$3:$G172,2,0))</f>
        <v>1077361989</v>
      </c>
      <c r="R202" s="295">
        <f>IF(M202="","",SUM($I$194)+IF(ISERROR(VLOOKUP(M202,POA!$B$3:$G171,4,0)),"",VLOOKUP(M202,POA!$B$3:$G171,4,0)))</f>
        <v>1044703987.8</v>
      </c>
      <c r="S202" s="257" t="str">
        <f>IF(OR($R$26=0,M202="",Q202=""),"",IF($R$26&gt;=VLOOKUP(M202,POA!$B$3:$G$21,6,FALSE),"CUMPLE","NO CUMPLE"))</f>
        <v/>
      </c>
      <c r="T202" s="129"/>
      <c r="U202" s="130"/>
      <c r="V202" s="186" t="str">
        <f>IF(OR($U194=0,M202="",Q202=""),"",IF(AND(T202="SI",$U194&gt;=$V$22),"CUMPLE",IF($U194&gt;=$V$23,"CUMPLE","NO CUMPLE")))</f>
        <v>CUMPLE</v>
      </c>
      <c r="W202" s="131"/>
      <c r="X202" s="186" t="str">
        <f>IF(OR(W194=0,M202="",Q202=""),"",IF(AND(T202="SI",W194&lt;=$X$22),"CUMPLE",IF(W194&lt;=$X$23,"CUMPLE","NO CUMPLE")))</f>
        <v>CUMPLE</v>
      </c>
      <c r="Y202" s="132"/>
      <c r="Z202" s="186" t="str">
        <f>IF(OR(Y194=0,M202="",Q202=""),"",IF(AND(T202="SI",Y194&gt;=$Z$22),"CUMPLE",IF(Y194&gt;=$Z$23,"CUMPLE","NO CUMPLE")))</f>
        <v>CUMPLE</v>
      </c>
      <c r="AA202" s="215" t="str">
        <f t="shared" si="161"/>
        <v/>
      </c>
      <c r="AB202" s="133">
        <v>2021</v>
      </c>
      <c r="AC202" s="134">
        <f t="shared" si="163"/>
        <v>0</v>
      </c>
      <c r="AD202" s="135" t="str">
        <f t="shared" si="169"/>
        <v/>
      </c>
      <c r="AE202" s="136"/>
      <c r="AF202" s="188" t="str">
        <f>IF(OR(M202="",L194="",P194=""),"",IF(AND(T194="SI",AE194&gt;=$AF$22),"CUMPLE",IF(AE194&gt;=$AF$23,"CUMPLE","NO CUMPLE")))</f>
        <v>CUMPLE</v>
      </c>
      <c r="AG202" s="136"/>
      <c r="AH202" s="188" t="str">
        <f>IF(OR(M202="",L194="",P194=""),"",IF(AND(T194="SI",AG194&gt;=$AH$22),"CUMPLE",IF(AG194&gt;=$AH$23,"CUMPLE","NO CUMPLE")))</f>
        <v>CUMPLE</v>
      </c>
      <c r="AI202" s="162" t="str">
        <f t="shared" si="164"/>
        <v>CUMPLE</v>
      </c>
    </row>
    <row r="203" spans="1:35" s="14" customFormat="1" ht="20.100000000000001" customHeight="1">
      <c r="A203" s="259"/>
      <c r="B203" s="150" t="str">
        <f t="shared" si="165"/>
        <v/>
      </c>
      <c r="C203" s="150"/>
      <c r="D203" s="121"/>
      <c r="E203" s="153"/>
      <c r="F203" s="153"/>
      <c r="G203" s="153"/>
      <c r="H203" s="153"/>
      <c r="I203" s="153">
        <f t="shared" si="168"/>
        <v>0</v>
      </c>
      <c r="J203" s="153">
        <f t="shared" si="166"/>
        <v>0</v>
      </c>
      <c r="K203" s="153"/>
      <c r="L203" s="153"/>
      <c r="M203" s="151"/>
      <c r="N203" s="197" t="str">
        <f>IF(M203="","",VLOOKUP(M203,POA!$B$3:$G166,3,0))</f>
        <v/>
      </c>
      <c r="O203" s="160" t="s">
        <v>7</v>
      </c>
      <c r="P203" s="160">
        <f>+SUM(P204:P205)</f>
        <v>0</v>
      </c>
      <c r="Q203" s="203" t="str">
        <f>IF(ISERROR(VLOOKUP(M203,POA!$B$3:$G173,2,0)),"",VLOOKUP(M203,POA!$B$3:$G173,2,0))</f>
        <v/>
      </c>
      <c r="R203" s="261"/>
      <c r="S203" s="246"/>
      <c r="T203" s="129"/>
      <c r="U203" s="130"/>
      <c r="V203" s="186" t="str">
        <f>IF(OR($U194=0,M203="",Q203=""),"",IF(AND(T203="SI",$U194&gt;=$V$22),"CUMPLE",IF($U194&gt;=$V$23,"CUMPLE","NO CUMPLE")))</f>
        <v/>
      </c>
      <c r="W203" s="131"/>
      <c r="X203" s="186" t="str">
        <f>IF(OR(W194=0,M203="",Q203=""),"",IF(AND(T203="SI",W194&lt;=$X$22),"CUMPLE",IF(W194&lt;=$X$23,"CUMPLE","NO CUMPLE")))</f>
        <v/>
      </c>
      <c r="Y203" s="132"/>
      <c r="Z203" s="186" t="str">
        <f>IF(OR(Y194=0,M203="",Q203=""),"",IF(AND(T203="SI",Y194&gt;=$Z$22),"CUMPLE",IF(Y194&gt;=$Z$23,"CUMPLE","NO CUMPLE")))</f>
        <v/>
      </c>
      <c r="AA203" s="214" t="str">
        <f t="shared" si="161"/>
        <v/>
      </c>
      <c r="AB203" s="199">
        <v>2021</v>
      </c>
      <c r="AC203" s="134">
        <f t="shared" si="163"/>
        <v>0</v>
      </c>
      <c r="AD203" s="135" t="str">
        <f>IF(OR(B203="",C203=""),"",IF(AND(AC203&gt;0,AC203&lt;=30000),"MIPYME","NO CUMPLE"))</f>
        <v/>
      </c>
      <c r="AE203" s="136"/>
      <c r="AF203" s="188" t="str">
        <f>IF(OR(M203="",L194="",P203=""),"",IF(AND(T194="SI",AE194&gt;=$AF$22),"CUMPLE",IF(AE194&gt;=$AF$23,"CUMPLE","NO CUMPLE")))</f>
        <v/>
      </c>
      <c r="AG203" s="136"/>
      <c r="AH203" s="188" t="str">
        <f>IF(OR(M203="",L194="",P194=""),"",IF(AND(T194="SI",AG194&gt;=$AH$22),"CUMPLE",IF(AG194&gt;=$AH$23,"CUMPLE","NO CUMPLE")))</f>
        <v/>
      </c>
      <c r="AI203" s="162" t="str">
        <f t="shared" si="164"/>
        <v/>
      </c>
    </row>
    <row r="204" spans="1:35" ht="20.100000000000001" customHeight="1">
      <c r="A204" s="259"/>
      <c r="B204" s="284" t="str">
        <f t="shared" si="165"/>
        <v/>
      </c>
      <c r="C204" s="284"/>
      <c r="D204" s="284"/>
      <c r="E204" s="216"/>
      <c r="F204" s="153"/>
      <c r="G204" s="153"/>
      <c r="H204" s="153"/>
      <c r="I204" s="153">
        <f>IF(ISERROR(E204-G204),"",E204-G204)</f>
        <v>0</v>
      </c>
      <c r="J204" s="153">
        <f t="shared" si="166"/>
        <v>0</v>
      </c>
      <c r="K204" s="153"/>
      <c r="L204" s="153"/>
      <c r="M204" s="151"/>
      <c r="N204" s="197" t="str">
        <f>IF(M204="","",VLOOKUP(M204,POA!$B$3:$G166,3,0))</f>
        <v/>
      </c>
      <c r="O204" s="160" t="s">
        <v>7</v>
      </c>
      <c r="P204" s="160">
        <f>+SUM(P205:P205)</f>
        <v>0</v>
      </c>
      <c r="Q204" s="203" t="str">
        <f>IF(ISERROR(VLOOKUP(M204,POA!$B$3:$G174,2,0)),"",VLOOKUP(M204,POA!$B$3:$G174,2,0))</f>
        <v/>
      </c>
      <c r="R204" s="204"/>
      <c r="S204" s="253"/>
      <c r="T204" s="129"/>
      <c r="U204" s="129"/>
      <c r="V204" s="186" t="str">
        <f>IF(OR($U195=0,M204="",Q204=""),"",IF(AND(T204="SI",$U195&gt;=$V$22),"CUMPLE",IF($U195&gt;=$V$23,"CUMPLE","NO CUMPLE")))</f>
        <v/>
      </c>
      <c r="W204" s="129"/>
      <c r="X204" s="186" t="str">
        <f>IF(OR(W195=0,M204="",Q204=""),"",IF(AND(T204="SI",W195&lt;=$X$22),"CUMPLE",IF(W195&lt;=$X$23,"CUMPLE","NO CUMPLE")))</f>
        <v/>
      </c>
      <c r="Y204" s="129"/>
      <c r="Z204" s="186" t="str">
        <f>IF(OR(Y195=0,M204="",Q204=""),"",IF(AND(T204="SI",Y195&gt;=$Z$22),"CUMPLE",IF(Y195&gt;=$Z$23,"CUMPLE","NO CUMPLE")))</f>
        <v/>
      </c>
      <c r="AA204" s="214" t="str">
        <f t="shared" si="161"/>
        <v/>
      </c>
      <c r="AB204" s="200"/>
      <c r="AC204" s="129"/>
      <c r="AD204" s="129"/>
      <c r="AE204" s="129"/>
      <c r="AF204" s="188" t="str">
        <f>IF(OR(M204="",L194="",P204=""),"",IF(AND(T194="SI",AE194&gt;=$AF$22),"CUMPLE",IF(AE194&gt;=$AF$23,"CUMPLE","NO CUMPLE")))</f>
        <v/>
      </c>
      <c r="AG204" s="129"/>
      <c r="AH204" s="188" t="str">
        <f>IF(OR(M204="",L194="",P194=""),"",IF(AND(T194="SI",AG194&gt;=$AH$22),"CUMPLE",IF(AG194&gt;=$AH$23,"CUMPLE","NO CUMPLE")))</f>
        <v/>
      </c>
      <c r="AI204" s="162" t="str">
        <f t="shared" si="164"/>
        <v/>
      </c>
    </row>
    <row r="205" spans="1:35" ht="9.9499999999999993" customHeight="1" thickBot="1">
      <c r="A205" s="259"/>
      <c r="B205" s="322" t="s">
        <v>73</v>
      </c>
      <c r="C205" s="323"/>
      <c r="D205" s="323"/>
      <c r="E205" s="323"/>
      <c r="F205" s="323"/>
      <c r="G205" s="323"/>
      <c r="H205" s="323"/>
      <c r="I205" s="323"/>
      <c r="J205" s="323"/>
      <c r="K205" s="323"/>
      <c r="L205" s="323"/>
      <c r="M205" s="323"/>
      <c r="N205" s="323"/>
      <c r="O205" s="323"/>
      <c r="P205" s="323"/>
      <c r="Q205" s="323"/>
      <c r="R205" s="323"/>
      <c r="S205" s="324"/>
      <c r="T205" s="323"/>
      <c r="U205" s="323"/>
      <c r="V205" s="323"/>
      <c r="W205" s="323"/>
      <c r="X205" s="323"/>
      <c r="Y205" s="323"/>
      <c r="Z205" s="323"/>
      <c r="AA205" s="324"/>
      <c r="AB205" s="323"/>
      <c r="AC205" s="323"/>
      <c r="AD205" s="323"/>
      <c r="AE205" s="323"/>
      <c r="AF205" s="323"/>
      <c r="AG205" s="323"/>
      <c r="AH205" s="323"/>
      <c r="AI205" s="325"/>
    </row>
    <row r="206" spans="1:35" s="221" customFormat="1" ht="26.1" customHeight="1">
      <c r="A206" s="269" t="s">
        <v>120</v>
      </c>
      <c r="B206" s="222">
        <v>16</v>
      </c>
      <c r="C206" s="223" t="s">
        <v>121</v>
      </c>
      <c r="D206" s="224">
        <f>IF(SUM(D207:D216)=0,"",SUM(D207:D216))</f>
        <v>1</v>
      </c>
      <c r="E206" s="225">
        <f t="shared" ref="E206:K206" si="170">IF(ISERROR(SUM(E207:E216)),"",SUM(E207:E216))</f>
        <v>2248104270</v>
      </c>
      <c r="F206" s="225">
        <f t="shared" si="170"/>
        <v>2605027021</v>
      </c>
      <c r="G206" s="225">
        <f t="shared" si="170"/>
        <v>11392068.0011</v>
      </c>
      <c r="H206" s="225">
        <f t="shared" si="170"/>
        <v>11392068.0011</v>
      </c>
      <c r="I206" s="225">
        <f t="shared" si="170"/>
        <v>2236712201.9988999</v>
      </c>
      <c r="J206" s="225">
        <f t="shared" si="170"/>
        <v>2593634952.9988999</v>
      </c>
      <c r="K206" s="225">
        <f t="shared" si="170"/>
        <v>399308141.00010002</v>
      </c>
      <c r="L206" s="225">
        <f t="shared" ref="L206" si="171">IF(ISERROR(SUM(L207:L215)),"",SUM(L207:L215))</f>
        <v>8131751.0000999998</v>
      </c>
      <c r="M206" s="226">
        <v>4</v>
      </c>
      <c r="N206" s="227">
        <f>IF(M206="","",VLOOKUP(M206,POA!$B$3:$G178,3,0))</f>
        <v>5</v>
      </c>
      <c r="O206" s="228" t="s">
        <v>7</v>
      </c>
      <c r="P206" s="228">
        <f>+SUM(P207:P215)</f>
        <v>0</v>
      </c>
      <c r="Q206" s="229">
        <f>IF(ISERROR(VLOOKUP(M206,POA!$B$3:$G191,2,0)),"",VLOOKUP(M206,POA!$B$3:$G191,2,0))</f>
        <v>1378467964</v>
      </c>
      <c r="R206" s="230">
        <f>IF(M206="","",SUM($I$206)+IF(ISERROR(VLOOKUP(M206,POA!$B$3:$G175,4,0)),"",VLOOKUP(M206,POA!$B$3:$G175,4,0)))</f>
        <v>2512405794.7989001</v>
      </c>
      <c r="S206" s="231" t="str">
        <f>IF(OR($R$26=0,M206="",Q206=""),"",IF($R$26&gt;=VLOOKUP(M206,POA!$B$3:$G$21,6,FALSE),"CUMPLE","NO CUMPLE"))</f>
        <v/>
      </c>
      <c r="T206" s="225" t="str">
        <f>IF(M206="","",IF(COUNTIFS(T207:T216,"SI",D207:D216,"&gt;=10%")&gt;0,"SI","NO"))</f>
        <v>SI</v>
      </c>
      <c r="U206" s="225">
        <f>IF(ISERROR(SUM(E206/G206)),0,SUM(E206/G206))</f>
        <v>197.3394356303813</v>
      </c>
      <c r="V206" s="232" t="str">
        <f>IF(OR($U206=0,M206="",Q206=""),"",IF(AND(T206="SI",$U206&gt;=$V$22),"CUMPLE",IF($U206&gt;=$V$23,"CUMPLE","NO CUMPLE")))</f>
        <v>CUMPLE</v>
      </c>
      <c r="W206" s="233">
        <f>IF(M206="","",IF(ISERROR(SUM(H206/F206)),0,SUM(H206/F206)))</f>
        <v>4.373109341770624E-3</v>
      </c>
      <c r="X206" s="232" t="str">
        <f>IF(OR(W206=0,M206="",Q206=""),"",IF(AND(T206="SI",W206&lt;=$X$22),"CUMPLE",IF(W206&lt;=$X$23,"CUMPLE","NO CUMPLE")))</f>
        <v>CUMPLE</v>
      </c>
      <c r="Y206" s="225">
        <f>IF(ISERROR(SUM(K206/L206)),0,SUM(K206/L206))</f>
        <v>49.104816538921263</v>
      </c>
      <c r="Z206" s="232" t="str">
        <f>IF(OR(Y206=0,M206="",Q206=""),"",IF(AND(T206="SI",Y206&gt;=$Z$22),"CUMPLE",IF(Y206&gt;=$Z$23,"CUMPLE","NO CUMPLE")))</f>
        <v>CUMPLE</v>
      </c>
      <c r="AA206" s="234" t="str">
        <f t="shared" ref="AA206:AA216" si="172">IF(OR(S206="",V206="",X206="",Z206=""),"",IF(S206="NO CUMPLE","NO CUMPLE",IF(V206="NO CUMPLE","NO CUMPLE",IF(X206="NO CUMPLE","NO CUMPLE",IF(Z206="NO CUMPLE","NO CUMPLE",IF(Z206="NO CUMPLE","NO CUMPLE","CUMPLE"))))))</f>
        <v/>
      </c>
      <c r="AB206" s="235">
        <v>2021</v>
      </c>
      <c r="AC206" s="236">
        <f>IF(ISERROR(F206/VLOOKUP(AB206,$AC$21:$AD$23,2)),"",F206/VLOOKUP(AB206,$AC$21:$AD$23,2))</f>
        <v>2867.3114704477362</v>
      </c>
      <c r="AD206" s="237" t="str">
        <f>IF(OR(B206="",C206=""),"",IF(AND(AC206&gt;0,AC206&lt;=30000),"MIPYME","NO CUMPLE"))</f>
        <v>MIPYME</v>
      </c>
      <c r="AE206" s="238">
        <f>IF(M206="","",IF(ISERROR(SUM(K206/J206)),0,SUM(K206/J206)))</f>
        <v>0.15395695548380797</v>
      </c>
      <c r="AF206" s="239" t="str">
        <f>IF(OR(M206="",L206="",P206=""),"",IF(AND(T206="SI",AE206&gt;=$AF$22),"CUMPLE",IF(AE206&gt;=$AF$23,"CUMPLE","NO CUMPLE")))</f>
        <v>CUMPLE</v>
      </c>
      <c r="AG206" s="238">
        <f>IF(M206="","",IF(ISERROR(SUM(K206/F206)),0,SUM(K206/F206)))</f>
        <v>0.15328368488355115</v>
      </c>
      <c r="AH206" s="239" t="str">
        <f>IF(OR(M206="",L206="",P206=""),"",IF(AND(T206="SI",AG206&gt;=$AH$22),"CUMPLE",IF(AG206&gt;=$AH$23,"CUMPLE","NO CUMPLE")))</f>
        <v>CUMPLE</v>
      </c>
      <c r="AI206" s="234" t="str">
        <f>IF(OR(AF206="",AH206=""),"",IF(AF206="NO CUMPLE","NO CUMPLE",IF(AH206="NO CUMPLE","NO CUMPLE",IF(AH206="NO CUMPLE","NO CUMPLE","CUMPLE"))))</f>
        <v>CUMPLE</v>
      </c>
    </row>
    <row r="207" spans="1:35" s="14" customFormat="1" ht="20.100000000000001" customHeight="1">
      <c r="A207" s="259">
        <v>45481</v>
      </c>
      <c r="B207" s="146">
        <f>IF(C207="","",B206+0.1)</f>
        <v>16.100000000000001</v>
      </c>
      <c r="C207" s="146" t="s">
        <v>122</v>
      </c>
      <c r="D207" s="147">
        <v>0.1</v>
      </c>
      <c r="E207" s="137">
        <v>500000000</v>
      </c>
      <c r="F207" s="137">
        <v>500000000</v>
      </c>
      <c r="G207" s="137">
        <v>1E-3</v>
      </c>
      <c r="H207" s="137">
        <v>1E-3</v>
      </c>
      <c r="I207" s="137">
        <f>IF(ISERROR(E207-G207),"",E207-G207)</f>
        <v>499999999.99900001</v>
      </c>
      <c r="J207" s="137">
        <f>IF(ISERROR(F207-H207),"",F207-H207)</f>
        <v>499999999.99900001</v>
      </c>
      <c r="K207" s="137">
        <v>1E-4</v>
      </c>
      <c r="L207" s="137">
        <v>1E-4</v>
      </c>
      <c r="M207" s="148">
        <v>5</v>
      </c>
      <c r="N207" s="198">
        <f>IF(M207="","",VLOOKUP(M207,POA!$B$3:$G178,3,0))</f>
        <v>5</v>
      </c>
      <c r="O207" s="159" t="s">
        <v>7</v>
      </c>
      <c r="P207" s="159">
        <f t="shared" ref="P207:P208" si="173">+SUM(P208:P216)</f>
        <v>0</v>
      </c>
      <c r="Q207" s="202">
        <f>IF(ISERROR(VLOOKUP(M207,POA!$B$3:$G191,2,0)),"",VLOOKUP(M207,POA!$B$3:$G191,2,0))</f>
        <v>1348402734</v>
      </c>
      <c r="R207" s="264">
        <f>IF(M207="","",SUM($I$206)+IF(ISERROR(VLOOKUP(M207,POA!$B$3:$G176,4,0)),"",VLOOKUP(M207,POA!$B$3:$G176,4,0)))</f>
        <v>2506392748.7989001</v>
      </c>
      <c r="S207" s="256" t="str">
        <f>IF(OR($R$26=0,M207="",Q207=""),"",IF($R$26&gt;=VLOOKUP(M207,POA!$B$3:$G$21,6,FALSE),"CUMPLE","NO CUMPLE"))</f>
        <v/>
      </c>
      <c r="T207" s="154" t="s">
        <v>71</v>
      </c>
      <c r="U207" s="138"/>
      <c r="V207" s="185" t="str">
        <f>IF(OR($U206=0,M207="",Q207=""),"",IF(AND(T207="SI",$U206&gt;=$V$22),"CUMPLE",IF($U206&gt;=$V$23,"CUMPLE","NO CUMPLE")))</f>
        <v>CUMPLE</v>
      </c>
      <c r="W207" s="139"/>
      <c r="X207" s="185" t="str">
        <f>IF(OR(W206=0,M207="",Q207=""),"",IF(AND(T207="SI",W206&lt;=$X$22),"CUMPLE",IF(W206&lt;=$X$23,"CUMPLE","NO CUMPLE")))</f>
        <v>CUMPLE</v>
      </c>
      <c r="Y207" s="140"/>
      <c r="Z207" s="185" t="str">
        <f>IF(OR(Y206=0,M207="",Q207=""),"",IF(AND(T207="SI",Y206&gt;=$Z$22),"CUMPLE",IF(Y206&gt;=$Z$23,"CUMPLE","NO CUMPLE")))</f>
        <v>CUMPLE</v>
      </c>
      <c r="AA207" s="213" t="str">
        <f t="shared" si="172"/>
        <v/>
      </c>
      <c r="AB207" s="141">
        <v>2021</v>
      </c>
      <c r="AC207" s="142">
        <f t="shared" ref="AC207:AC215" si="174">IF(ISERROR(F207/VLOOKUP(AB207,$AC$21:$AD$23,2)),"",F207/VLOOKUP(AB207,$AC$21:$AD$23,2))</f>
        <v>550.34198250793042</v>
      </c>
      <c r="AD207" s="143" t="str">
        <f>IF(OR(B207="",C207=""),"",IF(AND(AC207&gt;0,AC207&lt;=30000),"MIPYME","NO CUMPLE"))</f>
        <v>MIPYME</v>
      </c>
      <c r="AE207" s="144"/>
      <c r="AF207" s="187" t="str">
        <f>IF(OR(M207="",L206="",P207=""),"",IF(AND(T206="SI",AE206&gt;=$AF$22),"CUMPLE",IF(AE206&gt;=$AF$23,"CUMPLE","NO CUMPLE")))</f>
        <v>CUMPLE</v>
      </c>
      <c r="AG207" s="144"/>
      <c r="AH207" s="187" t="str">
        <f>IF(OR(M207="",L206="",P207=""),"",IF(AND(T206="SI",AG206&gt;=$AH$22),"CUMPLE",IF(AG206&gt;=$AH$23,"CUMPLE","NO CUMPLE")))</f>
        <v>CUMPLE</v>
      </c>
      <c r="AI207" s="161" t="str">
        <f t="shared" ref="AI207:AI216" si="175">IF(OR(AF207="",AH207=""),"",IF(AF207="NO CUMPLE","NO CUMPLE",IF(AH207="NO CUMPLE","NO CUMPLE",IF(AH207="NO CUMPLE","NO CUMPLE","CUMPLE"))))</f>
        <v>CUMPLE</v>
      </c>
    </row>
    <row r="208" spans="1:35" s="14" customFormat="1" ht="20.100000000000001" customHeight="1">
      <c r="A208" s="259">
        <v>45483</v>
      </c>
      <c r="B208" s="21">
        <f t="shared" ref="B208:B216" si="176">IF(C208="","",B207+0.1)</f>
        <v>16.200000000000003</v>
      </c>
      <c r="C208" s="21" t="s">
        <v>123</v>
      </c>
      <c r="D208" s="121">
        <v>0.5</v>
      </c>
      <c r="E208" s="153">
        <v>248100234</v>
      </c>
      <c r="F208" s="153">
        <v>308030594</v>
      </c>
      <c r="G208" s="153">
        <v>1E-4</v>
      </c>
      <c r="H208" s="153">
        <v>1E-4</v>
      </c>
      <c r="I208" s="153">
        <f>IF(ISERROR(E208-G208),"",E208-G208)</f>
        <v>248100233.99990001</v>
      </c>
      <c r="J208" s="153">
        <f t="shared" ref="J208:J216" si="177">IF(ISERROR(F208-H208),"",F208-H208)</f>
        <v>308030593.99989998</v>
      </c>
      <c r="K208" s="153">
        <v>10981765</v>
      </c>
      <c r="L208" s="153">
        <v>288214</v>
      </c>
      <c r="M208" s="149">
        <v>6</v>
      </c>
      <c r="N208" s="197">
        <f>IF(M208="","",VLOOKUP(M208,POA!$B$3:$G178,3,0))</f>
        <v>5</v>
      </c>
      <c r="O208" s="160" t="s">
        <v>7</v>
      </c>
      <c r="P208" s="160">
        <f t="shared" si="173"/>
        <v>0</v>
      </c>
      <c r="Q208" s="255">
        <f>IF(ISERROR(VLOOKUP(M208,POA!$B$3:$G191,2,0)),"",VLOOKUP(M208,POA!$B$3:$G191,2,0))</f>
        <v>1264100957</v>
      </c>
      <c r="R208" s="295">
        <f>IF(M208="","",SUM($I$206)+IF(ISERROR(VLOOKUP(M208,POA!$B$3:$G177,4,0)),"",VLOOKUP(M208,POA!$B$3:$G177,4,0)))</f>
        <v>2489532393.3989</v>
      </c>
      <c r="S208" s="257" t="str">
        <f>IF(OR($R$26=0,M208="",Q208=""),"",IF($R$26&gt;=VLOOKUP(M208,POA!$B$3:$G$21,6,FALSE),"CUMPLE","NO CUMPLE"))</f>
        <v/>
      </c>
      <c r="T208" s="129" t="s">
        <v>71</v>
      </c>
      <c r="U208" s="130"/>
      <c r="V208" s="186" t="str">
        <f>IF(OR($U206=0,M208="",Q208=""),"",IF(AND(T208="SI",$U206&gt;=$V$22),"CUMPLE",IF($U206&gt;=$V$23,"CUMPLE","NO CUMPLE")))</f>
        <v>CUMPLE</v>
      </c>
      <c r="W208" s="131"/>
      <c r="X208" s="186" t="str">
        <f>IF(OR(W206=0,M208="",Q208=""),"",IF(AND(T208="SI",W206&lt;=$X$22),"CUMPLE",IF(W206&lt;=$X$23,"CUMPLE","NO CUMPLE")))</f>
        <v>CUMPLE</v>
      </c>
      <c r="Y208" s="132"/>
      <c r="Z208" s="186" t="str">
        <f>IF(OR(Y206=0,M208="",Q208=""),"",IF(AND(T208="SI",Y206&gt;=$Z$22),"CUMPLE",IF(Y206&gt;=$Z$23,"CUMPLE","NO CUMPLE")))</f>
        <v>CUMPLE</v>
      </c>
      <c r="AA208" s="214" t="str">
        <f t="shared" si="172"/>
        <v/>
      </c>
      <c r="AB208" s="199">
        <v>2021</v>
      </c>
      <c r="AC208" s="134">
        <f t="shared" si="174"/>
        <v>339.04433555011082</v>
      </c>
      <c r="AD208" s="135" t="str">
        <f t="shared" ref="AD208:AD211" si="178">IF(OR(B208="",C208=""),"",IF(AND(AC208&gt;0,AC208&lt;=30000),"MIPYME","NO CUMPLE"))</f>
        <v>MIPYME</v>
      </c>
      <c r="AE208" s="136"/>
      <c r="AF208" s="188" t="str">
        <f>IF(OR(M208="",L206="",P208=""),"",IF(AND(T206="SI",AE206&gt;=$AF$22),"CUMPLE",IF(AE206&gt;=$AF$23,"CUMPLE","NO CUMPLE")))</f>
        <v>CUMPLE</v>
      </c>
      <c r="AG208" s="136"/>
      <c r="AH208" s="188" t="str">
        <f>IF(OR(M208="",L206="",P206=""),"",IF(AND(T206="SI",AG206&gt;=$AH$22),"CUMPLE",IF(AG206&gt;=$AH$23,"CUMPLE","NO CUMPLE")))</f>
        <v>CUMPLE</v>
      </c>
      <c r="AI208" s="162" t="str">
        <f t="shared" si="175"/>
        <v>CUMPLE</v>
      </c>
    </row>
    <row r="209" spans="1:35" s="14" customFormat="1" ht="20.100000000000001" customHeight="1">
      <c r="A209" s="259">
        <v>45481</v>
      </c>
      <c r="B209" s="21">
        <f t="shared" si="176"/>
        <v>16.300000000000004</v>
      </c>
      <c r="C209" s="21" t="s">
        <v>120</v>
      </c>
      <c r="D209" s="121">
        <v>0.4</v>
      </c>
      <c r="E209" s="153">
        <v>1500004036</v>
      </c>
      <c r="F209" s="153">
        <v>1796996427</v>
      </c>
      <c r="G209" s="153">
        <v>11392068</v>
      </c>
      <c r="H209" s="153">
        <v>11392068</v>
      </c>
      <c r="I209" s="153">
        <f t="shared" ref="I209:I215" si="179">IF(ISERROR(E209-G209),"",E209-G209)</f>
        <v>1488611968</v>
      </c>
      <c r="J209" s="153">
        <f t="shared" si="177"/>
        <v>1785604359</v>
      </c>
      <c r="K209" s="153">
        <v>388326376</v>
      </c>
      <c r="L209" s="153">
        <v>7843537</v>
      </c>
      <c r="M209" s="149">
        <v>7</v>
      </c>
      <c r="N209" s="197">
        <f>IF(M209="","",VLOOKUP(M209,POA!$B$3:$G178,3,0))</f>
        <v>5</v>
      </c>
      <c r="O209" s="160" t="s">
        <v>7</v>
      </c>
      <c r="P209" s="160">
        <f>+SUM(P210:P217)</f>
        <v>0</v>
      </c>
      <c r="Q209" s="255">
        <f>IF(ISERROR(VLOOKUP(M209,POA!$B$3:$G191,2,0)),"",VLOOKUP(M209,POA!$B$3:$G191,2,0))</f>
        <v>1167015102</v>
      </c>
      <c r="R209" s="295">
        <f>IF(M209="","",SUM($I$206)+IF(ISERROR(VLOOKUP(M209,POA!$B$3:$G178,4,0)),"",VLOOKUP(M209,POA!$B$3:$G178,4,0)))</f>
        <v>2470115222.3989</v>
      </c>
      <c r="S209" s="294" t="str">
        <f>IF(OR($R$26=0,M209="",Q209=""),"",IF($R$26&gt;=VLOOKUP(M209,POA!$B$3:$G$21,6,FALSE),"CUMPLE","NO CUMPLE"))</f>
        <v/>
      </c>
      <c r="T209" s="129" t="s">
        <v>71</v>
      </c>
      <c r="U209" s="130"/>
      <c r="V209" s="186" t="str">
        <f>IF(OR($U206=0,M209="",Q209=""),"",IF(AND(T209="SI",$U206&gt;=$V$22),"CUMPLE",IF($U206&gt;=$V$23,"CUMPLE","NO CUMPLE")))</f>
        <v>CUMPLE</v>
      </c>
      <c r="W209" s="131"/>
      <c r="X209" s="186" t="str">
        <f>IF(OR(W206=0,M209="",Q209=""),"",IF(AND(T209="SI",W206&lt;=$X$22),"CUMPLE",IF(W206&lt;=$X$23,"CUMPLE","NO CUMPLE")))</f>
        <v>CUMPLE</v>
      </c>
      <c r="Y209" s="132"/>
      <c r="Z209" s="186" t="str">
        <f>IF(OR(Y206=0,M209="",Q209=""),"",IF(AND(T209="SI",Y206&gt;=$Z$22),"CUMPLE",IF(Y206&gt;=$Z$23,"CUMPLE","NO CUMPLE")))</f>
        <v>CUMPLE</v>
      </c>
      <c r="AA209" s="214" t="str">
        <f t="shared" si="172"/>
        <v/>
      </c>
      <c r="AB209" s="199">
        <v>2021</v>
      </c>
      <c r="AC209" s="134">
        <f t="shared" si="174"/>
        <v>1977.9251523896949</v>
      </c>
      <c r="AD209" s="135" t="str">
        <f t="shared" si="178"/>
        <v>MIPYME</v>
      </c>
      <c r="AE209" s="136"/>
      <c r="AF209" s="188" t="str">
        <f>IF(OR(M209="",L206="",P209=""),"",IF(AND(T206="SI",AE206&gt;=$AF$22),"CUMPLE",IF(AE206&gt;=$AF$23,"CUMPLE","NO CUMPLE")))</f>
        <v>CUMPLE</v>
      </c>
      <c r="AG209" s="136"/>
      <c r="AH209" s="188" t="str">
        <f>IF(OR(M209="",L206="",P206=""),"",IF(AND(T206="SI",AG206&gt;=$AH$22),"CUMPLE",IF(AG206&gt;=$AH$23,"CUMPLE","NO CUMPLE")))</f>
        <v>CUMPLE</v>
      </c>
      <c r="AI209" s="162" t="str">
        <f t="shared" si="175"/>
        <v>CUMPLE</v>
      </c>
    </row>
    <row r="210" spans="1:35" s="14" customFormat="1" ht="20.100000000000001" customHeight="1">
      <c r="A210" s="259"/>
      <c r="B210" s="21" t="str">
        <f t="shared" si="176"/>
        <v/>
      </c>
      <c r="C210" s="21"/>
      <c r="D210" s="121"/>
      <c r="E210" s="153"/>
      <c r="F210" s="153"/>
      <c r="G210" s="153"/>
      <c r="H210" s="153"/>
      <c r="I210" s="153">
        <f t="shared" si="179"/>
        <v>0</v>
      </c>
      <c r="J210" s="153">
        <f t="shared" si="177"/>
        <v>0</v>
      </c>
      <c r="K210" s="153"/>
      <c r="L210" s="153"/>
      <c r="M210" s="149">
        <v>8</v>
      </c>
      <c r="N210" s="197">
        <f>IF(M210="","",VLOOKUP(M210,POA!$B$3:$G191,3,0))</f>
        <v>5</v>
      </c>
      <c r="O210" s="160" t="s">
        <v>7</v>
      </c>
      <c r="P210" s="160">
        <f>+SUM(P211:P217)</f>
        <v>0</v>
      </c>
      <c r="Q210" s="255">
        <f>IF(ISERROR(VLOOKUP(M210,POA!$B$3:$G180,2,0)),"",VLOOKUP(M210,POA!$B$3:$G180,2,0))</f>
        <v>1146992897</v>
      </c>
      <c r="R210" s="295">
        <f>IF(M210="","",SUM($I$206)+IF(ISERROR(VLOOKUP(M210,POA!$B$3:$G179,4,0)),"",VLOOKUP(M210,POA!$B$3:$G179,4,0)))</f>
        <v>2466110781.3989</v>
      </c>
      <c r="S210" s="298" t="str">
        <f>IF(OR($R$26=0,M210="",Q210=""),"",IF($R$26&gt;=VLOOKUP(M210,POA!$B$3:$G$21,6,FALSE),"CUMPLE","NO CUMPLE"))</f>
        <v/>
      </c>
      <c r="T210" s="129"/>
      <c r="U210" s="130"/>
      <c r="V210" s="186" t="str">
        <f>IF(OR($U206=0,M210="",Q210=""),"",IF(AND(T210="SI",$U206&gt;=$V$22),"CUMPLE",IF($U206&gt;=$V$23,"CUMPLE","NO CUMPLE")))</f>
        <v>CUMPLE</v>
      </c>
      <c r="W210" s="131"/>
      <c r="X210" s="186" t="str">
        <f>IF(OR(W206=0,M210="",Q210=""),"",IF(AND(T210="SI",W206&lt;=$X$22),"CUMPLE",IF(W206&lt;=$X$23,"CUMPLE","NO CUMPLE")))</f>
        <v>CUMPLE</v>
      </c>
      <c r="Y210" s="132"/>
      <c r="Z210" s="186" t="str">
        <f>IF(OR(Y206=0,M210="",Q210=""),"",IF(AND(T210="SI",Y206&gt;=$Z$22),"CUMPLE",IF(Y206&gt;=$Z$23,"CUMPLE","NO CUMPLE")))</f>
        <v>CUMPLE</v>
      </c>
      <c r="AA210" s="214" t="str">
        <f t="shared" si="172"/>
        <v/>
      </c>
      <c r="AB210" s="199">
        <v>2021</v>
      </c>
      <c r="AC210" s="134">
        <f t="shared" si="174"/>
        <v>0</v>
      </c>
      <c r="AD210" s="135" t="str">
        <f t="shared" si="178"/>
        <v/>
      </c>
      <c r="AE210" s="136"/>
      <c r="AF210" s="188" t="str">
        <f>IF(OR(M210="",L206="",P210=""),"",IF(AND(T206="SI",AE206&gt;=$AF$22),"CUMPLE",IF(AE206&gt;=$AF$23,"CUMPLE","NO CUMPLE")))</f>
        <v>CUMPLE</v>
      </c>
      <c r="AG210" s="136"/>
      <c r="AH210" s="188" t="str">
        <f>IF(OR(M209="",L206="",P206=""),"",IF(AND(T206="SI",AG206&gt;=$AH$22),"CUMPLE",IF(AG206&gt;=$AH$23,"CUMPLE","NO CUMPLE")))</f>
        <v>CUMPLE</v>
      </c>
      <c r="AI210" s="162" t="str">
        <f t="shared" si="175"/>
        <v>CUMPLE</v>
      </c>
    </row>
    <row r="211" spans="1:35" s="14" customFormat="1" ht="20.100000000000001" customHeight="1">
      <c r="A211" s="259"/>
      <c r="B211" s="21" t="str">
        <f t="shared" si="176"/>
        <v/>
      </c>
      <c r="C211" s="21"/>
      <c r="D211" s="121"/>
      <c r="E211" s="153"/>
      <c r="F211" s="153"/>
      <c r="G211" s="153"/>
      <c r="H211" s="153"/>
      <c r="I211" s="153">
        <f t="shared" si="179"/>
        <v>0</v>
      </c>
      <c r="J211" s="153">
        <f t="shared" si="177"/>
        <v>0</v>
      </c>
      <c r="K211" s="153"/>
      <c r="L211" s="153"/>
      <c r="M211" s="149">
        <v>9</v>
      </c>
      <c r="N211" s="197">
        <f>IF(M211="","",VLOOKUP(M211,POA!$B$3:$G178,3,0))</f>
        <v>5</v>
      </c>
      <c r="O211" s="160" t="s">
        <v>7</v>
      </c>
      <c r="P211" s="160">
        <f>+SUM(P212:P217)</f>
        <v>0</v>
      </c>
      <c r="Q211" s="255">
        <f>IF(ISERROR(VLOOKUP(M211,POA!$B$3:$G191,2,0)),"",VLOOKUP(M211,POA!$B$3:$G191,2,0))</f>
        <v>1077361989</v>
      </c>
      <c r="R211" s="295">
        <f>IF(M211="","",SUM($I$206)+IF(ISERROR(VLOOKUP(M211,POA!$B$3:$G180,4,0)),"",VLOOKUP(M211,POA!$B$3:$G180,4,0)))</f>
        <v>2452184599.7989001</v>
      </c>
      <c r="S211" s="257" t="str">
        <f>IF(OR($R$26=0,M211="",Q211=""),"",IF($R$26&gt;=VLOOKUP(M211,POA!$B$3:$G$21,6,FALSE),"CUMPLE","NO CUMPLE"))</f>
        <v/>
      </c>
      <c r="T211" s="129"/>
      <c r="U211" s="130"/>
      <c r="V211" s="186" t="str">
        <f>IF(OR($U206=0,M211="",Q211=""),"",IF(AND(T211="SI",$U206&gt;=$V$22),"CUMPLE",IF($U206&gt;=$V$23,"CUMPLE","NO CUMPLE")))</f>
        <v>CUMPLE</v>
      </c>
      <c r="W211" s="131"/>
      <c r="X211" s="186" t="str">
        <f>IF(OR(W206=0,M211="",Q211=""),"",IF(AND(T211="SI",W206&lt;=$X$22),"CUMPLE",IF(W206&lt;=$X$23,"CUMPLE","NO CUMPLE")))</f>
        <v>CUMPLE</v>
      </c>
      <c r="Y211" s="132"/>
      <c r="Z211" s="186" t="str">
        <f>IF(OR(Y206=0,M211="",Q211=""),"",IF(AND(T211="SI",Y206&gt;=$Z$22),"CUMPLE",IF(Y206&gt;=$Z$23,"CUMPLE","NO CUMPLE")))</f>
        <v>CUMPLE</v>
      </c>
      <c r="AA211" s="214" t="str">
        <f t="shared" si="172"/>
        <v/>
      </c>
      <c r="AB211" s="199">
        <v>2021</v>
      </c>
      <c r="AC211" s="134">
        <f t="shared" si="174"/>
        <v>0</v>
      </c>
      <c r="AD211" s="135" t="str">
        <f t="shared" si="178"/>
        <v/>
      </c>
      <c r="AE211" s="136"/>
      <c r="AF211" s="188" t="str">
        <f>IF(OR(M211="",L206="",P211=""),"",IF(AND(T206="SI",AE206&gt;=$AF$22),"CUMPLE",IF(AE206&gt;=$AF$23,"CUMPLE","NO CUMPLE")))</f>
        <v>CUMPLE</v>
      </c>
      <c r="AG211" s="136"/>
      <c r="AH211" s="188" t="str">
        <f>IF(OR(M211="",L206="",P206=""),"",IF(AND(T206="SI",AG206&gt;=$AH$22),"CUMPLE",IF(AG206&gt;=$AH$23,"CUMPLE","NO CUMPLE")))</f>
        <v>CUMPLE</v>
      </c>
      <c r="AI211" s="162" t="str">
        <f t="shared" si="175"/>
        <v>CUMPLE</v>
      </c>
    </row>
    <row r="212" spans="1:35" s="14" customFormat="1" ht="20.100000000000001" customHeight="1">
      <c r="A212" s="259"/>
      <c r="B212" s="150" t="str">
        <f t="shared" si="176"/>
        <v/>
      </c>
      <c r="C212" s="150"/>
      <c r="D212" s="121"/>
      <c r="E212" s="153"/>
      <c r="F212" s="153"/>
      <c r="G212" s="153"/>
      <c r="H212" s="153"/>
      <c r="I212" s="153">
        <f t="shared" si="179"/>
        <v>0</v>
      </c>
      <c r="J212" s="153">
        <f t="shared" si="177"/>
        <v>0</v>
      </c>
      <c r="K212" s="153"/>
      <c r="L212" s="153"/>
      <c r="M212" s="149"/>
      <c r="N212" s="197"/>
      <c r="O212" s="160"/>
      <c r="P212" s="160"/>
      <c r="Q212" s="203"/>
      <c r="R212" s="261"/>
      <c r="S212" s="246" t="str">
        <f>IF(OR($R$26=0,M212="",Q212=""),"",IF($R$26&gt;=VLOOKUP(M212,POA!$B$3:$G$21,6,FALSE),"CUMPLE","NO CUMPLE"))</f>
        <v/>
      </c>
      <c r="T212" s="129"/>
      <c r="U212" s="130"/>
      <c r="V212" s="186" t="str">
        <f>IF(OR($U206=0,M212="",Q212=""),"",IF(AND(T212="SI",$U206&gt;=$V$22),"CUMPLE",IF($U206&gt;=$V$23,"CUMPLE","NO CUMPLE")))</f>
        <v/>
      </c>
      <c r="W212" s="131"/>
      <c r="X212" s="186" t="str">
        <f>IF(OR(W206=0,M212="",Q212=""),"",IF(AND(T212="SI",W206&lt;=$X$22),"CUMPLE",IF(W206&lt;=$X$23,"CUMPLE","NO CUMPLE")))</f>
        <v/>
      </c>
      <c r="Y212" s="132"/>
      <c r="Z212" s="186" t="str">
        <f>IF(OR(Y206=0,M212="",Q212=""),"",IF(AND(T212="SI",Y206&gt;=$Z$22),"CUMPLE",IF(Y206&gt;=$Z$23,"CUMPLE","NO CUMPLE")))</f>
        <v/>
      </c>
      <c r="AA212" s="214" t="str">
        <f t="shared" si="172"/>
        <v/>
      </c>
      <c r="AB212" s="199">
        <v>2021</v>
      </c>
      <c r="AC212" s="134">
        <f t="shared" si="174"/>
        <v>0</v>
      </c>
      <c r="AD212" s="135" t="str">
        <f>IF(OR(B212="",C212=""),"",IF(AND(AC212&gt;0,AC212&lt;=30000),"MIPYME","NO CUMPLE"))</f>
        <v/>
      </c>
      <c r="AE212" s="136"/>
      <c r="AF212" s="188" t="str">
        <f>IF(OR(M212="",L206="",P212=""),"",IF(AND(T210="SI",AE206&gt;=$AF$22),"CUMPLE",IF(AE206&gt;=$AF$23,"CUMPLE","NO CUMPLE")))</f>
        <v/>
      </c>
      <c r="AG212" s="136"/>
      <c r="AH212" s="188" t="str">
        <f>IF(OR(M212="",L206="",P206=""),"",IF(AND(T206="SI",AG206&gt;=$AH$22),"CUMPLE",IF(AG206&gt;=$AH$23,"CUMPLE","NO CUMPLE")))</f>
        <v/>
      </c>
      <c r="AI212" s="162" t="str">
        <f t="shared" si="175"/>
        <v/>
      </c>
    </row>
    <row r="213" spans="1:35" s="14" customFormat="1" ht="20.100000000000001" customHeight="1">
      <c r="A213" s="259"/>
      <c r="B213" s="150" t="str">
        <f t="shared" si="176"/>
        <v/>
      </c>
      <c r="C213" s="150"/>
      <c r="D213" s="121"/>
      <c r="E213" s="153"/>
      <c r="F213" s="153"/>
      <c r="G213" s="153"/>
      <c r="H213" s="153"/>
      <c r="I213" s="153">
        <f t="shared" si="179"/>
        <v>0</v>
      </c>
      <c r="J213" s="153">
        <f t="shared" si="177"/>
        <v>0</v>
      </c>
      <c r="K213" s="153"/>
      <c r="L213" s="153"/>
      <c r="M213" s="149"/>
      <c r="N213" s="197"/>
      <c r="O213" s="160"/>
      <c r="P213" s="160"/>
      <c r="Q213" s="203"/>
      <c r="R213" s="204"/>
      <c r="S213" s="246" t="str">
        <f>IF(OR($R$26=0,M213="",Q213=""),"",IF($R$26&gt;=VLOOKUP(M213,POA!$B$3:$G$21,6,FALSE),"CUMPLE","NO CUMPLE"))</f>
        <v/>
      </c>
      <c r="T213" s="129"/>
      <c r="U213" s="130"/>
      <c r="V213" s="186" t="str">
        <f>IF(OR($U206=0,M213="",Q213=""),"",IF(AND(T213="SI",$U206&gt;=$V$22),"CUMPLE",IF($U206&gt;=$V$23,"CUMPLE","NO CUMPLE")))</f>
        <v/>
      </c>
      <c r="W213" s="131"/>
      <c r="X213" s="186" t="str">
        <f>IF(OR(W206=0,M213="",Q213=""),"",IF(AND(T213="SI",W206&lt;=$X$22),"CUMPLE",IF(W206&lt;=$X$23,"CUMPLE","NO CUMPLE")))</f>
        <v/>
      </c>
      <c r="Y213" s="132"/>
      <c r="Z213" s="186" t="str">
        <f>IF(OR(Y206=0,M213="",Q213=""),"",IF(AND(T213="SI",Y206&gt;=$Z$22),"CUMPLE",IF(Y206&gt;=$Z$23,"CUMPLE","NO CUMPLE")))</f>
        <v/>
      </c>
      <c r="AA213" s="214" t="str">
        <f t="shared" si="172"/>
        <v/>
      </c>
      <c r="AB213" s="199">
        <v>2021</v>
      </c>
      <c r="AC213" s="134">
        <f t="shared" si="174"/>
        <v>0</v>
      </c>
      <c r="AD213" s="135" t="str">
        <f t="shared" ref="AD213:AD214" si="180">IF(OR(B213="",C213=""),"",IF(AND(AC213&gt;0,AC213&lt;=30000),"MIPYME","NO CUMPLE"))</f>
        <v/>
      </c>
      <c r="AE213" s="136"/>
      <c r="AF213" s="188" t="str">
        <f>IF(OR(M213="",L206="",P213=""),"",IF(AND(T206="SI",AE206&gt;=$AF$22),"CUMPLE",IF(AE206&gt;=$AF$23,"CUMPLE","NO CUMPLE")))</f>
        <v/>
      </c>
      <c r="AG213" s="136"/>
      <c r="AH213" s="188" t="str">
        <f>IF(OR(M213="",L206="",P206=""),"",IF(AND(T206="SI",AG206&gt;=$AH$22),"CUMPLE",IF(AG206&gt;=$AH$23,"CUMPLE","NO CUMPLE")))</f>
        <v/>
      </c>
      <c r="AI213" s="162" t="str">
        <f t="shared" si="175"/>
        <v/>
      </c>
    </row>
    <row r="214" spans="1:35" s="14" customFormat="1" ht="20.100000000000001" customHeight="1">
      <c r="A214" s="259"/>
      <c r="B214" s="150" t="str">
        <f t="shared" si="176"/>
        <v/>
      </c>
      <c r="C214" s="150"/>
      <c r="D214" s="121"/>
      <c r="E214" s="153"/>
      <c r="F214" s="153"/>
      <c r="G214" s="153"/>
      <c r="H214" s="153"/>
      <c r="I214" s="153">
        <f t="shared" si="179"/>
        <v>0</v>
      </c>
      <c r="J214" s="153">
        <f t="shared" si="177"/>
        <v>0</v>
      </c>
      <c r="K214" s="153"/>
      <c r="L214" s="153"/>
      <c r="M214" s="149"/>
      <c r="N214" s="197"/>
      <c r="O214" s="160"/>
      <c r="P214" s="160"/>
      <c r="Q214" s="203"/>
      <c r="R214" s="204"/>
      <c r="S214" s="246" t="str">
        <f>IF(OR($R$26=0,M214="",Q214=""),"",IF($R$26&gt;=VLOOKUP(M214,POA!$B$3:$G$21,6,FALSE),"CUMPLE","NO CUMPLE"))</f>
        <v/>
      </c>
      <c r="T214" s="129"/>
      <c r="U214" s="130"/>
      <c r="V214" s="186" t="str">
        <f>IF(OR($U206=0,M214="",Q214=""),"",IF(AND(T214="SI",$U206&gt;=$V$22),"CUMPLE",IF($U206&gt;=$V$23,"CUMPLE","NO CUMPLE")))</f>
        <v/>
      </c>
      <c r="W214" s="131"/>
      <c r="X214" s="186" t="str">
        <f>IF(OR(W206=0,M214="",Q214=""),"",IF(AND(T214="SI",W206&lt;=$X$22),"CUMPLE",IF(W206&lt;=$X$23,"CUMPLE","NO CUMPLE")))</f>
        <v/>
      </c>
      <c r="Y214" s="132"/>
      <c r="Z214" s="186" t="str">
        <f>IF(OR(Y206=0,M214="",Q214=""),"",IF(AND(T214="SI",Y206&gt;=$Z$22),"CUMPLE",IF(Y206&gt;=$Z$23,"CUMPLE","NO CUMPLE")))</f>
        <v/>
      </c>
      <c r="AA214" s="215" t="str">
        <f t="shared" si="172"/>
        <v/>
      </c>
      <c r="AB214" s="133">
        <v>2021</v>
      </c>
      <c r="AC214" s="134">
        <f t="shared" si="174"/>
        <v>0</v>
      </c>
      <c r="AD214" s="135" t="str">
        <f t="shared" si="180"/>
        <v/>
      </c>
      <c r="AE214" s="136"/>
      <c r="AF214" s="188" t="str">
        <f>IF(OR(M214="",L206="",P206=""),"",IF(AND(T206="SI",AE206&gt;=$AF$22),"CUMPLE",IF(AE206&gt;=$AF$23,"CUMPLE","NO CUMPLE")))</f>
        <v/>
      </c>
      <c r="AG214" s="136"/>
      <c r="AH214" s="188" t="str">
        <f>IF(OR(M214="",L206="",P206=""),"",IF(AND(T206="SI",AG206&gt;=$AH$22),"CUMPLE",IF(AG206&gt;=$AH$23,"CUMPLE","NO CUMPLE")))</f>
        <v/>
      </c>
      <c r="AI214" s="162" t="str">
        <f t="shared" si="175"/>
        <v/>
      </c>
    </row>
    <row r="215" spans="1:35" s="14" customFormat="1" ht="20.100000000000001" customHeight="1">
      <c r="A215" s="259"/>
      <c r="B215" s="150" t="str">
        <f t="shared" si="176"/>
        <v/>
      </c>
      <c r="C215" s="150"/>
      <c r="D215" s="121"/>
      <c r="E215" s="153"/>
      <c r="F215" s="153"/>
      <c r="G215" s="153"/>
      <c r="H215" s="153"/>
      <c r="I215" s="153">
        <f t="shared" si="179"/>
        <v>0</v>
      </c>
      <c r="J215" s="153">
        <f t="shared" si="177"/>
        <v>0</v>
      </c>
      <c r="K215" s="153"/>
      <c r="L215" s="153"/>
      <c r="M215" s="151"/>
      <c r="N215" s="197"/>
      <c r="O215" s="160"/>
      <c r="P215" s="160"/>
      <c r="Q215" s="203"/>
      <c r="R215" s="204"/>
      <c r="S215" s="246"/>
      <c r="T215" s="129"/>
      <c r="U215" s="130"/>
      <c r="V215" s="186" t="str">
        <f>IF(OR($U206=0,M215="",Q215=""),"",IF(AND(T215="SI",$U206&gt;=$V$22),"CUMPLE",IF($U206&gt;=$V$23,"CUMPLE","NO CUMPLE")))</f>
        <v/>
      </c>
      <c r="W215" s="131"/>
      <c r="X215" s="186" t="str">
        <f>IF(OR(W206=0,M215="",Q215=""),"",IF(AND(T215="SI",W206&lt;=$X$22),"CUMPLE",IF(W206&lt;=$X$23,"CUMPLE","NO CUMPLE")))</f>
        <v/>
      </c>
      <c r="Y215" s="132"/>
      <c r="Z215" s="186" t="str">
        <f>IF(OR(Y206=0,M215="",Q215=""),"",IF(AND(T215="SI",Y206&gt;=$Z$22),"CUMPLE",IF(Y206&gt;=$Z$23,"CUMPLE","NO CUMPLE")))</f>
        <v/>
      </c>
      <c r="AA215" s="214" t="str">
        <f t="shared" si="172"/>
        <v/>
      </c>
      <c r="AB215" s="199">
        <v>2021</v>
      </c>
      <c r="AC215" s="134">
        <f t="shared" si="174"/>
        <v>0</v>
      </c>
      <c r="AD215" s="135" t="str">
        <f>IF(OR(B215="",C215=""),"",IF(AND(AC215&gt;0,AC215&lt;=30000),"MIPYME","NO CUMPLE"))</f>
        <v/>
      </c>
      <c r="AE215" s="136"/>
      <c r="AF215" s="188" t="str">
        <f>IF(OR(M215="",L206="",P215=""),"",IF(AND(T206="SI",AE206&gt;=$AF$22),"CUMPLE",IF(AE206&gt;=$AF$23,"CUMPLE","NO CUMPLE")))</f>
        <v/>
      </c>
      <c r="AG215" s="136"/>
      <c r="AH215" s="188" t="str">
        <f>IF(OR(M215="",L206="",P206=""),"",IF(AND(T206="SI",AG206&gt;=$AH$22),"CUMPLE",IF(AG206&gt;=$AH$23,"CUMPLE","NO CUMPLE")))</f>
        <v/>
      </c>
      <c r="AI215" s="162" t="str">
        <f t="shared" si="175"/>
        <v/>
      </c>
    </row>
    <row r="216" spans="1:35" ht="20.100000000000001" customHeight="1">
      <c r="A216" s="259"/>
      <c r="B216" s="284" t="str">
        <f t="shared" si="176"/>
        <v/>
      </c>
      <c r="C216" s="284"/>
      <c r="D216" s="284"/>
      <c r="E216" s="216"/>
      <c r="F216" s="153"/>
      <c r="G216" s="153"/>
      <c r="H216" s="153"/>
      <c r="I216" s="153">
        <f>IF(ISERROR(E216-G216),"",E216-G216)</f>
        <v>0</v>
      </c>
      <c r="J216" s="153">
        <f t="shared" si="177"/>
        <v>0</v>
      </c>
      <c r="K216" s="153"/>
      <c r="L216" s="153"/>
      <c r="M216" s="151"/>
      <c r="N216" s="197"/>
      <c r="O216" s="160"/>
      <c r="P216" s="160"/>
      <c r="Q216" s="203"/>
      <c r="R216" s="204"/>
      <c r="S216" s="253"/>
      <c r="T216" s="129"/>
      <c r="U216" s="129"/>
      <c r="V216" s="186" t="str">
        <f>IF(OR($U207=0,M216="",Q216=""),"",IF(AND(T216="SI",$U207&gt;=$V$22),"CUMPLE",IF($U207&gt;=$V$23,"CUMPLE","NO CUMPLE")))</f>
        <v/>
      </c>
      <c r="W216" s="129"/>
      <c r="X216" s="186" t="str">
        <f>IF(OR(W207=0,M216="",Q216=""),"",IF(AND(T216="SI",W207&lt;=$X$22),"CUMPLE",IF(W207&lt;=$X$23,"CUMPLE","NO CUMPLE")))</f>
        <v/>
      </c>
      <c r="Y216" s="129"/>
      <c r="Z216" s="186" t="str">
        <f>IF(OR(Y207=0,M216="",Q216=""),"",IF(AND(T216="SI",Y207&gt;=$Z$22),"CUMPLE",IF(Y207&gt;=$Z$23,"CUMPLE","NO CUMPLE")))</f>
        <v/>
      </c>
      <c r="AA216" s="214" t="str">
        <f t="shared" si="172"/>
        <v/>
      </c>
      <c r="AB216" s="200"/>
      <c r="AC216" s="129"/>
      <c r="AD216" s="129"/>
      <c r="AE216" s="129"/>
      <c r="AF216" s="188" t="str">
        <f>IF(OR(M216="",L206="",P216=""),"",IF(AND(T206="SI",AE206&gt;=$AF$22),"CUMPLE",IF(AE206&gt;=$AF$23,"CUMPLE","NO CUMPLE")))</f>
        <v/>
      </c>
      <c r="AG216" s="129"/>
      <c r="AH216" s="188" t="str">
        <f>IF(OR(M216="",L206="",P206=""),"",IF(AND(T206="SI",AG206&gt;=$AH$22),"CUMPLE",IF(AG206&gt;=$AH$23,"CUMPLE","NO CUMPLE")))</f>
        <v/>
      </c>
      <c r="AI216" s="162" t="str">
        <f t="shared" si="175"/>
        <v/>
      </c>
    </row>
    <row r="217" spans="1:35" ht="9.9499999999999993" customHeight="1" thickBot="1">
      <c r="A217" s="259"/>
      <c r="B217" s="322" t="s">
        <v>73</v>
      </c>
      <c r="C217" s="323"/>
      <c r="D217" s="323"/>
      <c r="E217" s="323"/>
      <c r="F217" s="323"/>
      <c r="G217" s="323"/>
      <c r="H217" s="323"/>
      <c r="I217" s="323"/>
      <c r="J217" s="323"/>
      <c r="K217" s="323"/>
      <c r="L217" s="323"/>
      <c r="M217" s="323"/>
      <c r="N217" s="323"/>
      <c r="O217" s="323"/>
      <c r="P217" s="323"/>
      <c r="Q217" s="323"/>
      <c r="R217" s="323"/>
      <c r="S217" s="324"/>
      <c r="T217" s="323"/>
      <c r="U217" s="323"/>
      <c r="V217" s="323"/>
      <c r="W217" s="323"/>
      <c r="X217" s="323"/>
      <c r="Y217" s="323"/>
      <c r="Z217" s="323"/>
      <c r="AA217" s="324"/>
      <c r="AB217" s="323"/>
      <c r="AC217" s="323"/>
      <c r="AD217" s="323"/>
      <c r="AE217" s="323"/>
      <c r="AF217" s="323"/>
      <c r="AG217" s="323"/>
      <c r="AH217" s="323"/>
      <c r="AI217" s="325"/>
    </row>
    <row r="218" spans="1:35" s="221" customFormat="1" ht="26.1" customHeight="1">
      <c r="A218" s="269" t="s">
        <v>124</v>
      </c>
      <c r="B218" s="222">
        <v>17</v>
      </c>
      <c r="C218" s="223" t="s">
        <v>125</v>
      </c>
      <c r="D218" s="224">
        <f>IF(SUM(D219:D228)=0,"",SUM(D219:D228))</f>
        <v>1</v>
      </c>
      <c r="E218" s="225">
        <f t="shared" ref="E218:K218" si="181">IF(ISERROR(SUM(E219:E228)),"",SUM(E219:E228))</f>
        <v>2727810000</v>
      </c>
      <c r="F218" s="225">
        <f t="shared" si="181"/>
        <v>2727810000</v>
      </c>
      <c r="G218" s="225">
        <f t="shared" si="181"/>
        <v>49740000.000100002</v>
      </c>
      <c r="H218" s="225">
        <f t="shared" si="181"/>
        <v>49740000.000100002</v>
      </c>
      <c r="I218" s="225">
        <f t="shared" si="181"/>
        <v>2678069999.9998999</v>
      </c>
      <c r="J218" s="225">
        <f t="shared" si="181"/>
        <v>2678069999.9998999</v>
      </c>
      <c r="K218" s="225">
        <f t="shared" si="181"/>
        <v>144697000</v>
      </c>
      <c r="L218" s="225">
        <f t="shared" ref="L218" si="182">IF(ISERROR(SUM(L219:L227)),"",SUM(L219:L227))</f>
        <v>1.1000000000000001E-3</v>
      </c>
      <c r="M218" s="226">
        <v>1</v>
      </c>
      <c r="N218" s="227">
        <f>IF(M218="","",VLOOKUP(M218,POA!$B$3:$G190,3,0))</f>
        <v>5</v>
      </c>
      <c r="O218" s="228" t="s">
        <v>7</v>
      </c>
      <c r="P218" s="228">
        <f>+SUM(P219:P227)</f>
        <v>0</v>
      </c>
      <c r="Q218" s="229">
        <f>IF(ISERROR(VLOOKUP(M218,POA!$B$3:$G203,2,0)),"",VLOOKUP(M218,POA!$B$3:$G203,2,0))</f>
        <v>3031202957</v>
      </c>
      <c r="R218" s="230">
        <f>IF(M218="","",SUM($I$218)+IF(ISERROR(VLOOKUP(M218,POA!$B$3:$G187,4,0)),"",VLOOKUP(M218,POA!$B$3:$G187,4,0)))</f>
        <v>3284310591.3999</v>
      </c>
      <c r="S218" s="231" t="str">
        <f>IF(OR($R$26=0,M218="",Q218=""),"",IF($R$26&gt;=VLOOKUP(M218,POA!$B$3:$G$21,6,FALSE),"CUMPLE","NO CUMPLE"))</f>
        <v/>
      </c>
      <c r="T218" s="225" t="str">
        <f>IF(M218="","",IF(COUNTIFS(T219:T228,"SI",D219:D228,"&gt;=10%")&gt;0,"SI","NO"))</f>
        <v>SI</v>
      </c>
      <c r="U218" s="225">
        <f>IF(ISERROR(SUM(E218/G218)),0,SUM(E218/G218))</f>
        <v>54.841375150673819</v>
      </c>
      <c r="V218" s="232" t="str">
        <f>IF(OR($U218=0,M218="",Q218=""),"",IF(AND(T218="SI",$U218&gt;=$V$22),"CUMPLE",IF($U218&gt;=$V$23,"CUMPLE","NO CUMPLE")))</f>
        <v>CUMPLE</v>
      </c>
      <c r="W218" s="233">
        <f>IF(M218="","",IF(ISERROR(SUM(H218/F218)),0,SUM(H218/F218)))</f>
        <v>1.8234407821695792E-2</v>
      </c>
      <c r="X218" s="232" t="str">
        <f>IF(OR(W218=0,M218="",Q218=""),"",IF(AND(T218="SI",W218&lt;=$X$22),"CUMPLE",IF(W218&lt;=$X$23,"CUMPLE","NO CUMPLE")))</f>
        <v>CUMPLE</v>
      </c>
      <c r="Y218" s="225">
        <f>IF(ISERROR(SUM(K218/L218)),0,SUM(K218/L218))</f>
        <v>131542727272.72726</v>
      </c>
      <c r="Z218" s="232" t="str">
        <f>IF(OR(Y218=0,M218="",Q218=""),"",IF(AND(T218="SI",Y218&gt;=$Z$22),"CUMPLE",IF(Y218&gt;=$Z$23,"CUMPLE","NO CUMPLE")))</f>
        <v>CUMPLE</v>
      </c>
      <c r="AA218" s="234" t="str">
        <f t="shared" ref="AA218:AA228" si="183">IF(OR(S218="",V218="",X218="",Z218=""),"",IF(S218="NO CUMPLE","NO CUMPLE",IF(V218="NO CUMPLE","NO CUMPLE",IF(X218="NO CUMPLE","NO CUMPLE",IF(Z218="NO CUMPLE","NO CUMPLE",IF(Z218="NO CUMPLE","NO CUMPLE","CUMPLE"))))))</f>
        <v/>
      </c>
      <c r="AB218" s="235">
        <v>2021</v>
      </c>
      <c r="AC218" s="236">
        <f>IF(ISERROR(F218/VLOOKUP(AB218,$AC$21:$AD$23,2)),"",F218/VLOOKUP(AB218,$AC$21:$AD$23,2))</f>
        <v>3002.4567266099152</v>
      </c>
      <c r="AD218" s="237" t="str">
        <f>IF(OR(B218="",C218=""),"",IF(AND(AC218&gt;0,AC218&lt;=30000),"MIPYME","NO CUMPLE"))</f>
        <v>MIPYME</v>
      </c>
      <c r="AE218" s="238">
        <f>IF(M218="","",IF(ISERROR(SUM(K218/J218)),0,SUM(K218/J218)))</f>
        <v>5.4030327810701516E-2</v>
      </c>
      <c r="AF218" s="239" t="str">
        <f>IF(OR(M218="",L218="",P218=""),"",IF(AND(T218="SI",AE218&gt;=$AF$22),"CUMPLE",IF(AE218&gt;=$AF$23,"CUMPLE","NO CUMPLE")))</f>
        <v>CUMPLE</v>
      </c>
      <c r="AG218" s="238">
        <f>IF(M218="","",IF(ISERROR(SUM(K218/F218)),0,SUM(K218/F218)))</f>
        <v>5.3045116778661271E-2</v>
      </c>
      <c r="AH218" s="239" t="str">
        <f>IF(OR(M218="",L218="",P218=""),"",IF(AND(T218="SI",AG218&gt;=$AH$22),"CUMPLE",IF(AG218&gt;=$AH$23,"CUMPLE","NO CUMPLE")))</f>
        <v>CUMPLE</v>
      </c>
      <c r="AI218" s="234" t="str">
        <f>IF(OR(AF218="",AH218=""),"",IF(AF218="NO CUMPLE","NO CUMPLE",IF(AH218="NO CUMPLE","NO CUMPLE",IF(AH218="NO CUMPLE","NO CUMPLE","CUMPLE"))))</f>
        <v>CUMPLE</v>
      </c>
    </row>
    <row r="219" spans="1:35" s="14" customFormat="1" ht="20.100000000000001" customHeight="1">
      <c r="A219" s="259">
        <v>45469</v>
      </c>
      <c r="B219" s="146">
        <f>IF(C219="","",B218+0.1)</f>
        <v>17.100000000000001</v>
      </c>
      <c r="C219" s="146" t="s">
        <v>126</v>
      </c>
      <c r="D219" s="147">
        <v>0.9</v>
      </c>
      <c r="E219" s="137">
        <v>1000000000</v>
      </c>
      <c r="F219" s="137">
        <v>1000000000</v>
      </c>
      <c r="G219" s="137">
        <v>1E-4</v>
      </c>
      <c r="H219" s="137">
        <v>1E-4</v>
      </c>
      <c r="I219" s="137">
        <f>IF(ISERROR(E219-G219),"",E219-G219)</f>
        <v>999999999.99989998</v>
      </c>
      <c r="J219" s="137">
        <f>IF(ISERROR(F219-H219),"",F219-H219)</f>
        <v>999999999.99989998</v>
      </c>
      <c r="K219" s="137">
        <v>0</v>
      </c>
      <c r="L219" s="137">
        <v>1E-4</v>
      </c>
      <c r="M219" s="148">
        <v>2</v>
      </c>
      <c r="N219" s="198">
        <f>IF(M219="","",VLOOKUP(M219,POA!$B$3:$G190,3,0))</f>
        <v>5</v>
      </c>
      <c r="O219" s="159" t="s">
        <v>7</v>
      </c>
      <c r="P219" s="159">
        <f t="shared" ref="P219:P220" si="184">+SUM(P220:P228)</f>
        <v>0</v>
      </c>
      <c r="Q219" s="202">
        <f>IF(ISERROR(VLOOKUP(M219,POA!$B$3:$G203,2,0)),"",VLOOKUP(M219,POA!$B$3:$G203,2,0))</f>
        <v>1797292893</v>
      </c>
      <c r="R219" s="264">
        <f>IF(M219="","",SUM($I$218)+IF(ISERROR(VLOOKUP(M219,POA!$B$3:$G188,4,0)),"",VLOOKUP(M219,POA!$B$3:$G188,4,0)))</f>
        <v>3037528578.5998998</v>
      </c>
      <c r="S219" s="256" t="str">
        <f>IF(OR($R$26=0,M219="",Q219=""),"",IF($R$26&gt;=VLOOKUP(M219,POA!$B$3:$G$21,6,FALSE),"CUMPLE","NO CUMPLE"))</f>
        <v/>
      </c>
      <c r="T219" s="154" t="s">
        <v>71</v>
      </c>
      <c r="U219" s="138"/>
      <c r="V219" s="185" t="str">
        <f>IF(OR($U218=0,M219="",Q219=""),"",IF(AND(T219="SI",$U218&gt;=$V$22),"CUMPLE",IF($U218&gt;=$V$23,"CUMPLE","NO CUMPLE")))</f>
        <v>CUMPLE</v>
      </c>
      <c r="W219" s="139"/>
      <c r="X219" s="185" t="str">
        <f>IF(OR(W218=0,M219="",Q219=""),"",IF(AND(T219="SI",W218&lt;=$X$22),"CUMPLE",IF(W218&lt;=$X$23,"CUMPLE","NO CUMPLE")))</f>
        <v>CUMPLE</v>
      </c>
      <c r="Y219" s="140"/>
      <c r="Z219" s="185" t="str">
        <f>IF(OR(Y218=0,M219="",Q219=""),"",IF(AND(T219="SI",Y218&gt;=$Z$22),"CUMPLE",IF(Y218&gt;=$Z$23,"CUMPLE","NO CUMPLE")))</f>
        <v>CUMPLE</v>
      </c>
      <c r="AA219" s="213" t="str">
        <f t="shared" si="183"/>
        <v/>
      </c>
      <c r="AB219" s="141">
        <v>2021</v>
      </c>
      <c r="AC219" s="142">
        <f t="shared" ref="AC219:AC227" si="185">IF(ISERROR(F219/VLOOKUP(AB219,$AC$21:$AD$23,2)),"",F219/VLOOKUP(AB219,$AC$21:$AD$23,2))</f>
        <v>1100.6839650158608</v>
      </c>
      <c r="AD219" s="143" t="str">
        <f>IF(OR(B219="",C219=""),"",IF(AND(AC219&gt;0,AC219&lt;=30000),"MIPYME","NO CUMPLE"))</f>
        <v>MIPYME</v>
      </c>
      <c r="AE219" s="144"/>
      <c r="AF219" s="187" t="str">
        <f>IF(OR(M219="",L218="",P219=""),"",IF(AND(T218="SI",AE218&gt;=$AF$22),"CUMPLE",IF(AE218&gt;=$AF$23,"CUMPLE","NO CUMPLE")))</f>
        <v>CUMPLE</v>
      </c>
      <c r="AG219" s="144"/>
      <c r="AH219" s="187" t="str">
        <f>IF(OR(M219="",L218="",P219=""),"",IF(AND(T218="SI",AG218&gt;=$AH$22),"CUMPLE",IF(AG218&gt;=$AH$23,"CUMPLE","NO CUMPLE")))</f>
        <v>CUMPLE</v>
      </c>
      <c r="AI219" s="161" t="str">
        <f t="shared" ref="AI219:AI228" si="186">IF(OR(AF219="",AH219=""),"",IF(AF219="NO CUMPLE","NO CUMPLE",IF(AH219="NO CUMPLE","NO CUMPLE",IF(AH219="NO CUMPLE","NO CUMPLE","CUMPLE"))))</f>
        <v>CUMPLE</v>
      </c>
    </row>
    <row r="220" spans="1:35" s="14" customFormat="1" ht="20.100000000000001" customHeight="1">
      <c r="A220" s="259">
        <v>45463</v>
      </c>
      <c r="B220" s="21">
        <f t="shared" ref="B220:B228" si="187">IF(C220="","",B219+0.1)</f>
        <v>17.200000000000003</v>
      </c>
      <c r="C220" s="21" t="s">
        <v>127</v>
      </c>
      <c r="D220" s="121">
        <v>0.1</v>
      </c>
      <c r="E220" s="153">
        <v>1727810000</v>
      </c>
      <c r="F220" s="153">
        <v>1727810000</v>
      </c>
      <c r="G220" s="153">
        <v>49740000</v>
      </c>
      <c r="H220" s="153">
        <v>49740000</v>
      </c>
      <c r="I220" s="153">
        <f>IF(ISERROR(E220-G220),"",E220-G220)</f>
        <v>1678070000</v>
      </c>
      <c r="J220" s="153">
        <f t="shared" ref="J220:J228" si="188">IF(ISERROR(F220-H220),"",F220-H220)</f>
        <v>1678070000</v>
      </c>
      <c r="K220" s="153">
        <v>144697000</v>
      </c>
      <c r="L220" s="153">
        <v>1E-3</v>
      </c>
      <c r="M220" s="149">
        <v>3</v>
      </c>
      <c r="N220" s="197">
        <f>IF(M220="","",VLOOKUP(M220,POA!$B$3:$G190,3,0))</f>
        <v>5</v>
      </c>
      <c r="O220" s="160" t="s">
        <v>7</v>
      </c>
      <c r="P220" s="160">
        <f t="shared" si="184"/>
        <v>0</v>
      </c>
      <c r="Q220" s="255">
        <f>IF(ISERROR(VLOOKUP(M220,POA!$B$3:$G203,2,0)),"",VLOOKUP(M220,POA!$B$3:$G203,2,0))</f>
        <v>1522205504</v>
      </c>
      <c r="R220" s="295">
        <f>IF(M220="","",SUM($I$218)+IF(ISERROR(VLOOKUP(M220,POA!$B$3:$G189,4,0)),"",VLOOKUP(M220,POA!$B$3:$G189,4,0)))</f>
        <v>2982511100.7999001</v>
      </c>
      <c r="S220" s="257" t="str">
        <f>IF(OR($R$26=0,M220="",Q220=""),"",IF($R$26&gt;=VLOOKUP(M220,POA!$B$3:$G$21,6,FALSE),"CUMPLE","NO CUMPLE"))</f>
        <v/>
      </c>
      <c r="T220" s="129" t="s">
        <v>71</v>
      </c>
      <c r="U220" s="130"/>
      <c r="V220" s="186" t="str">
        <f>IF(OR($U218=0,M220="",Q220=""),"",IF(AND(T220="SI",$U218&gt;=$V$22),"CUMPLE",IF($U218&gt;=$V$23,"CUMPLE","NO CUMPLE")))</f>
        <v>CUMPLE</v>
      </c>
      <c r="W220" s="131"/>
      <c r="X220" s="186" t="str">
        <f>IF(OR(W218=0,M220="",Q220=""),"",IF(AND(T220="SI",W218&lt;=$X$22),"CUMPLE",IF(W218&lt;=$X$23,"CUMPLE","NO CUMPLE")))</f>
        <v>CUMPLE</v>
      </c>
      <c r="Y220" s="132"/>
      <c r="Z220" s="186" t="str">
        <f>IF(OR(Y218=0,M220="",Q220=""),"",IF(AND(T220="SI",Y218&gt;=$Z$22),"CUMPLE",IF(Y218&gt;=$Z$23,"CUMPLE","NO CUMPLE")))</f>
        <v>CUMPLE</v>
      </c>
      <c r="AA220" s="214" t="str">
        <f t="shared" si="183"/>
        <v/>
      </c>
      <c r="AB220" s="199">
        <v>2021</v>
      </c>
      <c r="AC220" s="134">
        <f t="shared" si="185"/>
        <v>1901.7727615940546</v>
      </c>
      <c r="AD220" s="135" t="str">
        <f t="shared" ref="AD220:AD223" si="189">IF(OR(B220="",C220=""),"",IF(AND(AC220&gt;0,AC220&lt;=30000),"MIPYME","NO CUMPLE"))</f>
        <v>MIPYME</v>
      </c>
      <c r="AE220" s="136"/>
      <c r="AF220" s="188" t="str">
        <f>IF(OR(M220="",L218="",P220=""),"",IF(AND(T218="SI",AE218&gt;=$AF$22),"CUMPLE",IF(AE218&gt;=$AF$23,"CUMPLE","NO CUMPLE")))</f>
        <v>CUMPLE</v>
      </c>
      <c r="AG220" s="136"/>
      <c r="AH220" s="188" t="str">
        <f>IF(OR(M220="",L218="",P218=""),"",IF(AND(T218="SI",AG218&gt;=$AH$22),"CUMPLE",IF(AG218&gt;=$AH$23,"CUMPLE","NO CUMPLE")))</f>
        <v>CUMPLE</v>
      </c>
      <c r="AI220" s="162" t="str">
        <f t="shared" si="186"/>
        <v>CUMPLE</v>
      </c>
    </row>
    <row r="221" spans="1:35" s="14" customFormat="1" ht="20.100000000000001" customHeight="1">
      <c r="A221" s="259"/>
      <c r="B221" s="21" t="str">
        <f t="shared" si="187"/>
        <v/>
      </c>
      <c r="C221" s="21"/>
      <c r="D221" s="121"/>
      <c r="E221" s="153"/>
      <c r="F221" s="153"/>
      <c r="G221" s="153"/>
      <c r="H221" s="153"/>
      <c r="I221" s="153">
        <f t="shared" ref="I221:I227" si="190">IF(ISERROR(E221-G221),"",E221-G221)</f>
        <v>0</v>
      </c>
      <c r="J221" s="153">
        <f t="shared" si="188"/>
        <v>0</v>
      </c>
      <c r="K221" s="153"/>
      <c r="L221" s="153"/>
      <c r="M221" s="149">
        <v>4</v>
      </c>
      <c r="N221" s="197">
        <f>IF(M221="","",VLOOKUP(M221,POA!$B$3:$G190,3,0))</f>
        <v>5</v>
      </c>
      <c r="O221" s="160" t="s">
        <v>7</v>
      </c>
      <c r="P221" s="160">
        <f>+SUM(P222:P229)</f>
        <v>0</v>
      </c>
      <c r="Q221" s="255">
        <f>IF(ISERROR(VLOOKUP(M221,POA!$B$3:$G203,2,0)),"",VLOOKUP(M221,POA!$B$3:$G203,2,0))</f>
        <v>1378467964</v>
      </c>
      <c r="R221" s="295">
        <f>IF(M221="","",SUM($I$218)+IF(ISERROR(VLOOKUP(M221,POA!$B$3:$G190,4,0)),"",VLOOKUP(M221,POA!$B$3:$G190,4,0)))</f>
        <v>2953763592.7999001</v>
      </c>
      <c r="S221" s="294" t="str">
        <f>IF(OR($R$26=0,M221="",Q221=""),"",IF($R$26&gt;=VLOOKUP(M221,POA!$B$3:$G$21,6,FALSE),"CUMPLE","NO CUMPLE"))</f>
        <v/>
      </c>
      <c r="T221" s="129"/>
      <c r="U221" s="130"/>
      <c r="V221" s="186" t="str">
        <f>IF(OR($U218=0,M221="",Q221=""),"",IF(AND(T221="SI",$U218&gt;=$V$22),"CUMPLE",IF($U218&gt;=$V$23,"CUMPLE","NO CUMPLE")))</f>
        <v>CUMPLE</v>
      </c>
      <c r="W221" s="131"/>
      <c r="X221" s="186" t="str">
        <f>IF(OR(W218=0,M221="",Q221=""),"",IF(AND(T221="SI",W218&lt;=$X$22),"CUMPLE",IF(W218&lt;=$X$23,"CUMPLE","NO CUMPLE")))</f>
        <v>CUMPLE</v>
      </c>
      <c r="Y221" s="132"/>
      <c r="Z221" s="186" t="str">
        <f>IF(OR(Y218=0,M221="",Q221=""),"",IF(AND(T221="SI",Y218&gt;=$Z$22),"CUMPLE",IF(Y218&gt;=$Z$23,"CUMPLE","NO CUMPLE")))</f>
        <v>CUMPLE</v>
      </c>
      <c r="AA221" s="214" t="str">
        <f t="shared" si="183"/>
        <v/>
      </c>
      <c r="AB221" s="199">
        <v>2021</v>
      </c>
      <c r="AC221" s="134">
        <f t="shared" si="185"/>
        <v>0</v>
      </c>
      <c r="AD221" s="135" t="str">
        <f t="shared" si="189"/>
        <v/>
      </c>
      <c r="AE221" s="136"/>
      <c r="AF221" s="188" t="str">
        <f>IF(OR(M221="",L218="",P221=""),"",IF(AND(T218="SI",AE218&gt;=$AF$22),"CUMPLE",IF(AE218&gt;=$AF$23,"CUMPLE","NO CUMPLE")))</f>
        <v>CUMPLE</v>
      </c>
      <c r="AG221" s="136"/>
      <c r="AH221" s="188" t="str">
        <f>IF(OR(M221="",L218="",P218=""),"",IF(AND(T218="SI",AG218&gt;=$AH$22),"CUMPLE",IF(AG218&gt;=$AH$23,"CUMPLE","NO CUMPLE")))</f>
        <v>CUMPLE</v>
      </c>
      <c r="AI221" s="162" t="str">
        <f t="shared" si="186"/>
        <v>CUMPLE</v>
      </c>
    </row>
    <row r="222" spans="1:35" s="14" customFormat="1" ht="20.100000000000001" customHeight="1">
      <c r="A222" s="259"/>
      <c r="B222" s="21" t="str">
        <f t="shared" si="187"/>
        <v/>
      </c>
      <c r="C222" s="21"/>
      <c r="D222" s="121"/>
      <c r="E222" s="153"/>
      <c r="F222" s="153"/>
      <c r="G222" s="153"/>
      <c r="H222" s="153"/>
      <c r="I222" s="153">
        <f t="shared" si="190"/>
        <v>0</v>
      </c>
      <c r="J222" s="153">
        <f t="shared" si="188"/>
        <v>0</v>
      </c>
      <c r="K222" s="153"/>
      <c r="L222" s="153"/>
      <c r="M222" s="149">
        <v>5</v>
      </c>
      <c r="N222" s="197">
        <f>IF(M222="","",VLOOKUP(M222,POA!$B$3:$G203,3,0))</f>
        <v>5</v>
      </c>
      <c r="O222" s="160" t="s">
        <v>7</v>
      </c>
      <c r="P222" s="160">
        <f>+SUM(P223:P229)</f>
        <v>0</v>
      </c>
      <c r="Q222" s="255">
        <f>IF(ISERROR(VLOOKUP(M222,POA!$B$3:$G192,2,0)),"",VLOOKUP(M222,POA!$B$3:$G192,2,0))</f>
        <v>1348402734</v>
      </c>
      <c r="R222" s="295">
        <f>IF(M222="","",SUM($I$218)+IF(ISERROR(VLOOKUP(M222,POA!$B$3:$G191,4,0)),"",VLOOKUP(M222,POA!$B$3:$G191,4,0)))</f>
        <v>2947750546.7999001</v>
      </c>
      <c r="S222" s="298" t="str">
        <f>IF(OR($R$26=0,M222="",Q222=""),"",IF($R$26&gt;=VLOOKUP(M222,POA!$B$3:$G$21,6,FALSE),"CUMPLE","NO CUMPLE"))</f>
        <v/>
      </c>
      <c r="T222" s="129"/>
      <c r="U222" s="130"/>
      <c r="V222" s="186" t="str">
        <f>IF(OR($U218=0,M222="",Q222=""),"",IF(AND(T222="SI",$U218&gt;=$V$22),"CUMPLE",IF($U218&gt;=$V$23,"CUMPLE","NO CUMPLE")))</f>
        <v>CUMPLE</v>
      </c>
      <c r="W222" s="131"/>
      <c r="X222" s="186" t="str">
        <f>IF(OR(W218=0,M222="",Q222=""),"",IF(AND(T222="SI",W218&lt;=$X$22),"CUMPLE",IF(W218&lt;=$X$23,"CUMPLE","NO CUMPLE")))</f>
        <v>CUMPLE</v>
      </c>
      <c r="Y222" s="132"/>
      <c r="Z222" s="186" t="str">
        <f>IF(OR(Y218=0,M222="",Q222=""),"",IF(AND(T222="SI",Y218&gt;=$Z$22),"CUMPLE",IF(Y218&gt;=$Z$23,"CUMPLE","NO CUMPLE")))</f>
        <v>CUMPLE</v>
      </c>
      <c r="AA222" s="214" t="str">
        <f t="shared" si="183"/>
        <v/>
      </c>
      <c r="AB222" s="199">
        <v>2021</v>
      </c>
      <c r="AC222" s="134">
        <f t="shared" si="185"/>
        <v>0</v>
      </c>
      <c r="AD222" s="135" t="str">
        <f t="shared" si="189"/>
        <v/>
      </c>
      <c r="AE222" s="136"/>
      <c r="AF222" s="188" t="str">
        <f>IF(OR(M222="",L218="",P222=""),"",IF(AND(T218="SI",AE218&gt;=$AF$22),"CUMPLE",IF(AE218&gt;=$AF$23,"CUMPLE","NO CUMPLE")))</f>
        <v>CUMPLE</v>
      </c>
      <c r="AG222" s="136"/>
      <c r="AH222" s="188" t="str">
        <f>IF(OR(M221="",L218="",P218=""),"",IF(AND(T218="SI",AG218&gt;=$AH$22),"CUMPLE",IF(AG218&gt;=$AH$23,"CUMPLE","NO CUMPLE")))</f>
        <v>CUMPLE</v>
      </c>
      <c r="AI222" s="162" t="str">
        <f t="shared" si="186"/>
        <v>CUMPLE</v>
      </c>
    </row>
    <row r="223" spans="1:35" s="14" customFormat="1" ht="20.100000000000001" customHeight="1">
      <c r="A223" s="259"/>
      <c r="B223" s="21" t="str">
        <f t="shared" si="187"/>
        <v/>
      </c>
      <c r="C223" s="21"/>
      <c r="D223" s="121"/>
      <c r="E223" s="153"/>
      <c r="F223" s="153"/>
      <c r="G223" s="153"/>
      <c r="H223" s="153"/>
      <c r="I223" s="153">
        <f t="shared" si="190"/>
        <v>0</v>
      </c>
      <c r="J223" s="153">
        <f t="shared" si="188"/>
        <v>0</v>
      </c>
      <c r="K223" s="153"/>
      <c r="L223" s="153"/>
      <c r="M223" s="149">
        <v>6</v>
      </c>
      <c r="N223" s="197">
        <f>IF(M223="","",VLOOKUP(M223,POA!$B$3:$G190,3,0))</f>
        <v>5</v>
      </c>
      <c r="O223" s="160" t="s">
        <v>7</v>
      </c>
      <c r="P223" s="160">
        <f>+SUM(P224:P229)</f>
        <v>0</v>
      </c>
      <c r="Q223" s="255">
        <f>IF(ISERROR(VLOOKUP(M223,POA!$B$3:$G203,2,0)),"",VLOOKUP(M223,POA!$B$3:$G203,2,0))</f>
        <v>1264100957</v>
      </c>
      <c r="R223" s="295">
        <f>IF(M223="","",SUM($I$218)+IF(ISERROR(VLOOKUP(M223,POA!$B$3:$G192,4,0)),"",VLOOKUP(M223,POA!$B$3:$G192,4,0)))</f>
        <v>2930890191.3999</v>
      </c>
      <c r="S223" s="257" t="str">
        <f>IF(OR($R$26=0,M223="",Q223=""),"",IF($R$26&gt;=VLOOKUP(M223,POA!$B$3:$G$21,6,FALSE),"CUMPLE","NO CUMPLE"))</f>
        <v/>
      </c>
      <c r="T223" s="129"/>
      <c r="U223" s="130"/>
      <c r="V223" s="186" t="str">
        <f>IF(OR($U218=0,M223="",Q223=""),"",IF(AND(T223="SI",$U218&gt;=$V$22),"CUMPLE",IF($U218&gt;=$V$23,"CUMPLE","NO CUMPLE")))</f>
        <v>CUMPLE</v>
      </c>
      <c r="W223" s="131"/>
      <c r="X223" s="186" t="str">
        <f>IF(OR(W218=0,M223="",Q223=""),"",IF(AND(T223="SI",W218&lt;=$X$22),"CUMPLE",IF(W218&lt;=$X$23,"CUMPLE","NO CUMPLE")))</f>
        <v>CUMPLE</v>
      </c>
      <c r="Y223" s="132"/>
      <c r="Z223" s="186" t="str">
        <f>IF(OR(Y218=0,M223="",Q223=""),"",IF(AND(T223="SI",Y218&gt;=$Z$22),"CUMPLE",IF(Y218&gt;=$Z$23,"CUMPLE","NO CUMPLE")))</f>
        <v>CUMPLE</v>
      </c>
      <c r="AA223" s="214" t="str">
        <f t="shared" si="183"/>
        <v/>
      </c>
      <c r="AB223" s="199">
        <v>2021</v>
      </c>
      <c r="AC223" s="134">
        <f t="shared" si="185"/>
        <v>0</v>
      </c>
      <c r="AD223" s="135" t="str">
        <f t="shared" si="189"/>
        <v/>
      </c>
      <c r="AE223" s="136"/>
      <c r="AF223" s="188" t="str">
        <f>IF(OR(M223="",L218="",P223=""),"",IF(AND(T218="SI",AE218&gt;=$AF$22),"CUMPLE",IF(AE218&gt;=$AF$23,"CUMPLE","NO CUMPLE")))</f>
        <v>CUMPLE</v>
      </c>
      <c r="AG223" s="136"/>
      <c r="AH223" s="188" t="str">
        <f>IF(OR(M223="",L218="",P218=""),"",IF(AND(T218="SI",AG218&gt;=$AH$22),"CUMPLE",IF(AG218&gt;=$AH$23,"CUMPLE","NO CUMPLE")))</f>
        <v>CUMPLE</v>
      </c>
      <c r="AI223" s="162" t="str">
        <f t="shared" si="186"/>
        <v>CUMPLE</v>
      </c>
    </row>
    <row r="224" spans="1:35" s="14" customFormat="1" ht="20.100000000000001" customHeight="1">
      <c r="A224" s="259"/>
      <c r="B224" s="150" t="str">
        <f t="shared" si="187"/>
        <v/>
      </c>
      <c r="C224" s="150"/>
      <c r="D224" s="121"/>
      <c r="E224" s="153"/>
      <c r="F224" s="153"/>
      <c r="G224" s="153"/>
      <c r="H224" s="153"/>
      <c r="I224" s="153">
        <f t="shared" si="190"/>
        <v>0</v>
      </c>
      <c r="J224" s="153">
        <f t="shared" si="188"/>
        <v>0</v>
      </c>
      <c r="K224" s="153"/>
      <c r="L224" s="153"/>
      <c r="M224" s="149">
        <v>7</v>
      </c>
      <c r="N224" s="197">
        <f>IF(M224="","",VLOOKUP(M224,POA!$B$3:$G190,3,0))</f>
        <v>5</v>
      </c>
      <c r="O224" s="160" t="s">
        <v>7</v>
      </c>
      <c r="P224" s="160">
        <f>+SUM(P225:P229)</f>
        <v>0</v>
      </c>
      <c r="Q224" s="255">
        <f>IF(ISERROR(VLOOKUP(M224,POA!$B$3:$G203,2,0)),"",VLOOKUP(M224,POA!$B$3:$G203,2,0))</f>
        <v>1167015102</v>
      </c>
      <c r="R224" s="295">
        <f>IF(M224="","",SUM($I$218)+IF(ISERROR(VLOOKUP(M224,POA!$B$3:$G193,4,0)),"",VLOOKUP(M224,POA!$B$3:$G193,4,0)))</f>
        <v>2911473020.3999</v>
      </c>
      <c r="S224" s="257" t="str">
        <f>IF(OR($R$26=0,M224="",Q224=""),"",IF($R$26&gt;=VLOOKUP(M224,POA!$B$3:$G$21,6,FALSE),"CUMPLE","NO CUMPLE"))</f>
        <v/>
      </c>
      <c r="T224" s="129"/>
      <c r="U224" s="130"/>
      <c r="V224" s="186" t="str">
        <f>IF(OR($U218=0,M224="",Q224=""),"",IF(AND(T224="SI",$U218&gt;=$V$22),"CUMPLE",IF($U218&gt;=$V$23,"CUMPLE","NO CUMPLE")))</f>
        <v>CUMPLE</v>
      </c>
      <c r="W224" s="131"/>
      <c r="X224" s="186" t="str">
        <f>IF(OR(W218=0,M224="",Q224=""),"",IF(AND(T224="SI",W218&lt;=$X$22),"CUMPLE",IF(W218&lt;=$X$23,"CUMPLE","NO CUMPLE")))</f>
        <v>CUMPLE</v>
      </c>
      <c r="Y224" s="132"/>
      <c r="Z224" s="186" t="str">
        <f>IF(OR(Y218=0,M224="",Q224=""),"",IF(AND(T224="SI",Y218&gt;=$Z$22),"CUMPLE",IF(Y218&gt;=$Z$23,"CUMPLE","NO CUMPLE")))</f>
        <v>CUMPLE</v>
      </c>
      <c r="AA224" s="214" t="str">
        <f t="shared" si="183"/>
        <v/>
      </c>
      <c r="AB224" s="199">
        <v>2021</v>
      </c>
      <c r="AC224" s="134">
        <f t="shared" si="185"/>
        <v>0</v>
      </c>
      <c r="AD224" s="135" t="str">
        <f>IF(OR(B224="",C224=""),"",IF(AND(AC224&gt;0,AC224&lt;=30000),"MIPYME","NO CUMPLE"))</f>
        <v/>
      </c>
      <c r="AE224" s="136"/>
      <c r="AF224" s="188" t="str">
        <f>IF(OR(M224="",L218="",P224=""),"",IF(AND(T222="SI",AE218&gt;=$AF$22),"CUMPLE",IF(AE218&gt;=$AF$23,"CUMPLE","NO CUMPLE")))</f>
        <v>CUMPLE</v>
      </c>
      <c r="AG224" s="136"/>
      <c r="AH224" s="188" t="str">
        <f>IF(OR(M224="",L218="",P218=""),"",IF(AND(T218="SI",AG218&gt;=$AH$22),"CUMPLE",IF(AG218&gt;=$AH$23,"CUMPLE","NO CUMPLE")))</f>
        <v>CUMPLE</v>
      </c>
      <c r="AI224" s="162" t="str">
        <f t="shared" si="186"/>
        <v>CUMPLE</v>
      </c>
    </row>
    <row r="225" spans="1:35" s="14" customFormat="1" ht="20.100000000000001" customHeight="1">
      <c r="A225" s="259"/>
      <c r="B225" s="150" t="str">
        <f t="shared" si="187"/>
        <v/>
      </c>
      <c r="C225" s="150"/>
      <c r="D225" s="121"/>
      <c r="E225" s="153"/>
      <c r="F225" s="153"/>
      <c r="G225" s="153"/>
      <c r="H225" s="153"/>
      <c r="I225" s="153">
        <f t="shared" si="190"/>
        <v>0</v>
      </c>
      <c r="J225" s="153">
        <f t="shared" si="188"/>
        <v>0</v>
      </c>
      <c r="K225" s="153"/>
      <c r="L225" s="153"/>
      <c r="M225" s="149">
        <v>8</v>
      </c>
      <c r="N225" s="197">
        <f>IF(M225="","",VLOOKUP(M225,POA!$B$3:$G190,3,0))</f>
        <v>5</v>
      </c>
      <c r="O225" s="160" t="s">
        <v>7</v>
      </c>
      <c r="P225" s="160">
        <f>+SUM(P226:P229)</f>
        <v>0</v>
      </c>
      <c r="Q225" s="255">
        <f>IF(ISERROR(VLOOKUP(M225,POA!$B$3:$G203,2,0)),"",VLOOKUP(M225,POA!$B$3:$G203,2,0))</f>
        <v>1146992897</v>
      </c>
      <c r="R225" s="295">
        <f>IF(M225="","",SUM($I$218)+IF(ISERROR(VLOOKUP(M225,POA!$B$3:$G194,4,0)),"",VLOOKUP(M225,POA!$B$3:$G194,4,0)))</f>
        <v>2907468579.3999</v>
      </c>
      <c r="S225" s="257" t="str">
        <f>IF(OR($R$26=0,M225="",Q225=""),"",IF($R$26&gt;=VLOOKUP(M225,POA!$B$3:$G$21,6,FALSE),"CUMPLE","NO CUMPLE"))</f>
        <v/>
      </c>
      <c r="T225" s="129"/>
      <c r="U225" s="130"/>
      <c r="V225" s="186" t="str">
        <f>IF(OR($U218=0,M225="",Q225=""),"",IF(AND(T225="SI",$U218&gt;=$V$22),"CUMPLE",IF($U218&gt;=$V$23,"CUMPLE","NO CUMPLE")))</f>
        <v>CUMPLE</v>
      </c>
      <c r="W225" s="131"/>
      <c r="X225" s="186" t="str">
        <f>IF(OR(W218=0,M225="",Q225=""),"",IF(AND(T225="SI",W218&lt;=$X$22),"CUMPLE",IF(W218&lt;=$X$23,"CUMPLE","NO CUMPLE")))</f>
        <v>CUMPLE</v>
      </c>
      <c r="Y225" s="132"/>
      <c r="Z225" s="186" t="str">
        <f>IF(OR(Y218=0,M225="",Q225=""),"",IF(AND(T225="SI",Y218&gt;=$Z$22),"CUMPLE",IF(Y218&gt;=$Z$23,"CUMPLE","NO CUMPLE")))</f>
        <v>CUMPLE</v>
      </c>
      <c r="AA225" s="214" t="str">
        <f t="shared" si="183"/>
        <v/>
      </c>
      <c r="AB225" s="199">
        <v>2021</v>
      </c>
      <c r="AC225" s="134">
        <f t="shared" si="185"/>
        <v>0</v>
      </c>
      <c r="AD225" s="135" t="str">
        <f t="shared" ref="AD225:AD226" si="191">IF(OR(B225="",C225=""),"",IF(AND(AC225&gt;0,AC225&lt;=30000),"MIPYME","NO CUMPLE"))</f>
        <v/>
      </c>
      <c r="AE225" s="136"/>
      <c r="AF225" s="188" t="str">
        <f>IF(OR(M225="",L218="",P225=""),"",IF(AND(T218="SI",AE218&gt;=$AF$22),"CUMPLE",IF(AE218&gt;=$AF$23,"CUMPLE","NO CUMPLE")))</f>
        <v>CUMPLE</v>
      </c>
      <c r="AG225" s="136"/>
      <c r="AH225" s="188" t="str">
        <f>IF(OR(M225="",L218="",P218=""),"",IF(AND(T218="SI",AG218&gt;=$AH$22),"CUMPLE",IF(AG218&gt;=$AH$23,"CUMPLE","NO CUMPLE")))</f>
        <v>CUMPLE</v>
      </c>
      <c r="AI225" s="162" t="str">
        <f t="shared" si="186"/>
        <v>CUMPLE</v>
      </c>
    </row>
    <row r="226" spans="1:35" s="14" customFormat="1" ht="20.100000000000001" customHeight="1">
      <c r="A226" s="259"/>
      <c r="B226" s="150" t="str">
        <f t="shared" si="187"/>
        <v/>
      </c>
      <c r="C226" s="150"/>
      <c r="D226" s="121"/>
      <c r="E226" s="153"/>
      <c r="F226" s="153"/>
      <c r="G226" s="153"/>
      <c r="H226" s="153"/>
      <c r="I226" s="153">
        <f t="shared" si="190"/>
        <v>0</v>
      </c>
      <c r="J226" s="153">
        <f t="shared" si="188"/>
        <v>0</v>
      </c>
      <c r="K226" s="153"/>
      <c r="L226" s="153"/>
      <c r="M226" s="149">
        <v>9</v>
      </c>
      <c r="N226" s="197">
        <f>IF(M226="","",VLOOKUP(M226,POA!$B$3:$G190,3,0))</f>
        <v>5</v>
      </c>
      <c r="O226" s="160" t="s">
        <v>7</v>
      </c>
      <c r="P226" s="160">
        <f>+SUM(P227:P229)</f>
        <v>0</v>
      </c>
      <c r="Q226" s="255">
        <f>IF(ISERROR(VLOOKUP(M226,POA!$B$3:$G196,2,0)),"",VLOOKUP(M226,POA!$B$3:$G196,2,0))</f>
        <v>1077361989</v>
      </c>
      <c r="R226" s="295">
        <f>IF(M226="","",SUM($I$218)+IF(ISERROR(VLOOKUP(M226,POA!$B$3:$G195,4,0)),"",VLOOKUP(M226,POA!$B$3:$G195,4,0)))</f>
        <v>2893542397.7999001</v>
      </c>
      <c r="S226" s="257" t="str">
        <f>IF(OR($R$26=0,M226="",Q226=""),"",IF($R$26&gt;=VLOOKUP(M226,POA!$B$3:$G$21,6,FALSE),"CUMPLE","NO CUMPLE"))</f>
        <v/>
      </c>
      <c r="T226" s="129"/>
      <c r="U226" s="130"/>
      <c r="V226" s="186" t="str">
        <f>IF(OR($U218=0,M226="",Q226=""),"",IF(AND(T226="SI",$U218&gt;=$V$22),"CUMPLE",IF($U218&gt;=$V$23,"CUMPLE","NO CUMPLE")))</f>
        <v>CUMPLE</v>
      </c>
      <c r="W226" s="131"/>
      <c r="X226" s="186" t="str">
        <f>IF(OR(W218=0,M226="",Q226=""),"",IF(AND(T226="SI",W218&lt;=$X$22),"CUMPLE",IF(W218&lt;=$X$23,"CUMPLE","NO CUMPLE")))</f>
        <v>CUMPLE</v>
      </c>
      <c r="Y226" s="132"/>
      <c r="Z226" s="186" t="str">
        <f>IF(OR(Y218=0,M226="",Q226=""),"",IF(AND(T226="SI",Y218&gt;=$Z$22),"CUMPLE",IF(Y218&gt;=$Z$23,"CUMPLE","NO CUMPLE")))</f>
        <v>CUMPLE</v>
      </c>
      <c r="AA226" s="215" t="str">
        <f t="shared" si="183"/>
        <v/>
      </c>
      <c r="AB226" s="133">
        <v>2021</v>
      </c>
      <c r="AC226" s="134">
        <f t="shared" si="185"/>
        <v>0</v>
      </c>
      <c r="AD226" s="135" t="str">
        <f t="shared" si="191"/>
        <v/>
      </c>
      <c r="AE226" s="136"/>
      <c r="AF226" s="188" t="str">
        <f>IF(OR(M226="",L218="",P218=""),"",IF(AND(T218="SI",AE218&gt;=$AF$22),"CUMPLE",IF(AE218&gt;=$AF$23,"CUMPLE","NO CUMPLE")))</f>
        <v>CUMPLE</v>
      </c>
      <c r="AG226" s="136"/>
      <c r="AH226" s="188" t="str">
        <f>IF(OR(M226="",L218="",P218=""),"",IF(AND(T218="SI",AG218&gt;=$AH$22),"CUMPLE",IF(AG218&gt;=$AH$23,"CUMPLE","NO CUMPLE")))</f>
        <v>CUMPLE</v>
      </c>
      <c r="AI226" s="162" t="str">
        <f t="shared" si="186"/>
        <v>CUMPLE</v>
      </c>
    </row>
    <row r="227" spans="1:35" s="14" customFormat="1" ht="20.100000000000001" customHeight="1">
      <c r="A227" s="259"/>
      <c r="B227" s="150" t="str">
        <f t="shared" si="187"/>
        <v/>
      </c>
      <c r="C227" s="150"/>
      <c r="D227" s="121"/>
      <c r="E227" s="153"/>
      <c r="F227" s="153"/>
      <c r="G227" s="153"/>
      <c r="H227" s="153"/>
      <c r="I227" s="153">
        <f t="shared" si="190"/>
        <v>0</v>
      </c>
      <c r="J227" s="153">
        <f t="shared" si="188"/>
        <v>0</v>
      </c>
      <c r="K227" s="153"/>
      <c r="L227" s="153"/>
      <c r="M227" s="151"/>
      <c r="N227" s="197" t="str">
        <f>IF(M227="","",VLOOKUP(M227,POA!$B$3:$G190,3,0))</f>
        <v/>
      </c>
      <c r="O227" s="160" t="s">
        <v>7</v>
      </c>
      <c r="P227" s="160">
        <f>+SUM(P228:P229)</f>
        <v>0</v>
      </c>
      <c r="Q227" s="203" t="str">
        <f>IF(ISERROR(VLOOKUP(M227,POA!$B$3:$G197,2,0)),"",VLOOKUP(M227,POA!$B$3:$G197,2,0))</f>
        <v/>
      </c>
      <c r="R227" s="261"/>
      <c r="S227" s="246"/>
      <c r="T227" s="129"/>
      <c r="U227" s="130"/>
      <c r="V227" s="186" t="str">
        <f>IF(OR($U218=0,M227="",Q227=""),"",IF(AND(T227="SI",$U218&gt;=$V$22),"CUMPLE",IF($U218&gt;=$V$23,"CUMPLE","NO CUMPLE")))</f>
        <v/>
      </c>
      <c r="W227" s="131"/>
      <c r="X227" s="186" t="str">
        <f>IF(OR(W218=0,M227="",Q227=""),"",IF(AND(T227="SI",W218&lt;=$X$22),"CUMPLE",IF(W218&lt;=$X$23,"CUMPLE","NO CUMPLE")))</f>
        <v/>
      </c>
      <c r="Y227" s="132"/>
      <c r="Z227" s="186" t="str">
        <f>IF(OR(Y218=0,M227="",Q227=""),"",IF(AND(T227="SI",Y218&gt;=$Z$22),"CUMPLE",IF(Y218&gt;=$Z$23,"CUMPLE","NO CUMPLE")))</f>
        <v/>
      </c>
      <c r="AA227" s="214" t="str">
        <f t="shared" si="183"/>
        <v/>
      </c>
      <c r="AB227" s="199">
        <v>2021</v>
      </c>
      <c r="AC227" s="134">
        <f t="shared" si="185"/>
        <v>0</v>
      </c>
      <c r="AD227" s="135" t="str">
        <f>IF(OR(B227="",C227=""),"",IF(AND(AC227&gt;0,AC227&lt;=30000),"MIPYME","NO CUMPLE"))</f>
        <v/>
      </c>
      <c r="AE227" s="136"/>
      <c r="AF227" s="188" t="str">
        <f>IF(OR(M227="",L218="",P227=""),"",IF(AND(T218="SI",AE218&gt;=$AF$22),"CUMPLE",IF(AE218&gt;=$AF$23,"CUMPLE","NO CUMPLE")))</f>
        <v/>
      </c>
      <c r="AG227" s="136"/>
      <c r="AH227" s="188" t="str">
        <f>IF(OR(M227="",L218="",P218=""),"",IF(AND(T218="SI",AG218&gt;=$AH$22),"CUMPLE",IF(AG218&gt;=$AH$23,"CUMPLE","NO CUMPLE")))</f>
        <v/>
      </c>
      <c r="AI227" s="162" t="str">
        <f t="shared" si="186"/>
        <v/>
      </c>
    </row>
    <row r="228" spans="1:35" ht="20.100000000000001" customHeight="1">
      <c r="A228" s="259"/>
      <c r="B228" s="284" t="str">
        <f t="shared" si="187"/>
        <v/>
      </c>
      <c r="C228" s="284"/>
      <c r="D228" s="284"/>
      <c r="E228" s="216"/>
      <c r="F228" s="153"/>
      <c r="G228" s="153"/>
      <c r="H228" s="153"/>
      <c r="I228" s="153">
        <f>IF(ISERROR(E228-G228),"",E228-G228)</f>
        <v>0</v>
      </c>
      <c r="J228" s="153">
        <f t="shared" si="188"/>
        <v>0</v>
      </c>
      <c r="K228" s="153"/>
      <c r="L228" s="153"/>
      <c r="M228" s="151"/>
      <c r="N228" s="197" t="str">
        <f>IF(M228="","",VLOOKUP(M228,POA!$B$3:$G190,3,0))</f>
        <v/>
      </c>
      <c r="O228" s="160" t="s">
        <v>7</v>
      </c>
      <c r="P228" s="160">
        <f>+SUM(P229:P229)</f>
        <v>0</v>
      </c>
      <c r="Q228" s="203" t="str">
        <f>IF(ISERROR(VLOOKUP(M228,POA!$B$3:$G198,2,0)),"",VLOOKUP(M228,POA!$B$3:$G198,2,0))</f>
        <v/>
      </c>
      <c r="R228" s="204"/>
      <c r="S228" s="253"/>
      <c r="T228" s="129"/>
      <c r="U228" s="129"/>
      <c r="V228" s="186" t="str">
        <f>IF(OR($U219=0,M228="",Q228=""),"",IF(AND(T228="SI",$U219&gt;=$V$22),"CUMPLE",IF($U219&gt;=$V$23,"CUMPLE","NO CUMPLE")))</f>
        <v/>
      </c>
      <c r="W228" s="129"/>
      <c r="X228" s="186" t="str">
        <f>IF(OR(W219=0,M228="",Q228=""),"",IF(AND(T228="SI",W219&lt;=$X$22),"CUMPLE",IF(W219&lt;=$X$23,"CUMPLE","NO CUMPLE")))</f>
        <v/>
      </c>
      <c r="Y228" s="129"/>
      <c r="Z228" s="186" t="str">
        <f>IF(OR(Y219=0,M228="",Q228=""),"",IF(AND(T228="SI",Y219&gt;=$Z$22),"CUMPLE",IF(Y219&gt;=$Z$23,"CUMPLE","NO CUMPLE")))</f>
        <v/>
      </c>
      <c r="AA228" s="214" t="str">
        <f t="shared" si="183"/>
        <v/>
      </c>
      <c r="AB228" s="200"/>
      <c r="AC228" s="129"/>
      <c r="AD228" s="129"/>
      <c r="AE228" s="129"/>
      <c r="AF228" s="188" t="str">
        <f>IF(OR(M228="",L218="",P228=""),"",IF(AND(T218="SI",AE218&gt;=$AF$22),"CUMPLE",IF(AE218&gt;=$AF$23,"CUMPLE","NO CUMPLE")))</f>
        <v/>
      </c>
      <c r="AG228" s="129"/>
      <c r="AH228" s="188" t="str">
        <f>IF(OR(M228="",L218="",P218=""),"",IF(AND(T218="SI",AG218&gt;=$AH$22),"CUMPLE",IF(AG218&gt;=$AH$23,"CUMPLE","NO CUMPLE")))</f>
        <v/>
      </c>
      <c r="AI228" s="162" t="str">
        <f t="shared" si="186"/>
        <v/>
      </c>
    </row>
    <row r="229" spans="1:35" ht="9.9499999999999993" customHeight="1" thickBot="1">
      <c r="A229" s="259"/>
      <c r="B229" s="322" t="s">
        <v>73</v>
      </c>
      <c r="C229" s="323"/>
      <c r="D229" s="323"/>
      <c r="E229" s="323"/>
      <c r="F229" s="323"/>
      <c r="G229" s="323"/>
      <c r="H229" s="323"/>
      <c r="I229" s="323"/>
      <c r="J229" s="323"/>
      <c r="K229" s="323"/>
      <c r="L229" s="323"/>
      <c r="M229" s="323"/>
      <c r="N229" s="323"/>
      <c r="O229" s="323"/>
      <c r="P229" s="323"/>
      <c r="Q229" s="323"/>
      <c r="R229" s="323"/>
      <c r="S229" s="324"/>
      <c r="T229" s="323"/>
      <c r="U229" s="323"/>
      <c r="V229" s="323"/>
      <c r="W229" s="323"/>
      <c r="X229" s="323"/>
      <c r="Y229" s="323"/>
      <c r="Z229" s="323"/>
      <c r="AA229" s="324"/>
      <c r="AB229" s="323"/>
      <c r="AC229" s="323"/>
      <c r="AD229" s="323"/>
      <c r="AE229" s="323"/>
      <c r="AF229" s="323"/>
      <c r="AG229" s="323"/>
      <c r="AH229" s="323"/>
      <c r="AI229" s="325"/>
    </row>
    <row r="230" spans="1:35" s="221" customFormat="1" ht="26.1" customHeight="1">
      <c r="A230" s="269" t="s">
        <v>128</v>
      </c>
      <c r="B230" s="222">
        <v>18</v>
      </c>
      <c r="C230" s="223" t="s">
        <v>129</v>
      </c>
      <c r="D230" s="224">
        <f>IF(SUM(D231:D240)=0,"",SUM(D231:D240))</f>
        <v>1</v>
      </c>
      <c r="E230" s="225">
        <f t="shared" ref="E230:K230" si="192">IF(ISERROR(SUM(E231:E240)),"",SUM(E231:E240))</f>
        <v>6406394821</v>
      </c>
      <c r="F230" s="225">
        <f t="shared" si="192"/>
        <v>15843360063</v>
      </c>
      <c r="G230" s="225">
        <f t="shared" si="192"/>
        <v>1351932608</v>
      </c>
      <c r="H230" s="225">
        <f t="shared" si="192"/>
        <v>1351932608</v>
      </c>
      <c r="I230" s="225">
        <f t="shared" si="192"/>
        <v>5054462213</v>
      </c>
      <c r="J230" s="225">
        <f t="shared" si="192"/>
        <v>14491427455</v>
      </c>
      <c r="K230" s="225">
        <f t="shared" si="192"/>
        <v>3311907958</v>
      </c>
      <c r="L230" s="225">
        <f t="shared" ref="L230" si="193">IF(ISERROR(SUM(L231:L239)),"",SUM(L231:L239))</f>
        <v>1E-4</v>
      </c>
      <c r="M230" s="226">
        <v>1</v>
      </c>
      <c r="N230" s="227">
        <f>IF(M230="","",VLOOKUP(M230,POA!$B$3:$G202,3,0))</f>
        <v>5</v>
      </c>
      <c r="O230" s="228" t="s">
        <v>7</v>
      </c>
      <c r="P230" s="228">
        <f>+SUM(P231:P239)</f>
        <v>0</v>
      </c>
      <c r="Q230" s="229">
        <f>IF(ISERROR(VLOOKUP(M230,POA!$B$3:$G215,2,0)),"",VLOOKUP(M230,POA!$B$3:$G215,2,0))</f>
        <v>3031202957</v>
      </c>
      <c r="R230" s="230">
        <f>IF(M230="","",SUM($I$230)+IF(ISERROR(VLOOKUP(M230,POA!$B$3:$G199,4,0)),"",VLOOKUP(M230,POA!$B$3:$G199,4,0)))</f>
        <v>5660702804.3999996</v>
      </c>
      <c r="S230" s="231" t="str">
        <f>IF(OR($R$26=0,M230="",Q230=""),"",IF($R$26&gt;=VLOOKUP(M230,POA!$B$3:$G$21,6,FALSE),"CUMPLE","NO CUMPLE"))</f>
        <v/>
      </c>
      <c r="T230" s="225" t="str">
        <f>IF(M230="","",IF(COUNTIFS(T231:T240,"SI",D231:D240,"&gt;=10%")&gt;0,"SI","NO"))</f>
        <v>SI</v>
      </c>
      <c r="U230" s="225">
        <f>IF(ISERROR(SUM(E230/G230)),0,SUM(E230/G230))</f>
        <v>4.7386939135060793</v>
      </c>
      <c r="V230" s="232" t="str">
        <f>IF(OR($U230=0,M230="",Q230=""),"",IF(AND(T230="SI",$U230&gt;=$V$22),"CUMPLE",IF($U230&gt;=$V$23,"CUMPLE","NO CUMPLE")))</f>
        <v>CUMPLE</v>
      </c>
      <c r="W230" s="233">
        <f>IF(M230="","",IF(ISERROR(SUM(H230/F230)),0,SUM(H230/F230)))</f>
        <v>8.5331179915380057E-2</v>
      </c>
      <c r="X230" s="232" t="str">
        <f>IF(OR(W230=0,M230="",Q230=""),"",IF(AND(T230="SI",W230&lt;=$X$22),"CUMPLE",IF(W230&lt;=$X$23,"CUMPLE","NO CUMPLE")))</f>
        <v>CUMPLE</v>
      </c>
      <c r="Y230" s="225">
        <f>IF(ISERROR(SUM(K230/L230)),0,SUM(K230/L230))</f>
        <v>33119079580000</v>
      </c>
      <c r="Z230" s="232" t="str">
        <f>IF(OR(Y230=0,M230="",Q230=""),"",IF(AND(T230="SI",Y230&gt;=$Z$22),"CUMPLE",IF(Y230&gt;=$Z$23,"CUMPLE","NO CUMPLE")))</f>
        <v>CUMPLE</v>
      </c>
      <c r="AA230" s="234" t="str">
        <f t="shared" ref="AA230:AA240" si="194">IF(OR(S230="",V230="",X230="",Z230=""),"",IF(S230="NO CUMPLE","NO CUMPLE",IF(V230="NO CUMPLE","NO CUMPLE",IF(X230="NO CUMPLE","NO CUMPLE",IF(Z230="NO CUMPLE","NO CUMPLE",IF(Z230="NO CUMPLE","NO CUMPLE","CUMPLE"))))))</f>
        <v/>
      </c>
      <c r="AB230" s="235">
        <v>2021</v>
      </c>
      <c r="AC230" s="236">
        <f>IF(ISERROR(F230/VLOOKUP(AB230,$AC$21:$AD$23,2)),"",F230/VLOOKUP(AB230,$AC$21:$AD$23,2))</f>
        <v>17438.532373316779</v>
      </c>
      <c r="AD230" s="237" t="str">
        <f>IF(OR(B230="",C230=""),"",IF(AND(AC230&gt;0,AC230&lt;=30000),"MIPYME","NO CUMPLE"))</f>
        <v>MIPYME</v>
      </c>
      <c r="AE230" s="238">
        <f>IF(M230="","",IF(ISERROR(SUM(K230/J230)),0,SUM(K230/J230)))</f>
        <v>0.22854256202740658</v>
      </c>
      <c r="AF230" s="239" t="str">
        <f>IF(OR(M230="",L230="",P230=""),"",IF(AND(T230="SI",AE230&gt;=$AF$22),"CUMPLE",IF(AE230&gt;=$AF$23,"CUMPLE","NO CUMPLE")))</f>
        <v>CUMPLE</v>
      </c>
      <c r="AG230" s="238">
        <f>IF(M230="","",IF(ISERROR(SUM(K230/F230)),0,SUM(K230/F230)))</f>
        <v>0.20904075554872403</v>
      </c>
      <c r="AH230" s="239" t="str">
        <f>IF(OR(M230="",L230="",P230=""),"",IF(AND(T230="SI",AG230&gt;=$AH$22),"CUMPLE",IF(AG230&gt;=$AH$23,"CUMPLE","NO CUMPLE")))</f>
        <v>CUMPLE</v>
      </c>
      <c r="AI230" s="234" t="str">
        <f>IF(OR(AF230="",AH230=""),"",IF(AF230="NO CUMPLE","NO CUMPLE",IF(AH230="NO CUMPLE","NO CUMPLE",IF(AH230="NO CUMPLE","NO CUMPLE","CUMPLE"))))</f>
        <v>CUMPLE</v>
      </c>
    </row>
    <row r="231" spans="1:35" s="14" customFormat="1" ht="20.100000000000001" customHeight="1">
      <c r="A231" s="259">
        <v>45471</v>
      </c>
      <c r="B231" s="146">
        <f>IF(C231="","",B230+0.1)</f>
        <v>18.100000000000001</v>
      </c>
      <c r="C231" s="146" t="s">
        <v>129</v>
      </c>
      <c r="D231" s="147">
        <v>1</v>
      </c>
      <c r="E231" s="137">
        <v>6406394821</v>
      </c>
      <c r="F231" s="137">
        <v>15843360063</v>
      </c>
      <c r="G231" s="137">
        <v>1351932608</v>
      </c>
      <c r="H231" s="137">
        <v>1351932608</v>
      </c>
      <c r="I231" s="137">
        <f>IF(ISERROR(E231-G231),"",E231-G231)</f>
        <v>5054462213</v>
      </c>
      <c r="J231" s="137">
        <f>IF(ISERROR(F231-H231),"",F231-H231)</f>
        <v>14491427455</v>
      </c>
      <c r="K231" s="137">
        <v>3311907958</v>
      </c>
      <c r="L231" s="137">
        <v>1E-4</v>
      </c>
      <c r="M231" s="148">
        <v>2</v>
      </c>
      <c r="N231" s="198">
        <f>IF(M231="","",VLOOKUP(M231,POA!$B$3:$G202,3,0))</f>
        <v>5</v>
      </c>
      <c r="O231" s="159" t="s">
        <v>7</v>
      </c>
      <c r="P231" s="159">
        <f t="shared" ref="P231:P232" si="195">+SUM(P232:P240)</f>
        <v>0</v>
      </c>
      <c r="Q231" s="202">
        <f>IF(ISERROR(VLOOKUP(M231,POA!$B$3:$G215,2,0)),"",VLOOKUP(M231,POA!$B$3:$G215,2,0))</f>
        <v>1797292893</v>
      </c>
      <c r="R231" s="264">
        <f>IF(M231="","",SUM($I$230)+IF(ISERROR(VLOOKUP(M231,POA!$B$3:$G200,4,0)),"",VLOOKUP(M231,POA!$B$3:$G200,4,0)))</f>
        <v>5413920791.6000004</v>
      </c>
      <c r="S231" s="256" t="str">
        <f>IF(OR($R$26=0,M231="",Q231=""),"",IF($R$26&gt;=VLOOKUP(M231,POA!$B$3:$G$21,6,FALSE),"CUMPLE","NO CUMPLE"))</f>
        <v/>
      </c>
      <c r="T231" s="154" t="s">
        <v>71</v>
      </c>
      <c r="U231" s="138"/>
      <c r="V231" s="185" t="str">
        <f>IF(OR($U230=0,M231="",Q231=""),"",IF(AND(T231="SI",$U230&gt;=$V$22),"CUMPLE",IF($U230&gt;=$V$23,"CUMPLE","NO CUMPLE")))</f>
        <v>CUMPLE</v>
      </c>
      <c r="W231" s="139"/>
      <c r="X231" s="185" t="str">
        <f>IF(OR(W230=0,M231="",Q231=""),"",IF(AND(T231="SI",W230&lt;=$X$22),"CUMPLE",IF(W230&lt;=$X$23,"CUMPLE","NO CUMPLE")))</f>
        <v>CUMPLE</v>
      </c>
      <c r="Y231" s="140"/>
      <c r="Z231" s="185" t="str">
        <f>IF(OR(Y230=0,M231="",Q231=""),"",IF(AND(T231="SI",Y230&gt;=$Z$22),"CUMPLE",IF(Y230&gt;=$Z$23,"CUMPLE","NO CUMPLE")))</f>
        <v>CUMPLE</v>
      </c>
      <c r="AA231" s="213" t="str">
        <f t="shared" si="194"/>
        <v/>
      </c>
      <c r="AB231" s="141">
        <v>2021</v>
      </c>
      <c r="AC231" s="142">
        <f t="shared" ref="AC231:AC239" si="196">IF(ISERROR(F231/VLOOKUP(AB231,$AC$21:$AD$23,2)),"",F231/VLOOKUP(AB231,$AC$21:$AD$23,2))</f>
        <v>17438.532373316779</v>
      </c>
      <c r="AD231" s="143" t="str">
        <f>IF(OR(B231="",C231=""),"",IF(AND(AC231&gt;0,AC231&lt;=30000),"MIPYME","NO CUMPLE"))</f>
        <v>MIPYME</v>
      </c>
      <c r="AE231" s="144"/>
      <c r="AF231" s="187" t="str">
        <f>IF(OR(M231="",L230="",P231=""),"",IF(AND(T230="SI",AE230&gt;=$AF$22),"CUMPLE",IF(AE230&gt;=$AF$23,"CUMPLE","NO CUMPLE")))</f>
        <v>CUMPLE</v>
      </c>
      <c r="AG231" s="144"/>
      <c r="AH231" s="187" t="str">
        <f>IF(OR(M231="",L230="",P231=""),"",IF(AND(T230="SI",AG230&gt;=$AH$22),"CUMPLE",IF(AG230&gt;=$AH$23,"CUMPLE","NO CUMPLE")))</f>
        <v>CUMPLE</v>
      </c>
      <c r="AI231" s="161" t="str">
        <f t="shared" ref="AI231:AI240" si="197">IF(OR(AF231="",AH231=""),"",IF(AF231="NO CUMPLE","NO CUMPLE",IF(AH231="NO CUMPLE","NO CUMPLE",IF(AH231="NO CUMPLE","NO CUMPLE","CUMPLE"))))</f>
        <v>CUMPLE</v>
      </c>
    </row>
    <row r="232" spans="1:35" s="14" customFormat="1" ht="20.100000000000001" customHeight="1">
      <c r="A232" s="259"/>
      <c r="B232" s="21" t="str">
        <f t="shared" ref="B232:B240" si="198">IF(C232="","",B231+0.1)</f>
        <v/>
      </c>
      <c r="C232" s="21"/>
      <c r="D232" s="121"/>
      <c r="E232" s="153"/>
      <c r="F232" s="153"/>
      <c r="G232" s="153"/>
      <c r="H232" s="153"/>
      <c r="I232" s="153">
        <f>IF(ISERROR(E232-G232),"",E232-G232)</f>
        <v>0</v>
      </c>
      <c r="J232" s="153">
        <f t="shared" ref="J232:J240" si="199">IF(ISERROR(F232-H232),"",F232-H232)</f>
        <v>0</v>
      </c>
      <c r="K232" s="153"/>
      <c r="L232" s="153"/>
      <c r="M232" s="149">
        <v>3</v>
      </c>
      <c r="N232" s="197">
        <f>IF(M232="","",VLOOKUP(M232,POA!$B$3:$G202,3,0))</f>
        <v>5</v>
      </c>
      <c r="O232" s="160" t="s">
        <v>7</v>
      </c>
      <c r="P232" s="160">
        <f t="shared" si="195"/>
        <v>0</v>
      </c>
      <c r="Q232" s="255">
        <f>IF(ISERROR(VLOOKUP(M232,POA!$B$3:$G215,2,0)),"",VLOOKUP(M232,POA!$B$3:$G215,2,0))</f>
        <v>1522205504</v>
      </c>
      <c r="R232" s="295">
        <f>IF(M232="","",SUM($I$230)+IF(ISERROR(VLOOKUP(M232,POA!$B$3:$G201,4,0)),"",VLOOKUP(M232,POA!$B$3:$G201,4,0)))</f>
        <v>5358903313.8000002</v>
      </c>
      <c r="S232" s="257" t="str">
        <f>IF(OR($R$26=0,M232="",Q232=""),"",IF($R$26&gt;=VLOOKUP(M232,POA!$B$3:$G$21,6,FALSE),"CUMPLE","NO CUMPLE"))</f>
        <v/>
      </c>
      <c r="T232" s="129"/>
      <c r="U232" s="130"/>
      <c r="V232" s="186" t="str">
        <f>IF(OR($U230=0,M232="",Q232=""),"",IF(AND(T232="SI",$U230&gt;=$V$22),"CUMPLE",IF($U230&gt;=$V$23,"CUMPLE","NO CUMPLE")))</f>
        <v>CUMPLE</v>
      </c>
      <c r="W232" s="131"/>
      <c r="X232" s="186" t="str">
        <f>IF(OR(W230=0,M232="",Q232=""),"",IF(AND(T232="SI",W230&lt;=$X$22),"CUMPLE",IF(W230&lt;=$X$23,"CUMPLE","NO CUMPLE")))</f>
        <v>CUMPLE</v>
      </c>
      <c r="Y232" s="132"/>
      <c r="Z232" s="186" t="str">
        <f>IF(OR(Y230=0,M232="",Q232=""),"",IF(AND(T232="SI",Y230&gt;=$Z$22),"CUMPLE",IF(Y230&gt;=$Z$23,"CUMPLE","NO CUMPLE")))</f>
        <v>CUMPLE</v>
      </c>
      <c r="AA232" s="214" t="str">
        <f t="shared" si="194"/>
        <v/>
      </c>
      <c r="AB232" s="199">
        <v>2021</v>
      </c>
      <c r="AC232" s="134">
        <f t="shared" si="196"/>
        <v>0</v>
      </c>
      <c r="AD232" s="135" t="str">
        <f t="shared" ref="AD232:AD235" si="200">IF(OR(B232="",C232=""),"",IF(AND(AC232&gt;0,AC232&lt;=30000),"MIPYME","NO CUMPLE"))</f>
        <v/>
      </c>
      <c r="AE232" s="136"/>
      <c r="AF232" s="188" t="str">
        <f>IF(OR(M232="",L230="",P232=""),"",IF(AND(T230="SI",AE230&gt;=$AF$22),"CUMPLE",IF(AE230&gt;=$AF$23,"CUMPLE","NO CUMPLE")))</f>
        <v>CUMPLE</v>
      </c>
      <c r="AG232" s="136"/>
      <c r="AH232" s="188" t="str">
        <f>IF(OR(M232="",L230="",P230=""),"",IF(AND(T230="SI",AG230&gt;=$AH$22),"CUMPLE",IF(AG230&gt;=$AH$23,"CUMPLE","NO CUMPLE")))</f>
        <v>CUMPLE</v>
      </c>
      <c r="AI232" s="162" t="str">
        <f t="shared" si="197"/>
        <v>CUMPLE</v>
      </c>
    </row>
    <row r="233" spans="1:35" s="14" customFormat="1" ht="20.100000000000001" customHeight="1">
      <c r="A233" s="259"/>
      <c r="B233" s="21" t="str">
        <f t="shared" si="198"/>
        <v/>
      </c>
      <c r="C233" s="21"/>
      <c r="D233" s="121"/>
      <c r="E233" s="153"/>
      <c r="F233" s="153"/>
      <c r="G233" s="153"/>
      <c r="H233" s="153"/>
      <c r="I233" s="153">
        <f t="shared" ref="I233:I239" si="201">IF(ISERROR(E233-G233),"",E233-G233)</f>
        <v>0</v>
      </c>
      <c r="J233" s="153">
        <f t="shared" si="199"/>
        <v>0</v>
      </c>
      <c r="K233" s="153"/>
      <c r="L233" s="153"/>
      <c r="M233" s="149">
        <v>4</v>
      </c>
      <c r="N233" s="197">
        <f>IF(M233="","",VLOOKUP(M233,POA!$B$3:$G202,3,0))</f>
        <v>5</v>
      </c>
      <c r="O233" s="160" t="s">
        <v>7</v>
      </c>
      <c r="P233" s="160">
        <f>+SUM(P234:P241)</f>
        <v>0</v>
      </c>
      <c r="Q233" s="255">
        <f>IF(ISERROR(VLOOKUP(M233,POA!$B$3:$G215,2,0)),"",VLOOKUP(M233,POA!$B$3:$G215,2,0))</f>
        <v>1378467964</v>
      </c>
      <c r="R233" s="295">
        <f>IF(M233="","",SUM($I$230)+IF(ISERROR(VLOOKUP(M233,POA!$B$3:$G202,4,0)),"",VLOOKUP(M233,POA!$B$3:$G202,4,0)))</f>
        <v>5330155805.8000002</v>
      </c>
      <c r="S233" s="294" t="str">
        <f>IF(OR($R$26=0,M233="",Q233=""),"",IF($R$26&gt;=VLOOKUP(M233,POA!$B$3:$G$21,6,FALSE),"CUMPLE","NO CUMPLE"))</f>
        <v/>
      </c>
      <c r="T233" s="129"/>
      <c r="U233" s="130"/>
      <c r="V233" s="186" t="str">
        <f>IF(OR($U230=0,M233="",Q233=""),"",IF(AND(T233="SI",$U230&gt;=$V$22),"CUMPLE",IF($U230&gt;=$V$23,"CUMPLE","NO CUMPLE")))</f>
        <v>CUMPLE</v>
      </c>
      <c r="W233" s="131"/>
      <c r="X233" s="186" t="str">
        <f>IF(OR(W230=0,M233="",Q233=""),"",IF(AND(T233="SI",W230&lt;=$X$22),"CUMPLE",IF(W230&lt;=$X$23,"CUMPLE","NO CUMPLE")))</f>
        <v>CUMPLE</v>
      </c>
      <c r="Y233" s="132"/>
      <c r="Z233" s="186" t="str">
        <f>IF(OR(Y230=0,M233="",Q233=""),"",IF(AND(T233="SI",Y230&gt;=$Z$22),"CUMPLE",IF(Y230&gt;=$Z$23,"CUMPLE","NO CUMPLE")))</f>
        <v>CUMPLE</v>
      </c>
      <c r="AA233" s="214" t="str">
        <f t="shared" si="194"/>
        <v/>
      </c>
      <c r="AB233" s="199">
        <v>2021</v>
      </c>
      <c r="AC233" s="134">
        <f t="shared" si="196"/>
        <v>0</v>
      </c>
      <c r="AD233" s="135" t="str">
        <f t="shared" si="200"/>
        <v/>
      </c>
      <c r="AE233" s="136"/>
      <c r="AF233" s="188" t="str">
        <f>IF(OR(M233="",L230="",P233=""),"",IF(AND(T230="SI",AE230&gt;=$AF$22),"CUMPLE",IF(AE230&gt;=$AF$23,"CUMPLE","NO CUMPLE")))</f>
        <v>CUMPLE</v>
      </c>
      <c r="AG233" s="136"/>
      <c r="AH233" s="188" t="str">
        <f>IF(OR(M233="",L230="",P230=""),"",IF(AND(T230="SI",AG230&gt;=$AH$22),"CUMPLE",IF(AG230&gt;=$AH$23,"CUMPLE","NO CUMPLE")))</f>
        <v>CUMPLE</v>
      </c>
      <c r="AI233" s="162" t="str">
        <f t="shared" si="197"/>
        <v>CUMPLE</v>
      </c>
    </row>
    <row r="234" spans="1:35" s="14" customFormat="1" ht="20.100000000000001" customHeight="1">
      <c r="A234" s="259"/>
      <c r="B234" s="21" t="str">
        <f t="shared" si="198"/>
        <v/>
      </c>
      <c r="C234" s="21"/>
      <c r="D234" s="121"/>
      <c r="E234" s="153"/>
      <c r="F234" s="153"/>
      <c r="G234" s="153"/>
      <c r="H234" s="153"/>
      <c r="I234" s="153">
        <f t="shared" si="201"/>
        <v>0</v>
      </c>
      <c r="J234" s="153">
        <f t="shared" si="199"/>
        <v>0</v>
      </c>
      <c r="K234" s="153"/>
      <c r="L234" s="153"/>
      <c r="M234" s="149">
        <v>5</v>
      </c>
      <c r="N234" s="197">
        <f>IF(M234="","",VLOOKUP(M234,POA!$B$3:$G215,3,0))</f>
        <v>5</v>
      </c>
      <c r="O234" s="160" t="s">
        <v>7</v>
      </c>
      <c r="P234" s="160">
        <f>+SUM(P235:P241)</f>
        <v>0</v>
      </c>
      <c r="Q234" s="255">
        <f>IF(ISERROR(VLOOKUP(M234,POA!$B$3:$G204,2,0)),"",VLOOKUP(M234,POA!$B$3:$G204,2,0))</f>
        <v>1348402734</v>
      </c>
      <c r="R234" s="295">
        <f>IF(M234="","",SUM($I$230)+IF(ISERROR(VLOOKUP(M234,POA!$B$3:$G203,4,0)),"",VLOOKUP(M234,POA!$B$3:$G203,4,0)))</f>
        <v>5324142759.8000002</v>
      </c>
      <c r="S234" s="298" t="str">
        <f>IF(OR($R$26=0,M234="",Q234=""),"",IF($R$26&gt;=VLOOKUP(M234,POA!$B$3:$G$21,6,FALSE),"CUMPLE","NO CUMPLE"))</f>
        <v/>
      </c>
      <c r="T234" s="129"/>
      <c r="U234" s="130"/>
      <c r="V234" s="186" t="str">
        <f>IF(OR($U230=0,M234="",Q234=""),"",IF(AND(T234="SI",$U230&gt;=$V$22),"CUMPLE",IF($U230&gt;=$V$23,"CUMPLE","NO CUMPLE")))</f>
        <v>CUMPLE</v>
      </c>
      <c r="W234" s="131"/>
      <c r="X234" s="186" t="str">
        <f>IF(OR(W230=0,M234="",Q234=""),"",IF(AND(T234="SI",W230&lt;=$X$22),"CUMPLE",IF(W230&lt;=$X$23,"CUMPLE","NO CUMPLE")))</f>
        <v>CUMPLE</v>
      </c>
      <c r="Y234" s="132"/>
      <c r="Z234" s="186" t="str">
        <f>IF(OR(Y230=0,M234="",Q234=""),"",IF(AND(T234="SI",Y230&gt;=$Z$22),"CUMPLE",IF(Y230&gt;=$Z$23,"CUMPLE","NO CUMPLE")))</f>
        <v>CUMPLE</v>
      </c>
      <c r="AA234" s="214" t="str">
        <f t="shared" si="194"/>
        <v/>
      </c>
      <c r="AB234" s="199">
        <v>2021</v>
      </c>
      <c r="AC234" s="134">
        <f t="shared" si="196"/>
        <v>0</v>
      </c>
      <c r="AD234" s="135" t="str">
        <f t="shared" si="200"/>
        <v/>
      </c>
      <c r="AE234" s="136"/>
      <c r="AF234" s="188" t="str">
        <f>IF(OR(M234="",L230="",P234=""),"",IF(AND(T230="SI",AE230&gt;=$AF$22),"CUMPLE",IF(AE230&gt;=$AF$23,"CUMPLE","NO CUMPLE")))</f>
        <v>CUMPLE</v>
      </c>
      <c r="AG234" s="136"/>
      <c r="AH234" s="188" t="str">
        <f>IF(OR(M233="",L230="",P230=""),"",IF(AND(T230="SI",AG230&gt;=$AH$22),"CUMPLE",IF(AG230&gt;=$AH$23,"CUMPLE","NO CUMPLE")))</f>
        <v>CUMPLE</v>
      </c>
      <c r="AI234" s="162" t="str">
        <f t="shared" si="197"/>
        <v>CUMPLE</v>
      </c>
    </row>
    <row r="235" spans="1:35" s="14" customFormat="1" ht="20.100000000000001" customHeight="1">
      <c r="A235" s="259"/>
      <c r="B235" s="21" t="str">
        <f t="shared" si="198"/>
        <v/>
      </c>
      <c r="C235" s="21"/>
      <c r="D235" s="121"/>
      <c r="E235" s="153"/>
      <c r="F235" s="153"/>
      <c r="G235" s="153"/>
      <c r="H235" s="153"/>
      <c r="I235" s="153">
        <f t="shared" si="201"/>
        <v>0</v>
      </c>
      <c r="J235" s="153">
        <f t="shared" si="199"/>
        <v>0</v>
      </c>
      <c r="K235" s="153"/>
      <c r="L235" s="153"/>
      <c r="M235" s="149">
        <v>6</v>
      </c>
      <c r="N235" s="197">
        <f>IF(M235="","",VLOOKUP(M235,POA!$B$3:$G202,3,0))</f>
        <v>5</v>
      </c>
      <c r="O235" s="160" t="s">
        <v>7</v>
      </c>
      <c r="P235" s="160">
        <f>+SUM(P236:P241)</f>
        <v>0</v>
      </c>
      <c r="Q235" s="255">
        <f>IF(ISERROR(VLOOKUP(M235,POA!$B$3:$G215,2,0)),"",VLOOKUP(M235,POA!$B$3:$G215,2,0))</f>
        <v>1264100957</v>
      </c>
      <c r="R235" s="295">
        <f>IF(M235="","",SUM($I$230)+IF(ISERROR(VLOOKUP(M235,POA!$B$3:$G204,4,0)),"",VLOOKUP(M235,POA!$B$3:$G204,4,0)))</f>
        <v>5307282404.3999996</v>
      </c>
      <c r="S235" s="257" t="str">
        <f>IF(OR($R$26=0,M235="",Q235=""),"",IF($R$26&gt;=VLOOKUP(M235,POA!$B$3:$G$21,6,FALSE),"CUMPLE","NO CUMPLE"))</f>
        <v/>
      </c>
      <c r="T235" s="129"/>
      <c r="U235" s="130"/>
      <c r="V235" s="186" t="str">
        <f>IF(OR($U230=0,M235="",Q235=""),"",IF(AND(T235="SI",$U230&gt;=$V$22),"CUMPLE",IF($U230&gt;=$V$23,"CUMPLE","NO CUMPLE")))</f>
        <v>CUMPLE</v>
      </c>
      <c r="W235" s="131"/>
      <c r="X235" s="186" t="str">
        <f>IF(OR(W230=0,M235="",Q235=""),"",IF(AND(T235="SI",W230&lt;=$X$22),"CUMPLE",IF(W230&lt;=$X$23,"CUMPLE","NO CUMPLE")))</f>
        <v>CUMPLE</v>
      </c>
      <c r="Y235" s="132"/>
      <c r="Z235" s="186" t="str">
        <f>IF(OR(Y230=0,M235="",Q235=""),"",IF(AND(T235="SI",Y230&gt;=$Z$22),"CUMPLE",IF(Y230&gt;=$Z$23,"CUMPLE","NO CUMPLE")))</f>
        <v>CUMPLE</v>
      </c>
      <c r="AA235" s="214" t="str">
        <f t="shared" si="194"/>
        <v/>
      </c>
      <c r="AB235" s="199">
        <v>2021</v>
      </c>
      <c r="AC235" s="134">
        <f t="shared" si="196"/>
        <v>0</v>
      </c>
      <c r="AD235" s="135" t="str">
        <f t="shared" si="200"/>
        <v/>
      </c>
      <c r="AE235" s="136"/>
      <c r="AF235" s="188" t="str">
        <f>IF(OR(M235="",L230="",P235=""),"",IF(AND(T230="SI",AE230&gt;=$AF$22),"CUMPLE",IF(AE230&gt;=$AF$23,"CUMPLE","NO CUMPLE")))</f>
        <v>CUMPLE</v>
      </c>
      <c r="AG235" s="136"/>
      <c r="AH235" s="188" t="str">
        <f>IF(OR(M235="",L230="",P230=""),"",IF(AND(T230="SI",AG230&gt;=$AH$22),"CUMPLE",IF(AG230&gt;=$AH$23,"CUMPLE","NO CUMPLE")))</f>
        <v>CUMPLE</v>
      </c>
      <c r="AI235" s="162" t="str">
        <f t="shared" si="197"/>
        <v>CUMPLE</v>
      </c>
    </row>
    <row r="236" spans="1:35" s="14" customFormat="1" ht="20.100000000000001" customHeight="1">
      <c r="A236" s="259"/>
      <c r="B236" s="150" t="str">
        <f t="shared" si="198"/>
        <v/>
      </c>
      <c r="C236" s="150"/>
      <c r="D236" s="121"/>
      <c r="E236" s="153"/>
      <c r="F236" s="153"/>
      <c r="G236" s="153"/>
      <c r="H236" s="153"/>
      <c r="I236" s="153">
        <f t="shared" si="201"/>
        <v>0</v>
      </c>
      <c r="J236" s="153">
        <f t="shared" si="199"/>
        <v>0</v>
      </c>
      <c r="K236" s="153"/>
      <c r="L236" s="153"/>
      <c r="M236" s="149">
        <v>7</v>
      </c>
      <c r="N236" s="197">
        <f>IF(M236="","",VLOOKUP(M236,POA!$B$3:$G202,3,0))</f>
        <v>5</v>
      </c>
      <c r="O236" s="160" t="s">
        <v>7</v>
      </c>
      <c r="P236" s="160">
        <f>+SUM(P237:P241)</f>
        <v>0</v>
      </c>
      <c r="Q236" s="255">
        <f>IF(ISERROR(VLOOKUP(M236,POA!$B$3:$G215,2,0)),"",VLOOKUP(M236,POA!$B$3:$G215,2,0))</f>
        <v>1167015102</v>
      </c>
      <c r="R236" s="295">
        <f>IF(M236="","",SUM($I$230)+IF(ISERROR(VLOOKUP(M236,POA!$B$3:$G205,4,0)),"",VLOOKUP(M236,POA!$B$3:$G205,4,0)))</f>
        <v>5287865233.3999996</v>
      </c>
      <c r="S236" s="257" t="str">
        <f>IF(OR($R$26=0,M236="",Q236=""),"",IF($R$26&gt;=VLOOKUP(M236,POA!$B$3:$G$21,6,FALSE),"CUMPLE","NO CUMPLE"))</f>
        <v/>
      </c>
      <c r="T236" s="129"/>
      <c r="U236" s="130"/>
      <c r="V236" s="186" t="str">
        <f>IF(OR($U230=0,M236="",Q236=""),"",IF(AND(T236="SI",$U230&gt;=$V$22),"CUMPLE",IF($U230&gt;=$V$23,"CUMPLE","NO CUMPLE")))</f>
        <v>CUMPLE</v>
      </c>
      <c r="W236" s="131"/>
      <c r="X236" s="186" t="str">
        <f>IF(OR(W230=0,M236="",Q236=""),"",IF(AND(T236="SI",W230&lt;=$X$22),"CUMPLE",IF(W230&lt;=$X$23,"CUMPLE","NO CUMPLE")))</f>
        <v>CUMPLE</v>
      </c>
      <c r="Y236" s="132"/>
      <c r="Z236" s="186" t="str">
        <f>IF(OR(Y230=0,M236="",Q236=""),"",IF(AND(T236="SI",Y230&gt;=$Z$22),"CUMPLE",IF(Y230&gt;=$Z$23,"CUMPLE","NO CUMPLE")))</f>
        <v>CUMPLE</v>
      </c>
      <c r="AA236" s="214" t="str">
        <f t="shared" si="194"/>
        <v/>
      </c>
      <c r="AB236" s="199">
        <v>2021</v>
      </c>
      <c r="AC236" s="134">
        <f t="shared" si="196"/>
        <v>0</v>
      </c>
      <c r="AD236" s="135" t="str">
        <f>IF(OR(B236="",C236=""),"",IF(AND(AC236&gt;0,AC236&lt;=30000),"MIPYME","NO CUMPLE"))</f>
        <v/>
      </c>
      <c r="AE236" s="136"/>
      <c r="AF236" s="188" t="str">
        <f>IF(OR(M236="",L230="",P236=""),"",IF(AND(T234="SI",AE230&gt;=$AF$22),"CUMPLE",IF(AE230&gt;=$AF$23,"CUMPLE","NO CUMPLE")))</f>
        <v>CUMPLE</v>
      </c>
      <c r="AG236" s="136"/>
      <c r="AH236" s="188" t="str">
        <f>IF(OR(M236="",L230="",P230=""),"",IF(AND(T230="SI",AG230&gt;=$AH$22),"CUMPLE",IF(AG230&gt;=$AH$23,"CUMPLE","NO CUMPLE")))</f>
        <v>CUMPLE</v>
      </c>
      <c r="AI236" s="162" t="str">
        <f t="shared" si="197"/>
        <v>CUMPLE</v>
      </c>
    </row>
    <row r="237" spans="1:35" s="14" customFormat="1" ht="20.100000000000001" customHeight="1">
      <c r="A237" s="259"/>
      <c r="B237" s="150" t="str">
        <f t="shared" si="198"/>
        <v/>
      </c>
      <c r="C237" s="150"/>
      <c r="D237" s="121"/>
      <c r="E237" s="153"/>
      <c r="F237" s="153"/>
      <c r="G237" s="153"/>
      <c r="H237" s="153"/>
      <c r="I237" s="153">
        <f t="shared" si="201"/>
        <v>0</v>
      </c>
      <c r="J237" s="153">
        <f t="shared" si="199"/>
        <v>0</v>
      </c>
      <c r="K237" s="153"/>
      <c r="L237" s="153"/>
      <c r="M237" s="149">
        <v>8</v>
      </c>
      <c r="N237" s="197">
        <f>IF(M237="","",VLOOKUP(M237,POA!$B$3:$G202,3,0))</f>
        <v>5</v>
      </c>
      <c r="O237" s="160" t="s">
        <v>7</v>
      </c>
      <c r="P237" s="160">
        <f>+SUM(P238:P241)</f>
        <v>0</v>
      </c>
      <c r="Q237" s="255">
        <f>IF(ISERROR(VLOOKUP(M237,POA!$B$3:$G215,2,0)),"",VLOOKUP(M237,POA!$B$3:$G215,2,0))</f>
        <v>1146992897</v>
      </c>
      <c r="R237" s="295">
        <f>IF(M237="","",SUM($I$230)+IF(ISERROR(VLOOKUP(M237,POA!$B$3:$G206,4,0)),"",VLOOKUP(M237,POA!$B$3:$G206,4,0)))</f>
        <v>5283860792.3999996</v>
      </c>
      <c r="S237" s="257" t="str">
        <f>IF(OR($R$26=0,M237="",Q237=""),"",IF($R$26&gt;=VLOOKUP(M237,POA!$B$3:$G$21,6,FALSE),"CUMPLE","NO CUMPLE"))</f>
        <v/>
      </c>
      <c r="T237" s="129"/>
      <c r="U237" s="130"/>
      <c r="V237" s="186" t="str">
        <f>IF(OR($U230=0,M237="",Q237=""),"",IF(AND(T237="SI",$U230&gt;=$V$22),"CUMPLE",IF($U230&gt;=$V$23,"CUMPLE","NO CUMPLE")))</f>
        <v>CUMPLE</v>
      </c>
      <c r="W237" s="131"/>
      <c r="X237" s="186" t="str">
        <f>IF(OR(W230=0,M237="",Q237=""),"",IF(AND(T237="SI",W230&lt;=$X$22),"CUMPLE",IF(W230&lt;=$X$23,"CUMPLE","NO CUMPLE")))</f>
        <v>CUMPLE</v>
      </c>
      <c r="Y237" s="132"/>
      <c r="Z237" s="186" t="str">
        <f>IF(OR(Y230=0,M237="",Q237=""),"",IF(AND(T237="SI",Y230&gt;=$Z$22),"CUMPLE",IF(Y230&gt;=$Z$23,"CUMPLE","NO CUMPLE")))</f>
        <v>CUMPLE</v>
      </c>
      <c r="AA237" s="214" t="str">
        <f t="shared" si="194"/>
        <v/>
      </c>
      <c r="AB237" s="199">
        <v>2021</v>
      </c>
      <c r="AC237" s="134">
        <f t="shared" si="196"/>
        <v>0</v>
      </c>
      <c r="AD237" s="135" t="str">
        <f t="shared" ref="AD237:AD238" si="202">IF(OR(B237="",C237=""),"",IF(AND(AC237&gt;0,AC237&lt;=30000),"MIPYME","NO CUMPLE"))</f>
        <v/>
      </c>
      <c r="AE237" s="136"/>
      <c r="AF237" s="188" t="str">
        <f>IF(OR(M237="",L230="",P237=""),"",IF(AND(T230="SI",AE230&gt;=$AF$22),"CUMPLE",IF(AE230&gt;=$AF$23,"CUMPLE","NO CUMPLE")))</f>
        <v>CUMPLE</v>
      </c>
      <c r="AG237" s="136"/>
      <c r="AH237" s="188" t="str">
        <f>IF(OR(M237="",L230="",P230=""),"",IF(AND(T230="SI",AG230&gt;=$AH$22),"CUMPLE",IF(AG230&gt;=$AH$23,"CUMPLE","NO CUMPLE")))</f>
        <v>CUMPLE</v>
      </c>
      <c r="AI237" s="162" t="str">
        <f t="shared" si="197"/>
        <v>CUMPLE</v>
      </c>
    </row>
    <row r="238" spans="1:35" s="14" customFormat="1" ht="20.100000000000001" customHeight="1">
      <c r="A238" s="259"/>
      <c r="B238" s="150" t="str">
        <f t="shared" si="198"/>
        <v/>
      </c>
      <c r="C238" s="150"/>
      <c r="D238" s="121"/>
      <c r="E238" s="153"/>
      <c r="F238" s="153"/>
      <c r="G238" s="153"/>
      <c r="H238" s="153"/>
      <c r="I238" s="153">
        <f t="shared" si="201"/>
        <v>0</v>
      </c>
      <c r="J238" s="153">
        <f t="shared" si="199"/>
        <v>0</v>
      </c>
      <c r="K238" s="153"/>
      <c r="L238" s="153"/>
      <c r="M238" s="149">
        <v>9</v>
      </c>
      <c r="N238" s="197">
        <f>IF(M238="","",VLOOKUP(M238,POA!$B$3:$G202,3,0))</f>
        <v>5</v>
      </c>
      <c r="O238" s="160" t="s">
        <v>7</v>
      </c>
      <c r="P238" s="160">
        <f>+SUM(P239:P241)</f>
        <v>0</v>
      </c>
      <c r="Q238" s="255">
        <f>IF(ISERROR(VLOOKUP(M238,POA!$B$3:$G208,2,0)),"",VLOOKUP(M238,POA!$B$3:$G208,2,0))</f>
        <v>1077361989</v>
      </c>
      <c r="R238" s="295">
        <f>IF(M238="","",SUM($I$230)+IF(ISERROR(VLOOKUP(M238,POA!$B$3:$G207,4,0)),"",VLOOKUP(M238,POA!$B$3:$G207,4,0)))</f>
        <v>5269934610.8000002</v>
      </c>
      <c r="S238" s="257" t="str">
        <f>IF(OR($R$26=0,M238="",Q238=""),"",IF($R$26&gt;=VLOOKUP(M238,POA!$B$3:$G$21,6,FALSE),"CUMPLE","NO CUMPLE"))</f>
        <v/>
      </c>
      <c r="T238" s="129"/>
      <c r="U238" s="130"/>
      <c r="V238" s="186" t="str">
        <f>IF(OR($U230=0,M238="",Q238=""),"",IF(AND(T238="SI",$U230&gt;=$V$22),"CUMPLE",IF($U230&gt;=$V$23,"CUMPLE","NO CUMPLE")))</f>
        <v>CUMPLE</v>
      </c>
      <c r="W238" s="131"/>
      <c r="X238" s="186" t="str">
        <f>IF(OR(W230=0,M238="",Q238=""),"",IF(AND(T238="SI",W230&lt;=$X$22),"CUMPLE",IF(W230&lt;=$X$23,"CUMPLE","NO CUMPLE")))</f>
        <v>CUMPLE</v>
      </c>
      <c r="Y238" s="132"/>
      <c r="Z238" s="186" t="str">
        <f>IF(OR(Y230=0,M238="",Q238=""),"",IF(AND(T238="SI",Y230&gt;=$Z$22),"CUMPLE",IF(Y230&gt;=$Z$23,"CUMPLE","NO CUMPLE")))</f>
        <v>CUMPLE</v>
      </c>
      <c r="AA238" s="215" t="str">
        <f t="shared" si="194"/>
        <v/>
      </c>
      <c r="AB238" s="133">
        <v>2021</v>
      </c>
      <c r="AC238" s="134">
        <f t="shared" si="196"/>
        <v>0</v>
      </c>
      <c r="AD238" s="135" t="str">
        <f t="shared" si="202"/>
        <v/>
      </c>
      <c r="AE238" s="136"/>
      <c r="AF238" s="188" t="str">
        <f>IF(OR(M238="",L230="",P230=""),"",IF(AND(T230="SI",AE230&gt;=$AF$22),"CUMPLE",IF(AE230&gt;=$AF$23,"CUMPLE","NO CUMPLE")))</f>
        <v>CUMPLE</v>
      </c>
      <c r="AG238" s="136"/>
      <c r="AH238" s="188" t="str">
        <f>IF(OR(M238="",L230="",P230=""),"",IF(AND(T230="SI",AG230&gt;=$AH$22),"CUMPLE",IF(AG230&gt;=$AH$23,"CUMPLE","NO CUMPLE")))</f>
        <v>CUMPLE</v>
      </c>
      <c r="AI238" s="162" t="str">
        <f t="shared" si="197"/>
        <v>CUMPLE</v>
      </c>
    </row>
    <row r="239" spans="1:35" s="14" customFormat="1" ht="20.100000000000001" customHeight="1">
      <c r="A239" s="259"/>
      <c r="B239" s="150" t="str">
        <f t="shared" si="198"/>
        <v/>
      </c>
      <c r="C239" s="150"/>
      <c r="D239" s="121"/>
      <c r="E239" s="153"/>
      <c r="F239" s="153"/>
      <c r="G239" s="153"/>
      <c r="H239" s="153"/>
      <c r="I239" s="153">
        <f t="shared" si="201"/>
        <v>0</v>
      </c>
      <c r="J239" s="153">
        <f t="shared" si="199"/>
        <v>0</v>
      </c>
      <c r="K239" s="153"/>
      <c r="L239" s="153"/>
      <c r="M239" s="151"/>
      <c r="N239" s="197" t="str">
        <f>IF(M239="","",VLOOKUP(M239,POA!$B$3:$G202,3,0))</f>
        <v/>
      </c>
      <c r="O239" s="160" t="s">
        <v>7</v>
      </c>
      <c r="P239" s="160">
        <f>+SUM(P240:P241)</f>
        <v>0</v>
      </c>
      <c r="Q239" s="203" t="str">
        <f>IF(ISERROR(VLOOKUP(M239,POA!$B$3:$G209,2,0)),"",VLOOKUP(M239,POA!$B$3:$G209,2,0))</f>
        <v/>
      </c>
      <c r="R239" s="261"/>
      <c r="S239" s="246"/>
      <c r="T239" s="129"/>
      <c r="U239" s="130"/>
      <c r="V239" s="186" t="str">
        <f>IF(OR($U230=0,M239="",Q239=""),"",IF(AND(T239="SI",$U230&gt;=$V$22),"CUMPLE",IF($U230&gt;=$V$23,"CUMPLE","NO CUMPLE")))</f>
        <v/>
      </c>
      <c r="W239" s="131"/>
      <c r="X239" s="186" t="str">
        <f>IF(OR(W230=0,M239="",Q239=""),"",IF(AND(T239="SI",W230&lt;=$X$22),"CUMPLE",IF(W230&lt;=$X$23,"CUMPLE","NO CUMPLE")))</f>
        <v/>
      </c>
      <c r="Y239" s="132"/>
      <c r="Z239" s="186" t="str">
        <f>IF(OR(Y230=0,M239="",Q239=""),"",IF(AND(T239="SI",Y230&gt;=$Z$22),"CUMPLE",IF(Y230&gt;=$Z$23,"CUMPLE","NO CUMPLE")))</f>
        <v/>
      </c>
      <c r="AA239" s="214" t="str">
        <f t="shared" si="194"/>
        <v/>
      </c>
      <c r="AB239" s="199">
        <v>2021</v>
      </c>
      <c r="AC239" s="134">
        <f t="shared" si="196"/>
        <v>0</v>
      </c>
      <c r="AD239" s="135" t="str">
        <f>IF(OR(B239="",C239=""),"",IF(AND(AC239&gt;0,AC239&lt;=30000),"MIPYME","NO CUMPLE"))</f>
        <v/>
      </c>
      <c r="AE239" s="136"/>
      <c r="AF239" s="188" t="str">
        <f>IF(OR(M239="",L230="",P239=""),"",IF(AND(T230="SI",AE230&gt;=$AF$22),"CUMPLE",IF(AE230&gt;=$AF$23,"CUMPLE","NO CUMPLE")))</f>
        <v/>
      </c>
      <c r="AG239" s="136"/>
      <c r="AH239" s="188" t="str">
        <f>IF(OR(M239="",L230="",P230=""),"",IF(AND(T230="SI",AG230&gt;=$AH$22),"CUMPLE",IF(AG230&gt;=$AH$23,"CUMPLE","NO CUMPLE")))</f>
        <v/>
      </c>
      <c r="AI239" s="162" t="str">
        <f t="shared" si="197"/>
        <v/>
      </c>
    </row>
    <row r="240" spans="1:35" ht="20.100000000000001" customHeight="1">
      <c r="A240" s="259"/>
      <c r="B240" s="284" t="str">
        <f t="shared" si="198"/>
        <v/>
      </c>
      <c r="C240" s="284"/>
      <c r="D240" s="284"/>
      <c r="E240" s="216"/>
      <c r="F240" s="153"/>
      <c r="G240" s="153"/>
      <c r="H240" s="153"/>
      <c r="I240" s="153">
        <f>IF(ISERROR(E240-G240),"",E240-G240)</f>
        <v>0</v>
      </c>
      <c r="J240" s="153">
        <f t="shared" si="199"/>
        <v>0</v>
      </c>
      <c r="K240" s="153"/>
      <c r="L240" s="153"/>
      <c r="M240" s="151"/>
      <c r="N240" s="197" t="str">
        <f>IF(M240="","",VLOOKUP(M240,POA!$B$3:$G202,3,0))</f>
        <v/>
      </c>
      <c r="O240" s="160" t="s">
        <v>7</v>
      </c>
      <c r="P240" s="160">
        <f>+SUM(P241:P241)</f>
        <v>0</v>
      </c>
      <c r="Q240" s="203" t="str">
        <f>IF(ISERROR(VLOOKUP(M240,POA!$B$3:$G210,2,0)),"",VLOOKUP(M240,POA!$B$3:$G210,2,0))</f>
        <v/>
      </c>
      <c r="R240" s="204"/>
      <c r="S240" s="253"/>
      <c r="T240" s="129"/>
      <c r="U240" s="129"/>
      <c r="V240" s="186" t="str">
        <f>IF(OR($U231=0,M240="",Q240=""),"",IF(AND(T240="SI",$U231&gt;=$V$22),"CUMPLE",IF($U231&gt;=$V$23,"CUMPLE","NO CUMPLE")))</f>
        <v/>
      </c>
      <c r="W240" s="129"/>
      <c r="X240" s="186" t="str">
        <f>IF(OR(W231=0,M240="",Q240=""),"",IF(AND(T240="SI",W231&lt;=$X$22),"CUMPLE",IF(W231&lt;=$X$23,"CUMPLE","NO CUMPLE")))</f>
        <v/>
      </c>
      <c r="Y240" s="129"/>
      <c r="Z240" s="186" t="str">
        <f>IF(OR(Y231=0,M240="",Q240=""),"",IF(AND(T240="SI",Y231&gt;=$Z$22),"CUMPLE",IF(Y231&gt;=$Z$23,"CUMPLE","NO CUMPLE")))</f>
        <v/>
      </c>
      <c r="AA240" s="214" t="str">
        <f t="shared" si="194"/>
        <v/>
      </c>
      <c r="AB240" s="200"/>
      <c r="AC240" s="129"/>
      <c r="AD240" s="129"/>
      <c r="AE240" s="129"/>
      <c r="AF240" s="188" t="str">
        <f>IF(OR(M240="",L230="",P240=""),"",IF(AND(T230="SI",AE230&gt;=$AF$22),"CUMPLE",IF(AE230&gt;=$AF$23,"CUMPLE","NO CUMPLE")))</f>
        <v/>
      </c>
      <c r="AG240" s="129"/>
      <c r="AH240" s="188" t="str">
        <f>IF(OR(M240="",L230="",P230=""),"",IF(AND(T230="SI",AG230&gt;=$AH$22),"CUMPLE",IF(AG230&gt;=$AH$23,"CUMPLE","NO CUMPLE")))</f>
        <v/>
      </c>
      <c r="AI240" s="162" t="str">
        <f t="shared" si="197"/>
        <v/>
      </c>
    </row>
    <row r="241" spans="1:35" ht="9.9499999999999993" customHeight="1" thickBot="1">
      <c r="A241" s="259"/>
      <c r="B241" s="322"/>
      <c r="C241" s="323"/>
      <c r="D241" s="323"/>
      <c r="E241" s="323"/>
      <c r="F241" s="323"/>
      <c r="G241" s="323"/>
      <c r="H241" s="323"/>
      <c r="I241" s="323"/>
      <c r="J241" s="323"/>
      <c r="K241" s="323"/>
      <c r="L241" s="323"/>
      <c r="M241" s="323"/>
      <c r="N241" s="323"/>
      <c r="O241" s="323"/>
      <c r="P241" s="323"/>
      <c r="Q241" s="323"/>
      <c r="R241" s="323"/>
      <c r="S241" s="324"/>
      <c r="T241" s="323"/>
      <c r="U241" s="323"/>
      <c r="V241" s="323"/>
      <c r="W241" s="323"/>
      <c r="X241" s="323"/>
      <c r="Y241" s="323"/>
      <c r="Z241" s="323"/>
      <c r="AA241" s="324"/>
      <c r="AB241" s="323"/>
      <c r="AC241" s="323"/>
      <c r="AD241" s="323"/>
      <c r="AE241" s="323"/>
      <c r="AF241" s="323"/>
      <c r="AG241" s="323"/>
      <c r="AH241" s="323"/>
      <c r="AI241" s="325"/>
    </row>
    <row r="242" spans="1:35" s="221" customFormat="1" ht="26.1" customHeight="1">
      <c r="A242" s="269" t="s">
        <v>130</v>
      </c>
      <c r="B242" s="222">
        <v>19</v>
      </c>
      <c r="C242" s="223" t="s">
        <v>131</v>
      </c>
      <c r="D242" s="224">
        <f>IF(SUM(D243:D252)=0,"",SUM(D243:D252))</f>
        <v>1</v>
      </c>
      <c r="E242" s="225">
        <f t="shared" ref="E242:K242" si="203">IF(ISERROR(SUM(E243:E252)),"",SUM(E243:E252))</f>
        <v>3927932990</v>
      </c>
      <c r="F242" s="225">
        <f t="shared" si="203"/>
        <v>5100827304</v>
      </c>
      <c r="G242" s="225">
        <f t="shared" si="203"/>
        <v>1442069473</v>
      </c>
      <c r="H242" s="225">
        <f t="shared" si="203"/>
        <v>1791712043</v>
      </c>
      <c r="I242" s="225">
        <f t="shared" si="203"/>
        <v>2485863517</v>
      </c>
      <c r="J242" s="225">
        <f t="shared" si="203"/>
        <v>3309115261</v>
      </c>
      <c r="K242" s="225">
        <f t="shared" si="203"/>
        <v>1164914249</v>
      </c>
      <c r="L242" s="225">
        <f t="shared" ref="L242" si="204">IF(ISERROR(SUM(L243:L251)),"",SUM(L243:L251))</f>
        <v>76210064</v>
      </c>
      <c r="M242" s="226">
        <v>4</v>
      </c>
      <c r="N242" s="227">
        <f>IF(M242="","",VLOOKUP(M242,POA!$B$3:$G214,3,0))</f>
        <v>5</v>
      </c>
      <c r="O242" s="228" t="s">
        <v>7</v>
      </c>
      <c r="P242" s="228">
        <f>+SUM(P243:P251)</f>
        <v>0</v>
      </c>
      <c r="Q242" s="229">
        <f>IF(ISERROR(VLOOKUP(M242,POA!$B$3:$G227,2,0)),"",VLOOKUP(M242,POA!$B$3:$G227,2,0))</f>
        <v>1378467964</v>
      </c>
      <c r="R242" s="230">
        <f>IF(M242="","",SUM($I$242)+IF(ISERROR(VLOOKUP(M242,POA!$B$3:$G211,4,0)),"",VLOOKUP(M242,POA!$B$3:$G211,4,0)))</f>
        <v>2761557109.8000002</v>
      </c>
      <c r="S242" s="231" t="str">
        <f>IF(OR($R$26=0,M242="",Q242=""),"",IF($R$26&gt;=VLOOKUP(M242,POA!$B$3:$G$21,6,FALSE),"CUMPLE","NO CUMPLE"))</f>
        <v/>
      </c>
      <c r="T242" s="225" t="str">
        <f>IF(M242="","",IF(COUNTIFS(T243:T252,"SI",D243:D252,"&gt;=10%")&gt;0,"SI","NO"))</f>
        <v>SI</v>
      </c>
      <c r="U242" s="225">
        <f>IF(ISERROR(SUM(E242/G242)),0,SUM(E242/G242))</f>
        <v>2.7238167533139368</v>
      </c>
      <c r="V242" s="232" t="str">
        <f>IF(OR($U242=0,M242="",Q242=""),"",IF(AND(T242="SI",$U242&gt;=$V$22),"CUMPLE",IF($U242&gt;=$V$23,"CUMPLE","NO CUMPLE")))</f>
        <v>CUMPLE</v>
      </c>
      <c r="W242" s="233">
        <f>IF(M242="","",IF(ISERROR(SUM(H242/F242)),0,SUM(H242/F242)))</f>
        <v>0.35125910685016987</v>
      </c>
      <c r="X242" s="232" t="str">
        <f>IF(OR(W242=0,M242="",Q242=""),"",IF(AND(T242="SI",W242&lt;=$X$22),"CUMPLE",IF(W242&lt;=$X$23,"CUMPLE","NO CUMPLE")))</f>
        <v>CUMPLE</v>
      </c>
      <c r="Y242" s="225">
        <f>IF(ISERROR(SUM(K242/L242)),0,SUM(K242/L242))</f>
        <v>15.285569750997716</v>
      </c>
      <c r="Z242" s="232" t="str">
        <f>IF(OR(Y242=0,M242="",Q242=""),"",IF(AND(T242="SI",Y242&gt;=$Z$22),"CUMPLE",IF(Y242&gt;=$Z$23,"CUMPLE","NO CUMPLE")))</f>
        <v>CUMPLE</v>
      </c>
      <c r="AA242" s="234" t="str">
        <f t="shared" ref="AA242:AA252" si="205">IF(OR(S242="",V242="",X242="",Z242=""),"",IF(S242="NO CUMPLE","NO CUMPLE",IF(V242="NO CUMPLE","NO CUMPLE",IF(X242="NO CUMPLE","NO CUMPLE",IF(Z242="NO CUMPLE","NO CUMPLE",IF(Z242="NO CUMPLE","NO CUMPLE","CUMPLE"))))))</f>
        <v/>
      </c>
      <c r="AB242" s="235">
        <v>2021</v>
      </c>
      <c r="AC242" s="236">
        <f>IF(ISERROR(F242/VLOOKUP(AB242,$AC$21:$AD$23,2)),"",F242/VLOOKUP(AB242,$AC$21:$AD$23,2))</f>
        <v>5614.3988218278837</v>
      </c>
      <c r="AD242" s="237" t="str">
        <f>IF(OR(B242="",C242=""),"",IF(AND(AC242&gt;0,AC242&lt;=30000),"MIPYME","NO CUMPLE"))</f>
        <v>MIPYME</v>
      </c>
      <c r="AE242" s="238">
        <f>IF(M242="","",IF(ISERROR(SUM(K242/J242)),0,SUM(K242/J242)))</f>
        <v>0.35203193516081033</v>
      </c>
      <c r="AF242" s="239" t="str">
        <f>IF(OR(M242="",L242="",P242=""),"",IF(AND(T242="SI",AE242&gt;=$AF$22),"CUMPLE",IF(AE242&gt;=$AF$23,"CUMPLE","NO CUMPLE")))</f>
        <v>CUMPLE</v>
      </c>
      <c r="AG242" s="238">
        <f>IF(M242="","",IF(ISERROR(SUM(K242/F242)),0,SUM(K242/F242)))</f>
        <v>0.22837751203348719</v>
      </c>
      <c r="AH242" s="239" t="str">
        <f>IF(OR(M242="",L242="",P242=""),"",IF(AND(T242="SI",AG242&gt;=$AH$22),"CUMPLE",IF(AG242&gt;=$AH$23,"CUMPLE","NO CUMPLE")))</f>
        <v>CUMPLE</v>
      </c>
      <c r="AI242" s="234" t="str">
        <f>IF(OR(AF242="",AH242=""),"",IF(AF242="NO CUMPLE","NO CUMPLE",IF(AH242="NO CUMPLE","NO CUMPLE",IF(AH242="NO CUMPLE","NO CUMPLE","CUMPLE"))))</f>
        <v>CUMPLE</v>
      </c>
    </row>
    <row r="243" spans="1:35" s="14" customFormat="1" ht="20.100000000000001" customHeight="1">
      <c r="A243" s="259">
        <v>45482</v>
      </c>
      <c r="B243" s="146">
        <f>IF(C243="","",B242+0.1)</f>
        <v>19.100000000000001</v>
      </c>
      <c r="C243" s="287" t="s">
        <v>132</v>
      </c>
      <c r="D243" s="147">
        <v>0.9</v>
      </c>
      <c r="E243" s="137">
        <v>3368364361</v>
      </c>
      <c r="F243" s="137">
        <v>4113446523</v>
      </c>
      <c r="G243" s="137">
        <v>1000994390</v>
      </c>
      <c r="H243" s="137">
        <v>1350636960</v>
      </c>
      <c r="I243" s="137">
        <f>IF(ISERROR(E243-G243),"",E243-G243)</f>
        <v>2367369971</v>
      </c>
      <c r="J243" s="137">
        <f>IF(ISERROR(F243-H243),"",F243-H243)</f>
        <v>2762809563</v>
      </c>
      <c r="K243" s="137">
        <v>915984132</v>
      </c>
      <c r="L243" s="137">
        <v>71403213</v>
      </c>
      <c r="M243" s="266">
        <v>6</v>
      </c>
      <c r="N243" s="198">
        <f>IF(M243="","",VLOOKUP(M243,POA!$B$3:$G214,3,0))</f>
        <v>5</v>
      </c>
      <c r="O243" s="159" t="s">
        <v>7</v>
      </c>
      <c r="P243" s="159">
        <f t="shared" ref="P243:P244" si="206">+SUM(P244:P252)</f>
        <v>0</v>
      </c>
      <c r="Q243" s="202">
        <f>IF(ISERROR(VLOOKUP(M243,POA!$B$3:$G227,2,0)),"",VLOOKUP(M243,POA!$B$3:$G227,2,0))</f>
        <v>1264100957</v>
      </c>
      <c r="R243" s="264">
        <f>IF(M243="","",SUM($I$242)+IF(ISERROR(VLOOKUP(M243,POA!$B$3:$G212,4,0)),"",VLOOKUP(M243,POA!$B$3:$G212,4,0)))</f>
        <v>2738683708.4000001</v>
      </c>
      <c r="S243" s="256" t="str">
        <f>IF(OR($R$26=0,M243="",Q243=""),"",IF($R$26&gt;=VLOOKUP(M243,POA!$B$3:$G$21,6,FALSE),"CUMPLE","NO CUMPLE"))</f>
        <v/>
      </c>
      <c r="T243" s="154" t="s">
        <v>71</v>
      </c>
      <c r="U243" s="138"/>
      <c r="V243" s="185" t="str">
        <f>IF(OR($U242=0,M243="",Q243=""),"",IF(AND(T243="SI",$U242&gt;=$V$22),"CUMPLE",IF($U242&gt;=$V$23,"CUMPLE","NO CUMPLE")))</f>
        <v>CUMPLE</v>
      </c>
      <c r="W243" s="139"/>
      <c r="X243" s="185" t="str">
        <f>IF(OR(W242=0,M243="",Q243=""),"",IF(AND(T243="SI",W242&lt;=$X$22),"CUMPLE",IF(W242&lt;=$X$23,"CUMPLE","NO CUMPLE")))</f>
        <v>CUMPLE</v>
      </c>
      <c r="Y243" s="140"/>
      <c r="Z243" s="185" t="str">
        <f>IF(OR(Y242=0,M243="",Q243=""),"",IF(AND(T243="SI",Y242&gt;=$Z$22),"CUMPLE",IF(Y242&gt;=$Z$23,"CUMPLE","NO CUMPLE")))</f>
        <v>CUMPLE</v>
      </c>
      <c r="AA243" s="213" t="str">
        <f t="shared" si="205"/>
        <v/>
      </c>
      <c r="AB243" s="141">
        <v>2021</v>
      </c>
      <c r="AC243" s="142">
        <f t="shared" ref="AC243:AC251" si="207">IF(ISERROR(F243/VLOOKUP(AB243,$AC$21:$AD$23,2)),"",F243/VLOOKUP(AB243,$AC$21:$AD$23,2))</f>
        <v>4527.6046288163461</v>
      </c>
      <c r="AD243" s="143" t="str">
        <f>IF(OR(B243="",C243=""),"",IF(AND(AC243&gt;0,AC243&lt;=30000),"MIPYME","NO CUMPLE"))</f>
        <v>MIPYME</v>
      </c>
      <c r="AE243" s="144"/>
      <c r="AF243" s="187" t="str">
        <f>IF(OR(M243="",L242="",P243=""),"",IF(AND(T242="SI",AE242&gt;=$AF$22),"CUMPLE",IF(AE242&gt;=$AF$23,"CUMPLE","NO CUMPLE")))</f>
        <v>CUMPLE</v>
      </c>
      <c r="AG243" s="144"/>
      <c r="AH243" s="187" t="str">
        <f>IF(OR(M243="",L242="",P243=""),"",IF(AND(T242="SI",AG242&gt;=$AH$22),"CUMPLE",IF(AG242&gt;=$AH$23,"CUMPLE","NO CUMPLE")))</f>
        <v>CUMPLE</v>
      </c>
      <c r="AI243" s="161" t="str">
        <f t="shared" ref="AI243:AI252" si="208">IF(OR(AF243="",AH243=""),"",IF(AF243="NO CUMPLE","NO CUMPLE",IF(AH243="NO CUMPLE","NO CUMPLE",IF(AH243="NO CUMPLE","NO CUMPLE","CUMPLE"))))</f>
        <v>CUMPLE</v>
      </c>
    </row>
    <row r="244" spans="1:35" s="14" customFormat="1" ht="20.100000000000001" customHeight="1">
      <c r="A244" s="259">
        <v>45482</v>
      </c>
      <c r="B244" s="21">
        <f t="shared" ref="B244:B252" si="209">IF(C244="","",B243+0.1)</f>
        <v>19.200000000000003</v>
      </c>
      <c r="C244" s="286" t="s">
        <v>133</v>
      </c>
      <c r="D244" s="121">
        <v>0.1</v>
      </c>
      <c r="E244" s="153">
        <v>559568629</v>
      </c>
      <c r="F244" s="153">
        <v>987380781</v>
      </c>
      <c r="G244" s="153">
        <v>441075083</v>
      </c>
      <c r="H244" s="153">
        <v>441075083</v>
      </c>
      <c r="I244" s="153">
        <f>IF(ISERROR(E244-G244),"",E244-G244)</f>
        <v>118493546</v>
      </c>
      <c r="J244" s="153">
        <f t="shared" ref="J244:J252" si="210">IF(ISERROR(F244-H244),"",F244-H244)</f>
        <v>546305698</v>
      </c>
      <c r="K244" s="153">
        <v>248930117</v>
      </c>
      <c r="L244" s="153">
        <v>4806851</v>
      </c>
      <c r="M244" s="149">
        <v>7</v>
      </c>
      <c r="N244" s="197">
        <f>IF(M244="","",VLOOKUP(M244,POA!$B$3:$G214,3,0))</f>
        <v>5</v>
      </c>
      <c r="O244" s="160" t="s">
        <v>7</v>
      </c>
      <c r="P244" s="160">
        <f t="shared" si="206"/>
        <v>0</v>
      </c>
      <c r="Q244" s="255">
        <f>IF(ISERROR(VLOOKUP(M244,POA!$B$3:$G227,2,0)),"",VLOOKUP(M244,POA!$B$3:$G227,2,0))</f>
        <v>1167015102</v>
      </c>
      <c r="R244" s="295">
        <f>IF(M244="","",SUM($I$242)+IF(ISERROR(VLOOKUP(M244,POA!$B$3:$G213,4,0)),"",VLOOKUP(M244,POA!$B$3:$G213,4,0)))</f>
        <v>2719266537.4000001</v>
      </c>
      <c r="S244" s="257" t="str">
        <f>IF(OR($R$26=0,M244="",Q244=""),"",IF($R$26&gt;=VLOOKUP(M244,POA!$B$3:$G$21,6,FALSE),"CUMPLE","NO CUMPLE"))</f>
        <v/>
      </c>
      <c r="T244" s="129" t="s">
        <v>71</v>
      </c>
      <c r="U244" s="130"/>
      <c r="V244" s="186" t="str">
        <f>IF(OR($U242=0,M244="",Q244=""),"",IF(AND(T244="SI",$U242&gt;=$V$22),"CUMPLE",IF($U242&gt;=$V$23,"CUMPLE","NO CUMPLE")))</f>
        <v>CUMPLE</v>
      </c>
      <c r="W244" s="131"/>
      <c r="X244" s="186" t="str">
        <f>IF(OR(W242=0,M244="",Q244=""),"",IF(AND(T244="SI",W242&lt;=$X$22),"CUMPLE",IF(W242&lt;=$X$23,"CUMPLE","NO CUMPLE")))</f>
        <v>CUMPLE</v>
      </c>
      <c r="Y244" s="132"/>
      <c r="Z244" s="186" t="str">
        <f>IF(OR(Y242=0,M244="",Q244=""),"",IF(AND(T244="SI",Y242&gt;=$Z$22),"CUMPLE",IF(Y242&gt;=$Z$23,"CUMPLE","NO CUMPLE")))</f>
        <v>CUMPLE</v>
      </c>
      <c r="AA244" s="214" t="str">
        <f t="shared" si="205"/>
        <v/>
      </c>
      <c r="AB244" s="199">
        <v>2021</v>
      </c>
      <c r="AC244" s="134">
        <f t="shared" si="207"/>
        <v>1086.7941930115373</v>
      </c>
      <c r="AD244" s="135" t="str">
        <f t="shared" ref="AD244:AD247" si="211">IF(OR(B244="",C244=""),"",IF(AND(AC244&gt;0,AC244&lt;=30000),"MIPYME","NO CUMPLE"))</f>
        <v>MIPYME</v>
      </c>
      <c r="AE244" s="136"/>
      <c r="AF244" s="188" t="str">
        <f>IF(OR(M244="",L242="",P244=""),"",IF(AND(T242="SI",AE242&gt;=$AF$22),"CUMPLE",IF(AE242&gt;=$AF$23,"CUMPLE","NO CUMPLE")))</f>
        <v>CUMPLE</v>
      </c>
      <c r="AG244" s="136"/>
      <c r="AH244" s="188" t="str">
        <f>IF(OR(M244="",L242="",P242=""),"",IF(AND(T242="SI",AG242&gt;=$AH$22),"CUMPLE",IF(AG242&gt;=$AH$23,"CUMPLE","NO CUMPLE")))</f>
        <v>CUMPLE</v>
      </c>
      <c r="AI244" s="162" t="str">
        <f t="shared" si="208"/>
        <v>CUMPLE</v>
      </c>
    </row>
    <row r="245" spans="1:35" s="14" customFormat="1" ht="20.100000000000001" customHeight="1">
      <c r="A245" s="259"/>
      <c r="B245" s="21" t="str">
        <f t="shared" si="209"/>
        <v/>
      </c>
      <c r="C245" s="21"/>
      <c r="D245" s="121"/>
      <c r="E245" s="153"/>
      <c r="F245" s="153"/>
      <c r="G245" s="153"/>
      <c r="H245" s="153"/>
      <c r="I245" s="153">
        <f t="shared" ref="I245:I251" si="212">IF(ISERROR(E245-G245),"",E245-G245)</f>
        <v>0</v>
      </c>
      <c r="J245" s="153">
        <f t="shared" si="210"/>
        <v>0</v>
      </c>
      <c r="K245" s="153"/>
      <c r="L245" s="153"/>
      <c r="M245" s="149"/>
      <c r="N245" s="197" t="str">
        <f>IF(M245="","",VLOOKUP(M245,POA!$B$3:$G214,3,0))</f>
        <v/>
      </c>
      <c r="O245" s="160" t="s">
        <v>7</v>
      </c>
      <c r="P245" s="160">
        <f>+SUM(P246:P253)</f>
        <v>0</v>
      </c>
      <c r="Q245" s="203"/>
      <c r="R245" s="261"/>
      <c r="S245" s="251" t="str">
        <f>IF(OR($R$26=0,M245="",Q245=""),"",IF($R$26&gt;=VLOOKUP(M245,POA!$B$3:$G$21,6,FALSE),"CUMPLE","NO CUMPLE"))</f>
        <v/>
      </c>
      <c r="T245" s="129"/>
      <c r="U245" s="130"/>
      <c r="V245" s="186" t="str">
        <f>IF(OR($U242=0,M245="",Q245=""),"",IF(AND(T245="SI",$U242&gt;=$V$22),"CUMPLE",IF($U242&gt;=$V$23,"CUMPLE","NO CUMPLE")))</f>
        <v/>
      </c>
      <c r="W245" s="131"/>
      <c r="X245" s="186" t="str">
        <f>IF(OR(W242=0,M245="",Q245=""),"",IF(AND(T245="SI",W242&lt;=$X$22),"CUMPLE",IF(W242&lt;=$X$23,"CUMPLE","NO CUMPLE")))</f>
        <v/>
      </c>
      <c r="Y245" s="132"/>
      <c r="Z245" s="186" t="str">
        <f>IF(OR(Y242=0,M245="",Q245=""),"",IF(AND(T245="SI",Y242&gt;=$Z$22),"CUMPLE",IF(Y242&gt;=$Z$23,"CUMPLE","NO CUMPLE")))</f>
        <v/>
      </c>
      <c r="AA245" s="214" t="str">
        <f t="shared" si="205"/>
        <v/>
      </c>
      <c r="AB245" s="199">
        <v>2021</v>
      </c>
      <c r="AC245" s="134">
        <f t="shared" si="207"/>
        <v>0</v>
      </c>
      <c r="AD245" s="135" t="str">
        <f t="shared" si="211"/>
        <v/>
      </c>
      <c r="AE245" s="136"/>
      <c r="AF245" s="188" t="str">
        <f>IF(OR(M245="",L242="",P245=""),"",IF(AND(T242="SI",AE242&gt;=$AF$22),"CUMPLE",IF(AE242&gt;=$AF$23,"CUMPLE","NO CUMPLE")))</f>
        <v/>
      </c>
      <c r="AG245" s="136"/>
      <c r="AH245" s="188" t="str">
        <f>IF(OR(M245="",L242="",P242=""),"",IF(AND(T242="SI",AG242&gt;=$AH$22),"CUMPLE",IF(AG242&gt;=$AH$23,"CUMPLE","NO CUMPLE")))</f>
        <v/>
      </c>
      <c r="AI245" s="162" t="str">
        <f t="shared" si="208"/>
        <v/>
      </c>
    </row>
    <row r="246" spans="1:35" s="14" customFormat="1" ht="20.100000000000001" customHeight="1">
      <c r="A246" s="259"/>
      <c r="B246" s="21" t="str">
        <f t="shared" si="209"/>
        <v/>
      </c>
      <c r="C246" s="21"/>
      <c r="D246" s="121"/>
      <c r="E246" s="153"/>
      <c r="F246" s="153"/>
      <c r="G246" s="153"/>
      <c r="H246" s="153"/>
      <c r="I246" s="153">
        <f t="shared" si="212"/>
        <v>0</v>
      </c>
      <c r="J246" s="153">
        <f t="shared" si="210"/>
        <v>0</v>
      </c>
      <c r="K246" s="153"/>
      <c r="L246" s="153"/>
      <c r="M246" s="149"/>
      <c r="N246" s="197"/>
      <c r="O246" s="160"/>
      <c r="P246" s="160"/>
      <c r="Q246" s="203"/>
      <c r="R246" s="204"/>
      <c r="S246" s="252" t="str">
        <f>IF(OR($R$26=0,M246="",Q246=""),"",IF($R$26&gt;=VLOOKUP(M246,POA!$B$3:$G$21,6,FALSE),"CUMPLE","NO CUMPLE"))</f>
        <v/>
      </c>
      <c r="T246" s="129"/>
      <c r="U246" s="130"/>
      <c r="V246" s="186" t="str">
        <f>IF(OR($U242=0,M246="",Q246=""),"",IF(AND(T246="SI",$U242&gt;=$V$22),"CUMPLE",IF($U242&gt;=$V$23,"CUMPLE","NO CUMPLE")))</f>
        <v/>
      </c>
      <c r="W246" s="131"/>
      <c r="X246" s="186" t="str">
        <f>IF(OR(W242=0,M246="",Q246=""),"",IF(AND(T246="SI",W242&lt;=$X$22),"CUMPLE",IF(W242&lt;=$X$23,"CUMPLE","NO CUMPLE")))</f>
        <v/>
      </c>
      <c r="Y246" s="132"/>
      <c r="Z246" s="186" t="str">
        <f>IF(OR(Y242=0,M246="",Q246=""),"",IF(AND(T246="SI",Y242&gt;=$Z$22),"CUMPLE",IF(Y242&gt;=$Z$23,"CUMPLE","NO CUMPLE")))</f>
        <v/>
      </c>
      <c r="AA246" s="214" t="str">
        <f t="shared" si="205"/>
        <v/>
      </c>
      <c r="AB246" s="199">
        <v>2021</v>
      </c>
      <c r="AC246" s="134">
        <f t="shared" si="207"/>
        <v>0</v>
      </c>
      <c r="AD246" s="135" t="str">
        <f t="shared" si="211"/>
        <v/>
      </c>
      <c r="AE246" s="136"/>
      <c r="AF246" s="188" t="str">
        <f>IF(OR(M246="",L242="",P246=""),"",IF(AND(T242="SI",AE242&gt;=$AF$22),"CUMPLE",IF(AE242&gt;=$AF$23,"CUMPLE","NO CUMPLE")))</f>
        <v/>
      </c>
      <c r="AG246" s="136"/>
      <c r="AH246" s="188" t="str">
        <f>IF(OR(M245="",L242="",P242=""),"",IF(AND(T242="SI",AG242&gt;=$AH$22),"CUMPLE",IF(AG242&gt;=$AH$23,"CUMPLE","NO CUMPLE")))</f>
        <v/>
      </c>
      <c r="AI246" s="162" t="str">
        <f t="shared" si="208"/>
        <v/>
      </c>
    </row>
    <row r="247" spans="1:35" s="14" customFormat="1" ht="20.100000000000001" customHeight="1">
      <c r="A247" s="259"/>
      <c r="B247" s="21" t="str">
        <f t="shared" si="209"/>
        <v/>
      </c>
      <c r="C247" s="21"/>
      <c r="D247" s="121"/>
      <c r="E247" s="153"/>
      <c r="F247" s="153"/>
      <c r="G247" s="153"/>
      <c r="H247" s="153"/>
      <c r="I247" s="153">
        <f t="shared" si="212"/>
        <v>0</v>
      </c>
      <c r="J247" s="153">
        <f t="shared" si="210"/>
        <v>0</v>
      </c>
      <c r="K247" s="153"/>
      <c r="L247" s="153"/>
      <c r="M247" s="149"/>
      <c r="N247" s="197"/>
      <c r="O247" s="160"/>
      <c r="P247" s="160"/>
      <c r="Q247" s="203"/>
      <c r="R247" s="204"/>
      <c r="S247" s="246" t="str">
        <f>IF(OR($R$26=0,M247="",Q247=""),"",IF($R$26&gt;=VLOOKUP(M247,POA!$B$3:$G$21,6,FALSE),"CUMPLE","NO CUMPLE"))</f>
        <v/>
      </c>
      <c r="T247" s="129"/>
      <c r="U247" s="130"/>
      <c r="V247" s="186" t="str">
        <f>IF(OR($U242=0,M247="",Q247=""),"",IF(AND(T247="SI",$U242&gt;=$V$22),"CUMPLE",IF($U242&gt;=$V$23,"CUMPLE","NO CUMPLE")))</f>
        <v/>
      </c>
      <c r="W247" s="131"/>
      <c r="X247" s="186" t="str">
        <f>IF(OR(W242=0,M247="",Q247=""),"",IF(AND(T247="SI",W242&lt;=$X$22),"CUMPLE",IF(W242&lt;=$X$23,"CUMPLE","NO CUMPLE")))</f>
        <v/>
      </c>
      <c r="Y247" s="132"/>
      <c r="Z247" s="186" t="str">
        <f>IF(OR(Y242=0,M247="",Q247=""),"",IF(AND(T247="SI",Y242&gt;=$Z$22),"CUMPLE",IF(Y242&gt;=$Z$23,"CUMPLE","NO CUMPLE")))</f>
        <v/>
      </c>
      <c r="AA247" s="214" t="str">
        <f t="shared" si="205"/>
        <v/>
      </c>
      <c r="AB247" s="199">
        <v>2021</v>
      </c>
      <c r="AC247" s="134">
        <f t="shared" si="207"/>
        <v>0</v>
      </c>
      <c r="AD247" s="135" t="str">
        <f t="shared" si="211"/>
        <v/>
      </c>
      <c r="AE247" s="136"/>
      <c r="AF247" s="188" t="str">
        <f>IF(OR(M247="",L242="",P247=""),"",IF(AND(T242="SI",AE242&gt;=$AF$22),"CUMPLE",IF(AE242&gt;=$AF$23,"CUMPLE","NO CUMPLE")))</f>
        <v/>
      </c>
      <c r="AG247" s="136"/>
      <c r="AH247" s="188" t="str">
        <f>IF(OR(M247="",L242="",P242=""),"",IF(AND(T242="SI",AG242&gt;=$AH$22),"CUMPLE",IF(AG242&gt;=$AH$23,"CUMPLE","NO CUMPLE")))</f>
        <v/>
      </c>
      <c r="AI247" s="162" t="str">
        <f t="shared" si="208"/>
        <v/>
      </c>
    </row>
    <row r="248" spans="1:35" s="14" customFormat="1" ht="20.100000000000001" customHeight="1">
      <c r="A248" s="259"/>
      <c r="B248" s="150" t="str">
        <f t="shared" si="209"/>
        <v/>
      </c>
      <c r="C248" s="150"/>
      <c r="D248" s="121"/>
      <c r="E248" s="153"/>
      <c r="F248" s="153"/>
      <c r="G248" s="153"/>
      <c r="H248" s="153"/>
      <c r="I248" s="153">
        <f t="shared" si="212"/>
        <v>0</v>
      </c>
      <c r="J248" s="153">
        <f t="shared" si="210"/>
        <v>0</v>
      </c>
      <c r="K248" s="153"/>
      <c r="L248" s="153"/>
      <c r="M248" s="149"/>
      <c r="N248" s="197"/>
      <c r="O248" s="160"/>
      <c r="P248" s="160"/>
      <c r="Q248" s="203"/>
      <c r="R248" s="204"/>
      <c r="S248" s="246" t="str">
        <f>IF(OR($R$26=0,M248="",Q248=""),"",IF($R$26&gt;=VLOOKUP(M248,POA!$B$3:$G$21,6,FALSE),"CUMPLE","NO CUMPLE"))</f>
        <v/>
      </c>
      <c r="T248" s="129"/>
      <c r="U248" s="130"/>
      <c r="V248" s="186" t="str">
        <f>IF(OR($U242=0,M248="",Q248=""),"",IF(AND(T248="SI",$U242&gt;=$V$22),"CUMPLE",IF($U242&gt;=$V$23,"CUMPLE","NO CUMPLE")))</f>
        <v/>
      </c>
      <c r="W248" s="131"/>
      <c r="X248" s="186" t="str">
        <f>IF(OR(W242=0,M248="",Q248=""),"",IF(AND(T248="SI",W242&lt;=$X$22),"CUMPLE",IF(W242&lt;=$X$23,"CUMPLE","NO CUMPLE")))</f>
        <v/>
      </c>
      <c r="Y248" s="132"/>
      <c r="Z248" s="186" t="str">
        <f>IF(OR(Y242=0,M248="",Q248=""),"",IF(AND(T248="SI",Y242&gt;=$Z$22),"CUMPLE",IF(Y242&gt;=$Z$23,"CUMPLE","NO CUMPLE")))</f>
        <v/>
      </c>
      <c r="AA248" s="214" t="str">
        <f t="shared" si="205"/>
        <v/>
      </c>
      <c r="AB248" s="199">
        <v>2021</v>
      </c>
      <c r="AC248" s="134">
        <f t="shared" si="207"/>
        <v>0</v>
      </c>
      <c r="AD248" s="135" t="str">
        <f>IF(OR(B248="",C248=""),"",IF(AND(AC248&gt;0,AC248&lt;=30000),"MIPYME","NO CUMPLE"))</f>
        <v/>
      </c>
      <c r="AE248" s="136"/>
      <c r="AF248" s="188" t="str">
        <f>IF(OR(M248="",L242="",P248=""),"",IF(AND(T246="SI",AE242&gt;=$AF$22),"CUMPLE",IF(AE242&gt;=$AF$23,"CUMPLE","NO CUMPLE")))</f>
        <v/>
      </c>
      <c r="AG248" s="136"/>
      <c r="AH248" s="188" t="str">
        <f>IF(OR(M248="",L242="",P242=""),"",IF(AND(T242="SI",AG242&gt;=$AH$22),"CUMPLE",IF(AG242&gt;=$AH$23,"CUMPLE","NO CUMPLE")))</f>
        <v/>
      </c>
      <c r="AI248" s="162" t="str">
        <f t="shared" si="208"/>
        <v/>
      </c>
    </row>
    <row r="249" spans="1:35" s="14" customFormat="1" ht="20.100000000000001" customHeight="1">
      <c r="A249" s="259"/>
      <c r="B249" s="150" t="str">
        <f t="shared" si="209"/>
        <v/>
      </c>
      <c r="C249" s="150"/>
      <c r="D249" s="121"/>
      <c r="E249" s="153"/>
      <c r="F249" s="153"/>
      <c r="G249" s="153"/>
      <c r="H249" s="153"/>
      <c r="I249" s="153">
        <f t="shared" si="212"/>
        <v>0</v>
      </c>
      <c r="J249" s="153">
        <f t="shared" si="210"/>
        <v>0</v>
      </c>
      <c r="K249" s="153"/>
      <c r="L249" s="153"/>
      <c r="M249" s="149"/>
      <c r="N249" s="197"/>
      <c r="O249" s="160"/>
      <c r="P249" s="160"/>
      <c r="Q249" s="203"/>
      <c r="R249" s="204"/>
      <c r="S249" s="246" t="str">
        <f>IF(OR($R$26=0,M249="",Q249=""),"",IF($R$26&gt;=VLOOKUP(M249,POA!$B$3:$G$21,6,FALSE),"CUMPLE","NO CUMPLE"))</f>
        <v/>
      </c>
      <c r="T249" s="129"/>
      <c r="U249" s="130"/>
      <c r="V249" s="186" t="str">
        <f>IF(OR($U242=0,M249="",Q249=""),"",IF(AND(T249="SI",$U242&gt;=$V$22),"CUMPLE",IF($U242&gt;=$V$23,"CUMPLE","NO CUMPLE")))</f>
        <v/>
      </c>
      <c r="W249" s="131"/>
      <c r="X249" s="186" t="str">
        <f>IF(OR(W242=0,M249="",Q249=""),"",IF(AND(T249="SI",W242&lt;=$X$22),"CUMPLE",IF(W242&lt;=$X$23,"CUMPLE","NO CUMPLE")))</f>
        <v/>
      </c>
      <c r="Y249" s="132"/>
      <c r="Z249" s="186" t="str">
        <f>IF(OR(Y242=0,M249="",Q249=""),"",IF(AND(T249="SI",Y242&gt;=$Z$22),"CUMPLE",IF(Y242&gt;=$Z$23,"CUMPLE","NO CUMPLE")))</f>
        <v/>
      </c>
      <c r="AA249" s="214" t="str">
        <f t="shared" si="205"/>
        <v/>
      </c>
      <c r="AB249" s="199">
        <v>2021</v>
      </c>
      <c r="AC249" s="134">
        <f t="shared" si="207"/>
        <v>0</v>
      </c>
      <c r="AD249" s="135" t="str">
        <f t="shared" ref="AD249:AD250" si="213">IF(OR(B249="",C249=""),"",IF(AND(AC249&gt;0,AC249&lt;=30000),"MIPYME","NO CUMPLE"))</f>
        <v/>
      </c>
      <c r="AE249" s="136"/>
      <c r="AF249" s="188" t="str">
        <f>IF(OR(M249="",L242="",P249=""),"",IF(AND(T242="SI",AE242&gt;=$AF$22),"CUMPLE",IF(AE242&gt;=$AF$23,"CUMPLE","NO CUMPLE")))</f>
        <v/>
      </c>
      <c r="AG249" s="136"/>
      <c r="AH249" s="188" t="str">
        <f>IF(OR(M249="",L242="",P242=""),"",IF(AND(T242="SI",AG242&gt;=$AH$22),"CUMPLE",IF(AG242&gt;=$AH$23,"CUMPLE","NO CUMPLE")))</f>
        <v/>
      </c>
      <c r="AI249" s="162" t="str">
        <f t="shared" si="208"/>
        <v/>
      </c>
    </row>
    <row r="250" spans="1:35" s="14" customFormat="1" ht="20.100000000000001" customHeight="1">
      <c r="A250" s="259"/>
      <c r="B250" s="150" t="str">
        <f t="shared" si="209"/>
        <v/>
      </c>
      <c r="C250" s="150"/>
      <c r="D250" s="121"/>
      <c r="E250" s="153"/>
      <c r="F250" s="153"/>
      <c r="G250" s="153"/>
      <c r="H250" s="153"/>
      <c r="I250" s="153">
        <f t="shared" si="212"/>
        <v>0</v>
      </c>
      <c r="J250" s="153">
        <f t="shared" si="210"/>
        <v>0</v>
      </c>
      <c r="K250" s="153"/>
      <c r="L250" s="153"/>
      <c r="M250" s="149"/>
      <c r="N250" s="197"/>
      <c r="O250" s="160"/>
      <c r="P250" s="160"/>
      <c r="Q250" s="203"/>
      <c r="R250" s="204"/>
      <c r="S250" s="246" t="str">
        <f>IF(OR($R$26=0,M250="",Q250=""),"",IF($R$26&gt;=VLOOKUP(M250,POA!$B$3:$G$21,6,FALSE),"CUMPLE","NO CUMPLE"))</f>
        <v/>
      </c>
      <c r="T250" s="129"/>
      <c r="U250" s="130"/>
      <c r="V250" s="186" t="str">
        <f>IF(OR($U242=0,M250="",Q250=""),"",IF(AND(T250="SI",$U242&gt;=$V$22),"CUMPLE",IF($U242&gt;=$V$23,"CUMPLE","NO CUMPLE")))</f>
        <v/>
      </c>
      <c r="W250" s="131"/>
      <c r="X250" s="186" t="str">
        <f>IF(OR(W242=0,M250="",Q250=""),"",IF(AND(T250="SI",W242&lt;=$X$22),"CUMPLE",IF(W242&lt;=$X$23,"CUMPLE","NO CUMPLE")))</f>
        <v/>
      </c>
      <c r="Y250" s="132"/>
      <c r="Z250" s="186" t="str">
        <f>IF(OR(Y242=0,M250="",Q250=""),"",IF(AND(T250="SI",Y242&gt;=$Z$22),"CUMPLE",IF(Y242&gt;=$Z$23,"CUMPLE","NO CUMPLE")))</f>
        <v/>
      </c>
      <c r="AA250" s="215" t="str">
        <f t="shared" si="205"/>
        <v/>
      </c>
      <c r="AB250" s="133">
        <v>2021</v>
      </c>
      <c r="AC250" s="134">
        <f t="shared" si="207"/>
        <v>0</v>
      </c>
      <c r="AD250" s="135" t="str">
        <f t="shared" si="213"/>
        <v/>
      </c>
      <c r="AE250" s="136"/>
      <c r="AF250" s="188" t="str">
        <f>IF(OR(M250="",L242="",P242=""),"",IF(AND(T242="SI",AE242&gt;=$AF$22),"CUMPLE",IF(AE242&gt;=$AF$23,"CUMPLE","NO CUMPLE")))</f>
        <v/>
      </c>
      <c r="AG250" s="136"/>
      <c r="AH250" s="188" t="str">
        <f>IF(OR(M250="",L242="",P242=""),"",IF(AND(T242="SI",AG242&gt;=$AH$22),"CUMPLE",IF(AG242&gt;=$AH$23,"CUMPLE","NO CUMPLE")))</f>
        <v/>
      </c>
      <c r="AI250" s="162" t="str">
        <f t="shared" si="208"/>
        <v/>
      </c>
    </row>
    <row r="251" spans="1:35" s="14" customFormat="1" ht="20.100000000000001" customHeight="1">
      <c r="A251" s="259"/>
      <c r="B251" s="150" t="str">
        <f t="shared" si="209"/>
        <v/>
      </c>
      <c r="C251" s="150"/>
      <c r="D251" s="121"/>
      <c r="E251" s="153"/>
      <c r="F251" s="153"/>
      <c r="G251" s="153"/>
      <c r="H251" s="153"/>
      <c r="I251" s="153">
        <f t="shared" si="212"/>
        <v>0</v>
      </c>
      <c r="J251" s="153">
        <f t="shared" si="210"/>
        <v>0</v>
      </c>
      <c r="K251" s="153"/>
      <c r="L251" s="153"/>
      <c r="M251" s="151"/>
      <c r="N251" s="197"/>
      <c r="O251" s="160"/>
      <c r="P251" s="160"/>
      <c r="Q251" s="203"/>
      <c r="R251" s="204"/>
      <c r="S251" s="246"/>
      <c r="T251" s="129"/>
      <c r="U251" s="130"/>
      <c r="V251" s="186" t="str">
        <f>IF(OR($U242=0,M251="",Q251=""),"",IF(AND(T251="SI",$U242&gt;=$V$22),"CUMPLE",IF($U242&gt;=$V$23,"CUMPLE","NO CUMPLE")))</f>
        <v/>
      </c>
      <c r="W251" s="131"/>
      <c r="X251" s="186" t="str">
        <f>IF(OR(W242=0,M251="",Q251=""),"",IF(AND(T251="SI",W242&lt;=$X$22),"CUMPLE",IF(W242&lt;=$X$23,"CUMPLE","NO CUMPLE")))</f>
        <v/>
      </c>
      <c r="Y251" s="132"/>
      <c r="Z251" s="186" t="str">
        <f>IF(OR(Y242=0,M251="",Q251=""),"",IF(AND(T251="SI",Y242&gt;=$Z$22),"CUMPLE",IF(Y242&gt;=$Z$23,"CUMPLE","NO CUMPLE")))</f>
        <v/>
      </c>
      <c r="AA251" s="214" t="str">
        <f t="shared" si="205"/>
        <v/>
      </c>
      <c r="AB251" s="199">
        <v>2021</v>
      </c>
      <c r="AC251" s="134">
        <f t="shared" si="207"/>
        <v>0</v>
      </c>
      <c r="AD251" s="135" t="str">
        <f>IF(OR(B251="",C251=""),"",IF(AND(AC251&gt;0,AC251&lt;=30000),"MIPYME","NO CUMPLE"))</f>
        <v/>
      </c>
      <c r="AE251" s="136"/>
      <c r="AF251" s="188" t="str">
        <f>IF(OR(M251="",L242="",P251=""),"",IF(AND(T242="SI",AE242&gt;=$AF$22),"CUMPLE",IF(AE242&gt;=$AF$23,"CUMPLE","NO CUMPLE")))</f>
        <v/>
      </c>
      <c r="AG251" s="136"/>
      <c r="AH251" s="188" t="str">
        <f>IF(OR(M251="",L242="",P242=""),"",IF(AND(T242="SI",AG242&gt;=$AH$22),"CUMPLE",IF(AG242&gt;=$AH$23,"CUMPLE","NO CUMPLE")))</f>
        <v/>
      </c>
      <c r="AI251" s="162" t="str">
        <f t="shared" si="208"/>
        <v/>
      </c>
    </row>
    <row r="252" spans="1:35" ht="20.100000000000001" customHeight="1">
      <c r="A252" s="259"/>
      <c r="B252" s="284" t="str">
        <f t="shared" si="209"/>
        <v/>
      </c>
      <c r="C252" s="284"/>
      <c r="D252" s="284"/>
      <c r="E252" s="216"/>
      <c r="F252" s="153"/>
      <c r="G252" s="153"/>
      <c r="H252" s="153"/>
      <c r="I252" s="153">
        <f>IF(ISERROR(E252-G252),"",E252-G252)</f>
        <v>0</v>
      </c>
      <c r="J252" s="153">
        <f t="shared" si="210"/>
        <v>0</v>
      </c>
      <c r="K252" s="153"/>
      <c r="L252" s="153"/>
      <c r="M252" s="151"/>
      <c r="N252" s="197"/>
      <c r="O252" s="160"/>
      <c r="P252" s="160"/>
      <c r="Q252" s="203"/>
      <c r="R252" s="204"/>
      <c r="S252" s="253"/>
      <c r="T252" s="129"/>
      <c r="U252" s="129"/>
      <c r="V252" s="186" t="str">
        <f>IF(OR($U243=0,M252="",Q252=""),"",IF(AND(T252="SI",$U243&gt;=$V$22),"CUMPLE",IF($U243&gt;=$V$23,"CUMPLE","NO CUMPLE")))</f>
        <v/>
      </c>
      <c r="W252" s="129"/>
      <c r="X252" s="186" t="str">
        <f>IF(OR(W243=0,M252="",Q252=""),"",IF(AND(T252="SI",W243&lt;=$X$22),"CUMPLE",IF(W243&lt;=$X$23,"CUMPLE","NO CUMPLE")))</f>
        <v/>
      </c>
      <c r="Y252" s="129"/>
      <c r="Z252" s="186" t="str">
        <f>IF(OR(Y243=0,M252="",Q252=""),"",IF(AND(T252="SI",Y243&gt;=$Z$22),"CUMPLE",IF(Y243&gt;=$Z$23,"CUMPLE","NO CUMPLE")))</f>
        <v/>
      </c>
      <c r="AA252" s="214" t="str">
        <f t="shared" si="205"/>
        <v/>
      </c>
      <c r="AB252" s="200"/>
      <c r="AC252" s="129"/>
      <c r="AD252" s="129"/>
      <c r="AE252" s="129"/>
      <c r="AF252" s="188" t="str">
        <f>IF(OR(M252="",L242="",P252=""),"",IF(AND(T242="SI",AE242&gt;=$AF$22),"CUMPLE",IF(AE242&gt;=$AF$23,"CUMPLE","NO CUMPLE")))</f>
        <v/>
      </c>
      <c r="AG252" s="129"/>
      <c r="AH252" s="188" t="str">
        <f>IF(OR(M252="",L242="",P242=""),"",IF(AND(T242="SI",AG242&gt;=$AH$22),"CUMPLE",IF(AG242&gt;=$AH$23,"CUMPLE","NO CUMPLE")))</f>
        <v/>
      </c>
      <c r="AI252" s="162" t="str">
        <f t="shared" si="208"/>
        <v/>
      </c>
    </row>
    <row r="253" spans="1:35" ht="9.9499999999999993" customHeight="1" thickBot="1">
      <c r="A253" s="259"/>
      <c r="B253" s="322" t="s">
        <v>73</v>
      </c>
      <c r="C253" s="323"/>
      <c r="D253" s="323"/>
      <c r="E253" s="323"/>
      <c r="F253" s="323"/>
      <c r="G253" s="323"/>
      <c r="H253" s="323"/>
      <c r="I253" s="323"/>
      <c r="J253" s="323"/>
      <c r="K253" s="323"/>
      <c r="L253" s="323"/>
      <c r="M253" s="323"/>
      <c r="N253" s="323"/>
      <c r="O253" s="323"/>
      <c r="P253" s="323"/>
      <c r="Q253" s="323"/>
      <c r="R253" s="323"/>
      <c r="S253" s="324"/>
      <c r="T253" s="323"/>
      <c r="U253" s="323"/>
      <c r="V253" s="323"/>
      <c r="W253" s="323"/>
      <c r="X253" s="323"/>
      <c r="Y253" s="323"/>
      <c r="Z253" s="323"/>
      <c r="AA253" s="324"/>
      <c r="AB253" s="323"/>
      <c r="AC253" s="323"/>
      <c r="AD253" s="323"/>
      <c r="AE253" s="323"/>
      <c r="AF253" s="323"/>
      <c r="AG253" s="323"/>
      <c r="AH253" s="323"/>
      <c r="AI253" s="325"/>
    </row>
    <row r="254" spans="1:35" s="221" customFormat="1" ht="26.1" customHeight="1">
      <c r="A254" s="269" t="s">
        <v>134</v>
      </c>
      <c r="B254" s="222">
        <v>20</v>
      </c>
      <c r="C254" s="223" t="s">
        <v>135</v>
      </c>
      <c r="D254" s="224">
        <f>IF(SUM(D255:D264)=0,"",SUM(D255:D264))</f>
        <v>1</v>
      </c>
      <c r="E254" s="225">
        <f t="shared" ref="E254:K254" si="214">IF(ISERROR(SUM(E255:E264)),"",SUM(E255:E264))</f>
        <v>1050833481</v>
      </c>
      <c r="F254" s="225">
        <f t="shared" si="214"/>
        <v>2413533145</v>
      </c>
      <c r="G254" s="225">
        <f t="shared" si="214"/>
        <v>37183386</v>
      </c>
      <c r="H254" s="225">
        <f t="shared" si="214"/>
        <v>238556807</v>
      </c>
      <c r="I254" s="225">
        <f t="shared" si="214"/>
        <v>1013650095</v>
      </c>
      <c r="J254" s="225">
        <f t="shared" si="214"/>
        <v>2174976338</v>
      </c>
      <c r="K254" s="225">
        <f t="shared" si="214"/>
        <v>97606286</v>
      </c>
      <c r="L254" s="225">
        <f t="shared" ref="L254" si="215">IF(ISERROR(SUM(L255:L263)),"",SUM(L255:L263))</f>
        <v>29728046</v>
      </c>
      <c r="M254" s="226">
        <v>4</v>
      </c>
      <c r="N254" s="227">
        <f>IF(M254="","",VLOOKUP(M254,POA!$B$3:$G226,3,0))</f>
        <v>5</v>
      </c>
      <c r="O254" s="228" t="s">
        <v>7</v>
      </c>
      <c r="P254" s="228">
        <f>+SUM(P255:P263)</f>
        <v>0</v>
      </c>
      <c r="Q254" s="229">
        <f>IF(ISERROR(VLOOKUP(M254,POA!$B$3:$G239,2,0)),"",VLOOKUP(M254,POA!$B$3:$G239,2,0))</f>
        <v>1378467964</v>
      </c>
      <c r="R254" s="230">
        <f>IF(M254="","",SUM($I$254)+IF(ISERROR(VLOOKUP(M254,POA!$B$3:$G223,4,0)),"",VLOOKUP(M254,POA!$B$3:$G223,4,0)))</f>
        <v>1289343687.8</v>
      </c>
      <c r="S254" s="231" t="str">
        <f>IF(OR($R$26=0,M254="",Q254=""),"",IF($R$26&gt;=VLOOKUP(M254,POA!$B$3:$G$21,6,FALSE),"CUMPLE","NO CUMPLE"))</f>
        <v/>
      </c>
      <c r="T254" s="225" t="str">
        <f>IF(M254="","",IF(COUNTIFS(T255:T264,"SI",D255:D264,"&gt;=10%")&gt;0,"SI","NO"))</f>
        <v>SI</v>
      </c>
      <c r="U254" s="225">
        <f>IF(ISERROR(SUM(E254/G254)),0,SUM(E254/G254))</f>
        <v>28.260833507739182</v>
      </c>
      <c r="V254" s="232" t="str">
        <f>IF(OR($U254=0,M254="",Q254=""),"",IF(AND(T254="SI",$U254&gt;=$V$22),"CUMPLE",IF($U254&gt;=$V$23,"CUMPLE","NO CUMPLE")))</f>
        <v>CUMPLE</v>
      </c>
      <c r="W254" s="233">
        <f>IF(M254="","",IF(ISERROR(SUM(H254/F254)),0,SUM(H254/F254)))</f>
        <v>9.8841322106641302E-2</v>
      </c>
      <c r="X254" s="232" t="str">
        <f>IF(OR(W254=0,M254="",Q254=""),"",IF(AND(T254="SI",W254&lt;=$X$22),"CUMPLE",IF(W254&lt;=$X$23,"CUMPLE","NO CUMPLE")))</f>
        <v>CUMPLE</v>
      </c>
      <c r="Y254" s="225">
        <f>IF(ISERROR(SUM(K254/L254)),0,SUM(K254/L254))</f>
        <v>3.2833064776608594</v>
      </c>
      <c r="Z254" s="232" t="str">
        <f>IF(OR(Y254=0,M254="",Q254=""),"",IF(AND(T254="SI",Y254&gt;=$Z$22),"CUMPLE",IF(Y254&gt;=$Z$23,"CUMPLE","NO CUMPLE")))</f>
        <v>CUMPLE</v>
      </c>
      <c r="AA254" s="234" t="str">
        <f t="shared" ref="AA254:AA264" si="216">IF(OR(S254="",V254="",X254="",Z254=""),"",IF(S254="NO CUMPLE","NO CUMPLE",IF(V254="NO CUMPLE","NO CUMPLE",IF(X254="NO CUMPLE","NO CUMPLE",IF(Z254="NO CUMPLE","NO CUMPLE",IF(Z254="NO CUMPLE","NO CUMPLE","CUMPLE"))))))</f>
        <v/>
      </c>
      <c r="AB254" s="235">
        <v>2021</v>
      </c>
      <c r="AC254" s="236">
        <f>IF(ISERROR(F254/VLOOKUP(AB254,$AC$21:$AD$23,2)),"",F254/VLOOKUP(AB254,$AC$21:$AD$23,2))</f>
        <v>2656.5372317358006</v>
      </c>
      <c r="AD254" s="237" t="str">
        <f>IF(OR(B254="",C254=""),"",IF(AND(AC254&gt;0,AC254&lt;=30000),"MIPYME","NO CUMPLE"))</f>
        <v>MIPYME</v>
      </c>
      <c r="AE254" s="238">
        <f>IF(M254="","",IF(ISERROR(SUM(K254/J254)),0,SUM(K254/J254)))</f>
        <v>4.4876941553191281E-2</v>
      </c>
      <c r="AF254" s="239" t="str">
        <f>IF(OR(M254="",L254="",P254=""),"",IF(AND(T254="SI",AE254&gt;=$AF$22),"CUMPLE",IF(AE254&gt;=$AF$23,"CUMPLE","NO CUMPLE")))</f>
        <v>CUMPLE</v>
      </c>
      <c r="AG254" s="238">
        <f>IF(M254="","",IF(ISERROR(SUM(K254/F254)),0,SUM(K254/F254)))</f>
        <v>4.0441245317971386E-2</v>
      </c>
      <c r="AH254" s="239" t="str">
        <f>IF(OR(M254="",L254="",P254=""),"",IF(AND(T254="SI",AG254&gt;=$AH$22),"CUMPLE",IF(AG254&gt;=$AH$23,"CUMPLE","NO CUMPLE")))</f>
        <v>CUMPLE</v>
      </c>
      <c r="AI254" s="234" t="str">
        <f>IF(OR(AF254="",AH254=""),"",IF(AF254="NO CUMPLE","NO CUMPLE",IF(AH254="NO CUMPLE","NO CUMPLE",IF(AH254="NO CUMPLE","NO CUMPLE","CUMPLE"))))</f>
        <v>CUMPLE</v>
      </c>
    </row>
    <row r="255" spans="1:35" s="14" customFormat="1" ht="20.100000000000001" customHeight="1">
      <c r="A255" s="259" t="s">
        <v>136</v>
      </c>
      <c r="B255" s="146">
        <f>IF(C255="","",B254+0.1)</f>
        <v>20.100000000000001</v>
      </c>
      <c r="C255" s="146" t="s">
        <v>137</v>
      </c>
      <c r="D255" s="147">
        <v>1</v>
      </c>
      <c r="E255" s="137">
        <v>1050833481</v>
      </c>
      <c r="F255" s="137">
        <v>2413533145</v>
      </c>
      <c r="G255" s="137">
        <v>37183386</v>
      </c>
      <c r="H255" s="137">
        <v>238556807</v>
      </c>
      <c r="I255" s="137">
        <f>IF(ISERROR(E255-G255),"",E255-G255)</f>
        <v>1013650095</v>
      </c>
      <c r="J255" s="137">
        <f>IF(ISERROR(F255-H255),"",F255-H255)</f>
        <v>2174976338</v>
      </c>
      <c r="K255" s="137">
        <v>97606286</v>
      </c>
      <c r="L255" s="137">
        <v>29728046</v>
      </c>
      <c r="M255" s="266">
        <v>6</v>
      </c>
      <c r="N255" s="198">
        <f>IF(M255="","",VLOOKUP(M255,POA!$B$3:$G226,3,0))</f>
        <v>5</v>
      </c>
      <c r="O255" s="159" t="s">
        <v>7</v>
      </c>
      <c r="P255" s="159">
        <f t="shared" ref="P255:P256" si="217">+SUM(P256:P264)</f>
        <v>0</v>
      </c>
      <c r="Q255" s="202">
        <f>IF(ISERROR(VLOOKUP(M255,POA!$B$3:$G239,2,0)),"",VLOOKUP(M255,POA!$B$3:$G239,2,0))</f>
        <v>1264100957</v>
      </c>
      <c r="R255" s="264">
        <f>IF(M255="","",SUM($I$254)+IF(ISERROR(VLOOKUP(M255,POA!$B$3:$G224,4,0)),"",VLOOKUP(M255,POA!$B$3:$G224,4,0)))</f>
        <v>1266470286.4000001</v>
      </c>
      <c r="S255" s="256" t="str">
        <f>IF(OR($R$26=0,M255="",Q255=""),"",IF($R$26&gt;=VLOOKUP(M255,POA!$B$3:$G$21,6,FALSE),"CUMPLE","NO CUMPLE"))</f>
        <v/>
      </c>
      <c r="T255" s="154" t="s">
        <v>71</v>
      </c>
      <c r="U255" s="138"/>
      <c r="V255" s="185" t="str">
        <f>IF(OR($U254=0,M255="",Q255=""),"",IF(AND(T255="SI",$U254&gt;=$V$22),"CUMPLE",IF($U254&gt;=$V$23,"CUMPLE","NO CUMPLE")))</f>
        <v>CUMPLE</v>
      </c>
      <c r="W255" s="139"/>
      <c r="X255" s="185" t="str">
        <f>IF(OR(W254=0,M255="",Q255=""),"",IF(AND(T255="SI",W254&lt;=$X$22),"CUMPLE",IF(W254&lt;=$X$23,"CUMPLE","NO CUMPLE")))</f>
        <v>CUMPLE</v>
      </c>
      <c r="Y255" s="140"/>
      <c r="Z255" s="185" t="str">
        <f>IF(OR(Y254=0,M255="",Q255=""),"",IF(AND(T255="SI",Y254&gt;=$Z$22),"CUMPLE",IF(Y254&gt;=$Z$23,"CUMPLE","NO CUMPLE")))</f>
        <v>CUMPLE</v>
      </c>
      <c r="AA255" s="213" t="str">
        <f t="shared" si="216"/>
        <v/>
      </c>
      <c r="AB255" s="141">
        <v>2021</v>
      </c>
      <c r="AC255" s="142">
        <f t="shared" ref="AC255:AC263" si="218">IF(ISERROR(F255/VLOOKUP(AB255,$AC$21:$AD$23,2)),"",F255/VLOOKUP(AB255,$AC$21:$AD$23,2))</f>
        <v>2656.5372317358006</v>
      </c>
      <c r="AD255" s="143" t="str">
        <f>IF(OR(B255="",C255=""),"",IF(AND(AC255&gt;0,AC255&lt;=30000),"MIPYME","NO CUMPLE"))</f>
        <v>MIPYME</v>
      </c>
      <c r="AE255" s="144"/>
      <c r="AF255" s="187" t="str">
        <f>IF(OR(M255="",L254="",P255=""),"",IF(AND(T254="SI",AE254&gt;=$AF$22),"CUMPLE",IF(AE254&gt;=$AF$23,"CUMPLE","NO CUMPLE")))</f>
        <v>CUMPLE</v>
      </c>
      <c r="AG255" s="144"/>
      <c r="AH255" s="187" t="str">
        <f>IF(OR(M255="",L254="",P255=""),"",IF(AND(T254="SI",AG254&gt;=$AH$22),"CUMPLE",IF(AG254&gt;=$AH$23,"CUMPLE","NO CUMPLE")))</f>
        <v>CUMPLE</v>
      </c>
      <c r="AI255" s="161" t="str">
        <f t="shared" ref="AI255:AI264" si="219">IF(OR(AF255="",AH255=""),"",IF(AF255="NO CUMPLE","NO CUMPLE",IF(AH255="NO CUMPLE","NO CUMPLE",IF(AH255="NO CUMPLE","NO CUMPLE","CUMPLE"))))</f>
        <v>CUMPLE</v>
      </c>
    </row>
    <row r="256" spans="1:35" s="14" customFormat="1" ht="20.100000000000001" customHeight="1">
      <c r="A256" s="259"/>
      <c r="B256" s="21" t="str">
        <f t="shared" ref="B256:B264" si="220">IF(C256="","",B255+0.1)</f>
        <v/>
      </c>
      <c r="C256" s="21"/>
      <c r="D256" s="121"/>
      <c r="E256" s="153"/>
      <c r="F256" s="153"/>
      <c r="G256" s="153"/>
      <c r="H256" s="153"/>
      <c r="I256" s="153">
        <f>IF(ISERROR(E256-G256),"",E256-G256)</f>
        <v>0</v>
      </c>
      <c r="J256" s="153">
        <f t="shared" ref="J256:J264" si="221">IF(ISERROR(F256-H256),"",F256-H256)</f>
        <v>0</v>
      </c>
      <c r="K256" s="153"/>
      <c r="L256" s="153"/>
      <c r="M256" s="149">
        <v>7</v>
      </c>
      <c r="N256" s="197">
        <f>IF(M256="","",VLOOKUP(M256,POA!$B$3:$G226,3,0))</f>
        <v>5</v>
      </c>
      <c r="O256" s="160" t="s">
        <v>7</v>
      </c>
      <c r="P256" s="160">
        <f t="shared" si="217"/>
        <v>0</v>
      </c>
      <c r="Q256" s="255">
        <f>IF(ISERROR(VLOOKUP(M256,POA!$B$3:$G239,2,0)),"",VLOOKUP(M256,POA!$B$3:$G239,2,0))</f>
        <v>1167015102</v>
      </c>
      <c r="R256" s="295">
        <f>IF(M256="","",SUM($I$254)+IF(ISERROR(VLOOKUP(M256,POA!$B$3:$G225,4,0)),"",VLOOKUP(M256,POA!$B$3:$G225,4,0)))</f>
        <v>1247053115.4000001</v>
      </c>
      <c r="S256" s="257" t="str">
        <f>IF(OR($R$26=0,M256="",Q256=""),"",IF($R$26&gt;=VLOOKUP(M256,POA!$B$3:$G$21,6,FALSE),"CUMPLE","NO CUMPLE"))</f>
        <v/>
      </c>
      <c r="T256" s="129"/>
      <c r="U256" s="130"/>
      <c r="V256" s="186" t="str">
        <f>IF(OR($U254=0,M256="",Q256=""),"",IF(AND(T256="SI",$U254&gt;=$V$22),"CUMPLE",IF($U254&gt;=$V$23,"CUMPLE","NO CUMPLE")))</f>
        <v>CUMPLE</v>
      </c>
      <c r="W256" s="131"/>
      <c r="X256" s="186" t="str">
        <f>IF(OR(W254=0,M256="",Q256=""),"",IF(AND(T256="SI",W254&lt;=$X$22),"CUMPLE",IF(W254&lt;=$X$23,"CUMPLE","NO CUMPLE")))</f>
        <v>CUMPLE</v>
      </c>
      <c r="Y256" s="132"/>
      <c r="Z256" s="186" t="str">
        <f>IF(OR(Y254=0,M256="",Q256=""),"",IF(AND(T256="SI",Y254&gt;=$Z$22),"CUMPLE",IF(Y254&gt;=$Z$23,"CUMPLE","NO CUMPLE")))</f>
        <v>CUMPLE</v>
      </c>
      <c r="AA256" s="214" t="str">
        <f t="shared" si="216"/>
        <v/>
      </c>
      <c r="AB256" s="199">
        <v>2021</v>
      </c>
      <c r="AC256" s="134">
        <f t="shared" si="218"/>
        <v>0</v>
      </c>
      <c r="AD256" s="135" t="str">
        <f t="shared" ref="AD256:AD259" si="222">IF(OR(B256="",C256=""),"",IF(AND(AC256&gt;0,AC256&lt;=30000),"MIPYME","NO CUMPLE"))</f>
        <v/>
      </c>
      <c r="AE256" s="136"/>
      <c r="AF256" s="188" t="str">
        <f>IF(OR(M256="",L254="",P256=""),"",IF(AND(T254="SI",AE254&gt;=$AF$22),"CUMPLE",IF(AE254&gt;=$AF$23,"CUMPLE","NO CUMPLE")))</f>
        <v>CUMPLE</v>
      </c>
      <c r="AG256" s="136"/>
      <c r="AH256" s="188" t="str">
        <f>IF(OR(M256="",L254="",P254=""),"",IF(AND(T254="SI",AG254&gt;=$AH$22),"CUMPLE",IF(AG254&gt;=$AH$23,"CUMPLE","NO CUMPLE")))</f>
        <v>CUMPLE</v>
      </c>
      <c r="AI256" s="162" t="str">
        <f t="shared" si="219"/>
        <v>CUMPLE</v>
      </c>
    </row>
    <row r="257" spans="1:35" s="14" customFormat="1" ht="20.100000000000001" customHeight="1">
      <c r="A257" s="259"/>
      <c r="B257" s="21" t="str">
        <f t="shared" si="220"/>
        <v/>
      </c>
      <c r="C257" s="21"/>
      <c r="D257" s="121"/>
      <c r="E257" s="153"/>
      <c r="F257" s="153"/>
      <c r="G257" s="153"/>
      <c r="H257" s="153"/>
      <c r="I257" s="153">
        <f t="shared" ref="I257:I263" si="223">IF(ISERROR(E257-G257),"",E257-G257)</f>
        <v>0</v>
      </c>
      <c r="J257" s="153">
        <f t="shared" si="221"/>
        <v>0</v>
      </c>
      <c r="K257" s="153"/>
      <c r="L257" s="153"/>
      <c r="M257" s="149"/>
      <c r="N257" s="197"/>
      <c r="O257" s="160"/>
      <c r="P257" s="160"/>
      <c r="Q257" s="203"/>
      <c r="R257" s="261"/>
      <c r="S257" s="251" t="str">
        <f>IF(OR($R$26=0,M257="",Q257=""),"",IF($R$26&gt;=VLOOKUP(M257,POA!$B$3:$G$21,6,FALSE),"CUMPLE","NO CUMPLE"))</f>
        <v/>
      </c>
      <c r="T257" s="129"/>
      <c r="U257" s="130"/>
      <c r="V257" s="186" t="str">
        <f>IF(OR($U254=0,M257="",Q257=""),"",IF(AND(T257="SI",$U254&gt;=$V$22),"CUMPLE",IF($U254&gt;=$V$23,"CUMPLE","NO CUMPLE")))</f>
        <v/>
      </c>
      <c r="W257" s="131"/>
      <c r="X257" s="186" t="str">
        <f>IF(OR(W254=0,M257="",Q257=""),"",IF(AND(T257="SI",W254&lt;=$X$22),"CUMPLE",IF(W254&lt;=$X$23,"CUMPLE","NO CUMPLE")))</f>
        <v/>
      </c>
      <c r="Y257" s="132"/>
      <c r="Z257" s="186" t="str">
        <f>IF(OR(Y254=0,M257="",Q257=""),"",IF(AND(T257="SI",Y254&gt;=$Z$22),"CUMPLE",IF(Y254&gt;=$Z$23,"CUMPLE","NO CUMPLE")))</f>
        <v/>
      </c>
      <c r="AA257" s="214" t="str">
        <f t="shared" si="216"/>
        <v/>
      </c>
      <c r="AB257" s="199">
        <v>2021</v>
      </c>
      <c r="AC257" s="134">
        <f t="shared" si="218"/>
        <v>0</v>
      </c>
      <c r="AD257" s="135" t="str">
        <f t="shared" si="222"/>
        <v/>
      </c>
      <c r="AE257" s="136"/>
      <c r="AF257" s="188" t="str">
        <f>IF(OR(M257="",L254="",P257=""),"",IF(AND(T254="SI",AE254&gt;=$AF$22),"CUMPLE",IF(AE254&gt;=$AF$23,"CUMPLE","NO CUMPLE")))</f>
        <v/>
      </c>
      <c r="AG257" s="136"/>
      <c r="AH257" s="188" t="str">
        <f>IF(OR(M257="",L254="",P254=""),"",IF(AND(T254="SI",AG254&gt;=$AH$22),"CUMPLE",IF(AG254&gt;=$AH$23,"CUMPLE","NO CUMPLE")))</f>
        <v/>
      </c>
      <c r="AI257" s="162" t="str">
        <f t="shared" si="219"/>
        <v/>
      </c>
    </row>
    <row r="258" spans="1:35" s="14" customFormat="1" ht="20.100000000000001" customHeight="1">
      <c r="A258" s="259"/>
      <c r="B258" s="21" t="str">
        <f t="shared" si="220"/>
        <v/>
      </c>
      <c r="C258" s="21"/>
      <c r="D258" s="121"/>
      <c r="E258" s="153"/>
      <c r="F258" s="153"/>
      <c r="G258" s="153"/>
      <c r="H258" s="153"/>
      <c r="I258" s="153">
        <f t="shared" si="223"/>
        <v>0</v>
      </c>
      <c r="J258" s="153">
        <f t="shared" si="221"/>
        <v>0</v>
      </c>
      <c r="K258" s="153"/>
      <c r="L258" s="153"/>
      <c r="M258" s="149"/>
      <c r="N258" s="197"/>
      <c r="O258" s="160"/>
      <c r="P258" s="160"/>
      <c r="Q258" s="203"/>
      <c r="R258" s="204"/>
      <c r="S258" s="252" t="str">
        <f>IF(OR($R$26=0,M258="",Q258=""),"",IF($R$26&gt;=VLOOKUP(M258,POA!$B$3:$G$21,6,FALSE),"CUMPLE","NO CUMPLE"))</f>
        <v/>
      </c>
      <c r="T258" s="129"/>
      <c r="U258" s="130"/>
      <c r="V258" s="186" t="str">
        <f>IF(OR($U254=0,M258="",Q258=""),"",IF(AND(T258="SI",$U254&gt;=$V$22),"CUMPLE",IF($U254&gt;=$V$23,"CUMPLE","NO CUMPLE")))</f>
        <v/>
      </c>
      <c r="W258" s="131"/>
      <c r="X258" s="186" t="str">
        <f>IF(OR(W254=0,M258="",Q258=""),"",IF(AND(T258="SI",W254&lt;=$X$22),"CUMPLE",IF(W254&lt;=$X$23,"CUMPLE","NO CUMPLE")))</f>
        <v/>
      </c>
      <c r="Y258" s="132"/>
      <c r="Z258" s="186" t="str">
        <f>IF(OR(Y254=0,M258="",Q258=""),"",IF(AND(T258="SI",Y254&gt;=$Z$22),"CUMPLE",IF(Y254&gt;=$Z$23,"CUMPLE","NO CUMPLE")))</f>
        <v/>
      </c>
      <c r="AA258" s="214" t="str">
        <f t="shared" si="216"/>
        <v/>
      </c>
      <c r="AB258" s="199">
        <v>2021</v>
      </c>
      <c r="AC258" s="134">
        <f t="shared" si="218"/>
        <v>0</v>
      </c>
      <c r="AD258" s="135" t="str">
        <f t="shared" si="222"/>
        <v/>
      </c>
      <c r="AE258" s="136"/>
      <c r="AF258" s="188" t="str">
        <f>IF(OR(M258="",L254="",P258=""),"",IF(AND(T254="SI",AE254&gt;=$AF$22),"CUMPLE",IF(AE254&gt;=$AF$23,"CUMPLE","NO CUMPLE")))</f>
        <v/>
      </c>
      <c r="AG258" s="136"/>
      <c r="AH258" s="188" t="str">
        <f>IF(OR(M257="",L254="",P254=""),"",IF(AND(T254="SI",AG254&gt;=$AH$22),"CUMPLE",IF(AG254&gt;=$AH$23,"CUMPLE","NO CUMPLE")))</f>
        <v/>
      </c>
      <c r="AI258" s="162" t="str">
        <f t="shared" si="219"/>
        <v/>
      </c>
    </row>
    <row r="259" spans="1:35" s="14" customFormat="1" ht="20.100000000000001" customHeight="1">
      <c r="A259" s="259"/>
      <c r="B259" s="21" t="str">
        <f t="shared" si="220"/>
        <v/>
      </c>
      <c r="C259" s="21"/>
      <c r="D259" s="121"/>
      <c r="E259" s="153"/>
      <c r="F259" s="153"/>
      <c r="G259" s="153"/>
      <c r="H259" s="153"/>
      <c r="I259" s="153">
        <f t="shared" si="223"/>
        <v>0</v>
      </c>
      <c r="J259" s="153">
        <f t="shared" si="221"/>
        <v>0</v>
      </c>
      <c r="K259" s="153"/>
      <c r="L259" s="153"/>
      <c r="M259" s="149"/>
      <c r="N259" s="197"/>
      <c r="O259" s="160"/>
      <c r="P259" s="160"/>
      <c r="Q259" s="203"/>
      <c r="R259" s="204"/>
      <c r="S259" s="246" t="str">
        <f>IF(OR($R$26=0,M259="",Q259=""),"",IF($R$26&gt;=VLOOKUP(M259,POA!$B$3:$G$21,6,FALSE),"CUMPLE","NO CUMPLE"))</f>
        <v/>
      </c>
      <c r="T259" s="129"/>
      <c r="U259" s="130"/>
      <c r="V259" s="186" t="str">
        <f>IF(OR($U254=0,M259="",Q259=""),"",IF(AND(T259="SI",$U254&gt;=$V$22),"CUMPLE",IF($U254&gt;=$V$23,"CUMPLE","NO CUMPLE")))</f>
        <v/>
      </c>
      <c r="W259" s="131"/>
      <c r="X259" s="186" t="str">
        <f>IF(OR(W254=0,M259="",Q259=""),"",IF(AND(T259="SI",W254&lt;=$X$22),"CUMPLE",IF(W254&lt;=$X$23,"CUMPLE","NO CUMPLE")))</f>
        <v/>
      </c>
      <c r="Y259" s="132"/>
      <c r="Z259" s="186" t="str">
        <f>IF(OR(Y254=0,M259="",Q259=""),"",IF(AND(T259="SI",Y254&gt;=$Z$22),"CUMPLE",IF(Y254&gt;=$Z$23,"CUMPLE","NO CUMPLE")))</f>
        <v/>
      </c>
      <c r="AA259" s="214" t="str">
        <f t="shared" si="216"/>
        <v/>
      </c>
      <c r="AB259" s="199">
        <v>2021</v>
      </c>
      <c r="AC259" s="134">
        <f t="shared" si="218"/>
        <v>0</v>
      </c>
      <c r="AD259" s="135" t="str">
        <f t="shared" si="222"/>
        <v/>
      </c>
      <c r="AE259" s="136"/>
      <c r="AF259" s="188" t="str">
        <f>IF(OR(M259="",L254="",P259=""),"",IF(AND(T254="SI",AE254&gt;=$AF$22),"CUMPLE",IF(AE254&gt;=$AF$23,"CUMPLE","NO CUMPLE")))</f>
        <v/>
      </c>
      <c r="AG259" s="136"/>
      <c r="AH259" s="188" t="str">
        <f>IF(OR(M259="",L254="",P254=""),"",IF(AND(T254="SI",AG254&gt;=$AH$22),"CUMPLE",IF(AG254&gt;=$AH$23,"CUMPLE","NO CUMPLE")))</f>
        <v/>
      </c>
      <c r="AI259" s="162" t="str">
        <f t="shared" si="219"/>
        <v/>
      </c>
    </row>
    <row r="260" spans="1:35" s="14" customFormat="1" ht="20.100000000000001" customHeight="1">
      <c r="A260" s="259"/>
      <c r="B260" s="150" t="str">
        <f t="shared" si="220"/>
        <v/>
      </c>
      <c r="C260" s="150"/>
      <c r="D260" s="121"/>
      <c r="E260" s="153"/>
      <c r="F260" s="153"/>
      <c r="G260" s="153"/>
      <c r="H260" s="153"/>
      <c r="I260" s="153">
        <f t="shared" si="223"/>
        <v>0</v>
      </c>
      <c r="J260" s="153">
        <f t="shared" si="221"/>
        <v>0</v>
      </c>
      <c r="K260" s="153"/>
      <c r="L260" s="153"/>
      <c r="M260" s="149"/>
      <c r="N260" s="197"/>
      <c r="O260" s="160"/>
      <c r="P260" s="160"/>
      <c r="Q260" s="203"/>
      <c r="R260" s="204"/>
      <c r="S260" s="246" t="str">
        <f>IF(OR($R$26=0,M260="",Q260=""),"",IF($R$26&gt;=VLOOKUP(M260,POA!$B$3:$G$21,6,FALSE),"CUMPLE","NO CUMPLE"))</f>
        <v/>
      </c>
      <c r="T260" s="129"/>
      <c r="U260" s="130"/>
      <c r="V260" s="186" t="str">
        <f>IF(OR($U254=0,M260="",Q260=""),"",IF(AND(T260="SI",$U254&gt;=$V$22),"CUMPLE",IF($U254&gt;=$V$23,"CUMPLE","NO CUMPLE")))</f>
        <v/>
      </c>
      <c r="W260" s="131"/>
      <c r="X260" s="186" t="str">
        <f>IF(OR(W254=0,M260="",Q260=""),"",IF(AND(T260="SI",W254&lt;=$X$22),"CUMPLE",IF(W254&lt;=$X$23,"CUMPLE","NO CUMPLE")))</f>
        <v/>
      </c>
      <c r="Y260" s="132"/>
      <c r="Z260" s="186" t="str">
        <f>IF(OR(Y254=0,M260="",Q260=""),"",IF(AND(T260="SI",Y254&gt;=$Z$22),"CUMPLE",IF(Y254&gt;=$Z$23,"CUMPLE","NO CUMPLE")))</f>
        <v/>
      </c>
      <c r="AA260" s="214" t="str">
        <f t="shared" si="216"/>
        <v/>
      </c>
      <c r="AB260" s="199">
        <v>2021</v>
      </c>
      <c r="AC260" s="134">
        <f t="shared" si="218"/>
        <v>0</v>
      </c>
      <c r="AD260" s="135" t="str">
        <f>IF(OR(B260="",C260=""),"",IF(AND(AC260&gt;0,AC260&lt;=30000),"MIPYME","NO CUMPLE"))</f>
        <v/>
      </c>
      <c r="AE260" s="136"/>
      <c r="AF260" s="188" t="str">
        <f>IF(OR(M260="",L254="",P260=""),"",IF(AND(T258="SI",AE254&gt;=$AF$22),"CUMPLE",IF(AE254&gt;=$AF$23,"CUMPLE","NO CUMPLE")))</f>
        <v/>
      </c>
      <c r="AG260" s="136"/>
      <c r="AH260" s="188" t="str">
        <f>IF(OR(M260="",L254="",P254=""),"",IF(AND(T254="SI",AG254&gt;=$AH$22),"CUMPLE",IF(AG254&gt;=$AH$23,"CUMPLE","NO CUMPLE")))</f>
        <v/>
      </c>
      <c r="AI260" s="162" t="str">
        <f t="shared" si="219"/>
        <v/>
      </c>
    </row>
    <row r="261" spans="1:35" s="14" customFormat="1" ht="20.100000000000001" customHeight="1">
      <c r="A261" s="259"/>
      <c r="B261" s="150" t="str">
        <f t="shared" si="220"/>
        <v/>
      </c>
      <c r="C261" s="150"/>
      <c r="D261" s="121"/>
      <c r="E261" s="153"/>
      <c r="F261" s="153"/>
      <c r="G261" s="153"/>
      <c r="H261" s="153"/>
      <c r="I261" s="153">
        <f t="shared" si="223"/>
        <v>0</v>
      </c>
      <c r="J261" s="153">
        <f t="shared" si="221"/>
        <v>0</v>
      </c>
      <c r="K261" s="153"/>
      <c r="L261" s="153"/>
      <c r="M261" s="149"/>
      <c r="N261" s="197"/>
      <c r="O261" s="160"/>
      <c r="P261" s="160"/>
      <c r="Q261" s="203"/>
      <c r="R261" s="204"/>
      <c r="S261" s="246" t="str">
        <f>IF(OR($R$26=0,M261="",Q261=""),"",IF($R$26&gt;=VLOOKUP(M261,POA!$B$3:$G$21,6,FALSE),"CUMPLE","NO CUMPLE"))</f>
        <v/>
      </c>
      <c r="T261" s="129"/>
      <c r="U261" s="130"/>
      <c r="V261" s="186" t="str">
        <f>IF(OR($U254=0,M261="",Q261=""),"",IF(AND(T261="SI",$U254&gt;=$V$22),"CUMPLE",IF($U254&gt;=$V$23,"CUMPLE","NO CUMPLE")))</f>
        <v/>
      </c>
      <c r="W261" s="131"/>
      <c r="X261" s="186" t="str">
        <f>IF(OR(W254=0,M261="",Q261=""),"",IF(AND(T261="SI",W254&lt;=$X$22),"CUMPLE",IF(W254&lt;=$X$23,"CUMPLE","NO CUMPLE")))</f>
        <v/>
      </c>
      <c r="Y261" s="132"/>
      <c r="Z261" s="186" t="str">
        <f>IF(OR(Y254=0,M261="",Q261=""),"",IF(AND(T261="SI",Y254&gt;=$Z$22),"CUMPLE",IF(Y254&gt;=$Z$23,"CUMPLE","NO CUMPLE")))</f>
        <v/>
      </c>
      <c r="AA261" s="214" t="str">
        <f t="shared" si="216"/>
        <v/>
      </c>
      <c r="AB261" s="199">
        <v>2021</v>
      </c>
      <c r="AC261" s="134">
        <f t="shared" si="218"/>
        <v>0</v>
      </c>
      <c r="AD261" s="135" t="str">
        <f t="shared" ref="AD261:AD262" si="224">IF(OR(B261="",C261=""),"",IF(AND(AC261&gt;0,AC261&lt;=30000),"MIPYME","NO CUMPLE"))</f>
        <v/>
      </c>
      <c r="AE261" s="136"/>
      <c r="AF261" s="188" t="str">
        <f>IF(OR(M261="",L254="",P261=""),"",IF(AND(T254="SI",AE254&gt;=$AF$22),"CUMPLE",IF(AE254&gt;=$AF$23,"CUMPLE","NO CUMPLE")))</f>
        <v/>
      </c>
      <c r="AG261" s="136"/>
      <c r="AH261" s="188" t="str">
        <f>IF(OR(M261="",L254="",P254=""),"",IF(AND(T254="SI",AG254&gt;=$AH$22),"CUMPLE",IF(AG254&gt;=$AH$23,"CUMPLE","NO CUMPLE")))</f>
        <v/>
      </c>
      <c r="AI261" s="162" t="str">
        <f t="shared" si="219"/>
        <v/>
      </c>
    </row>
    <row r="262" spans="1:35" s="14" customFormat="1" ht="20.100000000000001" customHeight="1">
      <c r="A262" s="259"/>
      <c r="B262" s="150" t="str">
        <f t="shared" si="220"/>
        <v/>
      </c>
      <c r="C262" s="150"/>
      <c r="D262" s="121"/>
      <c r="E262" s="153"/>
      <c r="F262" s="153"/>
      <c r="G262" s="153"/>
      <c r="H262" s="153"/>
      <c r="I262" s="153">
        <f t="shared" si="223"/>
        <v>0</v>
      </c>
      <c r="J262" s="153">
        <f t="shared" si="221"/>
        <v>0</v>
      </c>
      <c r="K262" s="153"/>
      <c r="L262" s="153"/>
      <c r="M262" s="149"/>
      <c r="N262" s="197"/>
      <c r="O262" s="160"/>
      <c r="P262" s="160"/>
      <c r="Q262" s="203"/>
      <c r="R262" s="204"/>
      <c r="S262" s="246" t="str">
        <f>IF(OR($R$26=0,M262="",Q262=""),"",IF($R$26&gt;=VLOOKUP(M262,POA!$B$3:$G$21,6,FALSE),"CUMPLE","NO CUMPLE"))</f>
        <v/>
      </c>
      <c r="T262" s="129"/>
      <c r="U262" s="130"/>
      <c r="V262" s="186" t="str">
        <f>IF(OR($U254=0,M262="",Q262=""),"",IF(AND(T262="SI",$U254&gt;=$V$22),"CUMPLE",IF($U254&gt;=$V$23,"CUMPLE","NO CUMPLE")))</f>
        <v/>
      </c>
      <c r="W262" s="131"/>
      <c r="X262" s="186" t="str">
        <f>IF(OR(W254=0,M262="",Q262=""),"",IF(AND(T262="SI",W254&lt;=$X$22),"CUMPLE",IF(W254&lt;=$X$23,"CUMPLE","NO CUMPLE")))</f>
        <v/>
      </c>
      <c r="Y262" s="132"/>
      <c r="Z262" s="186" t="str">
        <f>IF(OR(Y254=0,M262="",Q262=""),"",IF(AND(T262="SI",Y254&gt;=$Z$22),"CUMPLE",IF(Y254&gt;=$Z$23,"CUMPLE","NO CUMPLE")))</f>
        <v/>
      </c>
      <c r="AA262" s="215" t="str">
        <f t="shared" si="216"/>
        <v/>
      </c>
      <c r="AB262" s="133">
        <v>2021</v>
      </c>
      <c r="AC262" s="134">
        <f t="shared" si="218"/>
        <v>0</v>
      </c>
      <c r="AD262" s="135" t="str">
        <f t="shared" si="224"/>
        <v/>
      </c>
      <c r="AE262" s="136"/>
      <c r="AF262" s="188" t="str">
        <f>IF(OR(M262="",L254="",P254=""),"",IF(AND(T254="SI",AE254&gt;=$AF$22),"CUMPLE",IF(AE254&gt;=$AF$23,"CUMPLE","NO CUMPLE")))</f>
        <v/>
      </c>
      <c r="AG262" s="136"/>
      <c r="AH262" s="188" t="str">
        <f>IF(OR(M262="",L254="",P254=""),"",IF(AND(T254="SI",AG254&gt;=$AH$22),"CUMPLE",IF(AG254&gt;=$AH$23,"CUMPLE","NO CUMPLE")))</f>
        <v/>
      </c>
      <c r="AI262" s="162" t="str">
        <f t="shared" si="219"/>
        <v/>
      </c>
    </row>
    <row r="263" spans="1:35" s="14" customFormat="1" ht="20.100000000000001" customHeight="1">
      <c r="A263" s="259"/>
      <c r="B263" s="150" t="str">
        <f t="shared" si="220"/>
        <v/>
      </c>
      <c r="C263" s="150"/>
      <c r="D263" s="121"/>
      <c r="E263" s="153"/>
      <c r="F263" s="153"/>
      <c r="G263" s="153"/>
      <c r="H263" s="153"/>
      <c r="I263" s="153">
        <f t="shared" si="223"/>
        <v>0</v>
      </c>
      <c r="J263" s="153">
        <f t="shared" si="221"/>
        <v>0</v>
      </c>
      <c r="K263" s="153"/>
      <c r="L263" s="153"/>
      <c r="M263" s="151"/>
      <c r="N263" s="197" t="str">
        <f>IF(M263="","",VLOOKUP(M263,POA!$B$3:$G226,3,0))</f>
        <v/>
      </c>
      <c r="O263" s="160" t="s">
        <v>7</v>
      </c>
      <c r="P263" s="160">
        <f>+SUM(P264:P265)</f>
        <v>0</v>
      </c>
      <c r="Q263" s="203" t="str">
        <f>IF(ISERROR(VLOOKUP(M263,POA!$B$3:$G233,2,0)),"",VLOOKUP(M263,POA!$B$3:$G233,2,0))</f>
        <v/>
      </c>
      <c r="R263" s="204"/>
      <c r="S263" s="246"/>
      <c r="T263" s="129"/>
      <c r="U263" s="130"/>
      <c r="V263" s="186" t="str">
        <f>IF(OR($U254=0,M263="",Q263=""),"",IF(AND(T263="SI",$U254&gt;=$V$22),"CUMPLE",IF($U254&gt;=$V$23,"CUMPLE","NO CUMPLE")))</f>
        <v/>
      </c>
      <c r="W263" s="131"/>
      <c r="X263" s="186" t="str">
        <f>IF(OR(W254=0,M263="",Q263=""),"",IF(AND(T263="SI",W254&lt;=$X$22),"CUMPLE",IF(W254&lt;=$X$23,"CUMPLE","NO CUMPLE")))</f>
        <v/>
      </c>
      <c r="Y263" s="132"/>
      <c r="Z263" s="186" t="str">
        <f>IF(OR(Y254=0,M263="",Q263=""),"",IF(AND(T263="SI",Y254&gt;=$Z$22),"CUMPLE",IF(Y254&gt;=$Z$23,"CUMPLE","NO CUMPLE")))</f>
        <v/>
      </c>
      <c r="AA263" s="214" t="str">
        <f t="shared" si="216"/>
        <v/>
      </c>
      <c r="AB263" s="199">
        <v>2021</v>
      </c>
      <c r="AC263" s="134">
        <f t="shared" si="218"/>
        <v>0</v>
      </c>
      <c r="AD263" s="135" t="str">
        <f>IF(OR(B263="",C263=""),"",IF(AND(AC263&gt;0,AC263&lt;=30000),"MIPYME","NO CUMPLE"))</f>
        <v/>
      </c>
      <c r="AE263" s="136"/>
      <c r="AF263" s="188" t="str">
        <f>IF(OR(M263="",L254="",P263=""),"",IF(AND(T254="SI",AE254&gt;=$AF$22),"CUMPLE",IF(AE254&gt;=$AF$23,"CUMPLE","NO CUMPLE")))</f>
        <v/>
      </c>
      <c r="AG263" s="136"/>
      <c r="AH263" s="188" t="str">
        <f>IF(OR(M263="",L254="",P254=""),"",IF(AND(T254="SI",AG254&gt;=$AH$22),"CUMPLE",IF(AG254&gt;=$AH$23,"CUMPLE","NO CUMPLE")))</f>
        <v/>
      </c>
      <c r="AI263" s="162" t="str">
        <f t="shared" si="219"/>
        <v/>
      </c>
    </row>
    <row r="264" spans="1:35" ht="20.100000000000001" customHeight="1">
      <c r="A264" s="259"/>
      <c r="B264" s="284" t="str">
        <f t="shared" si="220"/>
        <v/>
      </c>
      <c r="C264" s="284"/>
      <c r="D264" s="284"/>
      <c r="E264" s="216"/>
      <c r="F264" s="153"/>
      <c r="G264" s="153"/>
      <c r="H264" s="153"/>
      <c r="I264" s="153">
        <f>IF(ISERROR(E264-G264),"",E264-G264)</f>
        <v>0</v>
      </c>
      <c r="J264" s="153">
        <f t="shared" si="221"/>
        <v>0</v>
      </c>
      <c r="K264" s="153"/>
      <c r="L264" s="153"/>
      <c r="M264" s="151"/>
      <c r="N264" s="197" t="str">
        <f>IF(M264="","",VLOOKUP(M264,POA!$B$3:$G226,3,0))</f>
        <v/>
      </c>
      <c r="O264" s="160" t="s">
        <v>7</v>
      </c>
      <c r="P264" s="160">
        <f>+SUM(P265:P265)</f>
        <v>0</v>
      </c>
      <c r="Q264" s="203" t="str">
        <f>IF(ISERROR(VLOOKUP(M264,POA!$B$3:$G234,2,0)),"",VLOOKUP(M264,POA!$B$3:$G234,2,0))</f>
        <v/>
      </c>
      <c r="R264" s="204"/>
      <c r="S264" s="253"/>
      <c r="T264" s="129"/>
      <c r="U264" s="129"/>
      <c r="V264" s="186" t="str">
        <f>IF(OR($U255=0,M264="",Q264=""),"",IF(AND(T264="SI",$U255&gt;=$V$22),"CUMPLE",IF($U255&gt;=$V$23,"CUMPLE","NO CUMPLE")))</f>
        <v/>
      </c>
      <c r="W264" s="129"/>
      <c r="X264" s="186" t="str">
        <f>IF(OR(W255=0,M264="",Q264=""),"",IF(AND(T264="SI",W255&lt;=$X$22),"CUMPLE",IF(W255&lt;=$X$23,"CUMPLE","NO CUMPLE")))</f>
        <v/>
      </c>
      <c r="Y264" s="129"/>
      <c r="Z264" s="186" t="str">
        <f>IF(OR(Y255=0,M264="",Q264=""),"",IF(AND(T264="SI",Y255&gt;=$Z$22),"CUMPLE",IF(Y255&gt;=$Z$23,"CUMPLE","NO CUMPLE")))</f>
        <v/>
      </c>
      <c r="AA264" s="214" t="str">
        <f t="shared" si="216"/>
        <v/>
      </c>
      <c r="AB264" s="200"/>
      <c r="AC264" s="129"/>
      <c r="AD264" s="129"/>
      <c r="AE264" s="129"/>
      <c r="AF264" s="188" t="str">
        <f>IF(OR(M264="",L254="",P264=""),"",IF(AND(T254="SI",AE254&gt;=$AF$22),"CUMPLE",IF(AE254&gt;=$AF$23,"CUMPLE","NO CUMPLE")))</f>
        <v/>
      </c>
      <c r="AG264" s="129"/>
      <c r="AH264" s="188" t="str">
        <f>IF(OR(M264="",L254="",P254=""),"",IF(AND(T254="SI",AG254&gt;=$AH$22),"CUMPLE",IF(AG254&gt;=$AH$23,"CUMPLE","NO CUMPLE")))</f>
        <v/>
      </c>
      <c r="AI264" s="162" t="str">
        <f t="shared" si="219"/>
        <v/>
      </c>
    </row>
    <row r="265" spans="1:35" ht="9.9499999999999993" customHeight="1" thickBot="1">
      <c r="A265" s="259"/>
      <c r="B265" s="322" t="s">
        <v>73</v>
      </c>
      <c r="C265" s="323"/>
      <c r="D265" s="323"/>
      <c r="E265" s="323"/>
      <c r="F265" s="323"/>
      <c r="G265" s="323"/>
      <c r="H265" s="323"/>
      <c r="I265" s="323"/>
      <c r="J265" s="323"/>
      <c r="K265" s="323"/>
      <c r="L265" s="323"/>
      <c r="M265" s="323"/>
      <c r="N265" s="323"/>
      <c r="O265" s="323"/>
      <c r="P265" s="323"/>
      <c r="Q265" s="323"/>
      <c r="R265" s="323"/>
      <c r="S265" s="324"/>
      <c r="T265" s="323"/>
      <c r="U265" s="323"/>
      <c r="V265" s="323"/>
      <c r="W265" s="323"/>
      <c r="X265" s="323"/>
      <c r="Y265" s="323"/>
      <c r="Z265" s="323"/>
      <c r="AA265" s="324"/>
      <c r="AB265" s="323"/>
      <c r="AC265" s="323"/>
      <c r="AD265" s="323"/>
      <c r="AE265" s="323"/>
      <c r="AF265" s="323"/>
      <c r="AG265" s="323"/>
      <c r="AH265" s="323"/>
      <c r="AI265" s="325"/>
    </row>
    <row r="266" spans="1:35" s="221" customFormat="1" ht="26.1" customHeight="1">
      <c r="A266" s="269" t="s">
        <v>138</v>
      </c>
      <c r="B266" s="222">
        <v>21</v>
      </c>
      <c r="C266" s="223" t="s">
        <v>139</v>
      </c>
      <c r="D266" s="224">
        <f>IF(SUM(D267:D276)=0,"",SUM(D267:D276))</f>
        <v>1</v>
      </c>
      <c r="E266" s="225">
        <f t="shared" ref="E266:K266" si="225">IF(ISERROR(SUM(E267:E276)),"",SUM(E267:E276))</f>
        <v>22956836661</v>
      </c>
      <c r="F266" s="225">
        <f t="shared" si="225"/>
        <v>24253291681</v>
      </c>
      <c r="G266" s="225">
        <f t="shared" si="225"/>
        <v>11392665211</v>
      </c>
      <c r="H266" s="225">
        <f t="shared" si="225"/>
        <v>12198461867</v>
      </c>
      <c r="I266" s="225">
        <f t="shared" si="225"/>
        <v>11564171450</v>
      </c>
      <c r="J266" s="225">
        <f t="shared" si="225"/>
        <v>2443875157</v>
      </c>
      <c r="K266" s="225">
        <f t="shared" si="225"/>
        <v>392834118</v>
      </c>
      <c r="L266" s="225">
        <f t="shared" ref="L266" si="226">IF(ISERROR(SUM(L267:L275)),"",SUM(L267:L275))</f>
        <v>3198144</v>
      </c>
      <c r="M266" s="226">
        <v>1</v>
      </c>
      <c r="N266" s="227">
        <f>IF(M266="","",VLOOKUP(M266,POA!$B$3:$G238,3,0))</f>
        <v>5</v>
      </c>
      <c r="O266" s="228" t="s">
        <v>7</v>
      </c>
      <c r="P266" s="228">
        <f>+SUM(P267:P275)</f>
        <v>0</v>
      </c>
      <c r="Q266" s="229">
        <f>IF(ISERROR(VLOOKUP(M266,POA!$B$3:$G251,2,0)),"",VLOOKUP(M266,POA!$B$3:$G251,2,0))</f>
        <v>3031202957</v>
      </c>
      <c r="R266" s="230">
        <f>IF(M266="","",SUM($I$266)+IF(ISERROR(VLOOKUP(M266,POA!$B$3:$G235,4,0)),"",VLOOKUP(M266,POA!$B$3:$G235,4,0)))</f>
        <v>12170412041.4</v>
      </c>
      <c r="S266" s="231" t="str">
        <f>IF(OR($R$26=0,M266="",Q266=""),"",IF($R$26&gt;=VLOOKUP(M266,POA!$B$3:$G$21,6,FALSE),"CUMPLE","NO CUMPLE"))</f>
        <v/>
      </c>
      <c r="T266" s="225" t="str">
        <f>IF(M266="","",IF(COUNTIFS(T267:T276,"SI",D267:D276,"&gt;=10%")&gt;0,"SI","NO"))</f>
        <v>SI</v>
      </c>
      <c r="U266" s="225">
        <f>IF(ISERROR(SUM(E266/G266)),0,SUM(E266/G266))</f>
        <v>2.0150540927714093</v>
      </c>
      <c r="V266" s="232" t="str">
        <f>IF(OR($U266=0,M266="",Q266=""),"",IF(AND(T266="SI",$U266&gt;=$V$22),"CUMPLE",IF($U266&gt;=$V$23,"CUMPLE","NO CUMPLE")))</f>
        <v>CUMPLE</v>
      </c>
      <c r="W266" s="233">
        <f>IF(M266="","",IF(ISERROR(SUM(H266/F266)),0,SUM(H266/F266)))</f>
        <v>0.50296108369307502</v>
      </c>
      <c r="X266" s="232" t="str">
        <f>IF(OR(W266=0,M266="",Q266=""),"",IF(AND(T266="SI",W266&lt;=$X$22),"CUMPLE",IF(W266&lt;=$X$23,"CUMPLE","NO CUMPLE")))</f>
        <v>CUMPLE</v>
      </c>
      <c r="Y266" s="225">
        <f>IF(ISERROR(SUM(K266/L266)),0,SUM(K266/L266))</f>
        <v>122.83190437954013</v>
      </c>
      <c r="Z266" s="232" t="str">
        <f>IF(OR(Y266=0,M266="",Q266=""),"",IF(AND(T266="SI",Y266&gt;=$Z$22),"CUMPLE",IF(Y266&gt;=$Z$23,"CUMPLE","NO CUMPLE")))</f>
        <v>CUMPLE</v>
      </c>
      <c r="AA266" s="234" t="str">
        <f t="shared" ref="AA266:AA276" si="227">IF(OR(S266="",V266="",X266="",Z266=""),"",IF(S266="NO CUMPLE","NO CUMPLE",IF(V266="NO CUMPLE","NO CUMPLE",IF(X266="NO CUMPLE","NO CUMPLE",IF(Z266="NO CUMPLE","NO CUMPLE",IF(Z266="NO CUMPLE","NO CUMPLE","CUMPLE"))))))</f>
        <v/>
      </c>
      <c r="AB266" s="235">
        <v>2021</v>
      </c>
      <c r="AC266" s="236">
        <f>IF(ISERROR(F266/VLOOKUP(AB266,$AC$21:$AD$23,2)),"",F266/VLOOKUP(AB266,$AC$21:$AD$23,2))</f>
        <v>26695.209252129272</v>
      </c>
      <c r="AD266" s="237" t="str">
        <f>IF(OR(B266="",C266=""),"",IF(AND(AC266&gt;0,AC266&lt;=30000),"MIPYME","NO CUMPLE"))</f>
        <v>MIPYME</v>
      </c>
      <c r="AE266" s="238">
        <f>IF(M266="","",IF(ISERROR(SUM(K266/J266)),0,SUM(K266/J266)))</f>
        <v>0.16074230178035237</v>
      </c>
      <c r="AF266" s="239" t="str">
        <f>IF(OR(M266="",L266="",P266=""),"",IF(AND(T266="SI",AE266&gt;=$AF$22),"CUMPLE",IF(AE266&gt;=$AF$23,"CUMPLE","NO CUMPLE")))</f>
        <v>CUMPLE</v>
      </c>
      <c r="AG266" s="238">
        <f>IF(M266="","",IF(ISERROR(SUM(K266/F266)),0,SUM(K266/F266)))</f>
        <v>1.6197146480852569E-2</v>
      </c>
      <c r="AH266" s="239" t="str">
        <f>IF(OR(M266="",L266="",P266=""),"",IF(AND(T266="SI",AG266&gt;=$AH$22),"CUMPLE",IF(AG266&gt;=$AH$23,"CUMPLE","NO CUMPLE")))</f>
        <v>CUMPLE</v>
      </c>
      <c r="AI266" s="234" t="str">
        <f>IF(OR(AF266="",AH266=""),"",IF(AF266="NO CUMPLE","NO CUMPLE",IF(AH266="NO CUMPLE","NO CUMPLE",IF(AH266="NO CUMPLE","NO CUMPLE","CUMPLE"))))</f>
        <v>CUMPLE</v>
      </c>
    </row>
    <row r="267" spans="1:35" s="14" customFormat="1" ht="20.100000000000001" customHeight="1">
      <c r="A267" s="259">
        <v>45460</v>
      </c>
      <c r="B267" s="146">
        <f>IF(C267="","",B266+0.1)</f>
        <v>21.1</v>
      </c>
      <c r="C267" s="146" t="s">
        <v>140</v>
      </c>
      <c r="D267" s="147">
        <v>0.5</v>
      </c>
      <c r="E267" s="137">
        <v>2789491565</v>
      </c>
      <c r="F267" s="137">
        <v>3015036480</v>
      </c>
      <c r="G267" s="137">
        <v>353884225</v>
      </c>
      <c r="H267" s="137">
        <v>1087122713</v>
      </c>
      <c r="I267" s="137">
        <f>IF(ISERROR(E267-G267),"",E267-G267)</f>
        <v>2435607340</v>
      </c>
      <c r="J267" s="137">
        <f>IF(ISERROR(F267-H267),"",F267-H267)</f>
        <v>1927913767</v>
      </c>
      <c r="K267" s="137">
        <v>182324027</v>
      </c>
      <c r="L267" s="137">
        <v>3198144</v>
      </c>
      <c r="M267" s="148">
        <v>2</v>
      </c>
      <c r="N267" s="198">
        <f>IF(M267="","",VLOOKUP(M267,POA!$B$3:$G238,3,0))</f>
        <v>5</v>
      </c>
      <c r="O267" s="159" t="s">
        <v>7</v>
      </c>
      <c r="P267" s="159">
        <f t="shared" ref="P267:P268" si="228">+SUM(P268:P276)</f>
        <v>0</v>
      </c>
      <c r="Q267" s="202">
        <f>IF(ISERROR(VLOOKUP(M267,POA!$B$3:$G251,2,0)),"",VLOOKUP(M267,POA!$B$3:$G251,2,0))</f>
        <v>1797292893</v>
      </c>
      <c r="R267" s="264">
        <f>IF(M267="","",SUM($I$266)+IF(ISERROR(VLOOKUP(M267,POA!$B$3:$G236,4,0)),"",VLOOKUP(M267,POA!$B$3:$G236,4,0)))</f>
        <v>11923630028.6</v>
      </c>
      <c r="S267" s="256" t="str">
        <f>IF(OR($R$26=0,M267="",Q267=""),"",IF($R$26&gt;=VLOOKUP(M267,POA!$B$3:$G$21,6,FALSE),"CUMPLE","NO CUMPLE"))</f>
        <v/>
      </c>
      <c r="T267" s="154" t="s">
        <v>71</v>
      </c>
      <c r="U267" s="138"/>
      <c r="V267" s="185" t="str">
        <f>IF(OR($U266=0,M267="",Q267=""),"",IF(AND(T267="SI",$U266&gt;=$V$22),"CUMPLE",IF($U266&gt;=$V$23,"CUMPLE","NO CUMPLE")))</f>
        <v>CUMPLE</v>
      </c>
      <c r="W267" s="139"/>
      <c r="X267" s="185" t="str">
        <f>IF(OR(W266=0,M267="",Q267=""),"",IF(AND(T267="SI",W266&lt;=$X$22),"CUMPLE",IF(W266&lt;=$X$23,"CUMPLE","NO CUMPLE")))</f>
        <v>CUMPLE</v>
      </c>
      <c r="Y267" s="140"/>
      <c r="Z267" s="185" t="str">
        <f>IF(OR(Y266=0,M267="",Q267=""),"",IF(AND(T267="SI",Y266&gt;=$Z$22),"CUMPLE",IF(Y266&gt;=$Z$23,"CUMPLE","NO CUMPLE")))</f>
        <v>CUMPLE</v>
      </c>
      <c r="AA267" s="213" t="str">
        <f t="shared" si="227"/>
        <v/>
      </c>
      <c r="AB267" s="141">
        <v>2021</v>
      </c>
      <c r="AC267" s="142">
        <f t="shared" ref="AC267:AC275" si="229">IF(ISERROR(F267/VLOOKUP(AB267,$AC$21:$AD$23,2)),"",F267/VLOOKUP(AB267,$AC$21:$AD$23,2))</f>
        <v>3318.6023074738641</v>
      </c>
      <c r="AD267" s="143" t="str">
        <f>IF(OR(B267="",C267=""),"",IF(AND(AC267&gt;0,AC267&lt;=30000),"MIPYME","NO CUMPLE"))</f>
        <v>MIPYME</v>
      </c>
      <c r="AE267" s="144"/>
      <c r="AF267" s="187" t="str">
        <f>IF(OR(M267="",L266="",P267=""),"",IF(AND(T266="SI",AE266&gt;=$AF$22),"CUMPLE",IF(AE266&gt;=$AF$23,"CUMPLE","NO CUMPLE")))</f>
        <v>CUMPLE</v>
      </c>
      <c r="AG267" s="144"/>
      <c r="AH267" s="187" t="str">
        <f>IF(OR(M267="",L266="",P267=""),"",IF(AND(T266="SI",AG266&gt;=$AH$22),"CUMPLE",IF(AG266&gt;=$AH$23,"CUMPLE","NO CUMPLE")))</f>
        <v>CUMPLE</v>
      </c>
      <c r="AI267" s="161" t="str">
        <f t="shared" ref="AI267:AI276" si="230">IF(OR(AF267="",AH267=""),"",IF(AF267="NO CUMPLE","NO CUMPLE",IF(AH267="NO CUMPLE","NO CUMPLE",IF(AH267="NO CUMPLE","NO CUMPLE","CUMPLE"))))</f>
        <v>CUMPLE</v>
      </c>
    </row>
    <row r="268" spans="1:35" s="14" customFormat="1" ht="20.100000000000001" customHeight="1">
      <c r="A268" s="259">
        <v>45475</v>
      </c>
      <c r="B268" s="21">
        <f t="shared" ref="B268:B276" si="231">IF(C268="","",B267+0.1)</f>
        <v>21.200000000000003</v>
      </c>
      <c r="C268" s="21" t="s">
        <v>141</v>
      </c>
      <c r="D268" s="121">
        <v>0.5</v>
      </c>
      <c r="E268" s="153">
        <v>20167345096</v>
      </c>
      <c r="F268" s="153">
        <v>21238255201</v>
      </c>
      <c r="G268" s="153">
        <v>11038780986</v>
      </c>
      <c r="H268" s="153">
        <v>11111339154</v>
      </c>
      <c r="I268" s="153">
        <f>IF(ISERROR(E268-G268),"",E268-G268)</f>
        <v>9128564110</v>
      </c>
      <c r="J268" s="153">
        <v>515961390</v>
      </c>
      <c r="K268" s="153">
        <v>210510091</v>
      </c>
      <c r="L268" s="153"/>
      <c r="M268" s="149">
        <v>3</v>
      </c>
      <c r="N268" s="197">
        <f>IF(M268="","",VLOOKUP(M268,POA!$B$3:$G238,3,0))</f>
        <v>5</v>
      </c>
      <c r="O268" s="160" t="s">
        <v>7</v>
      </c>
      <c r="P268" s="160">
        <f t="shared" si="228"/>
        <v>0</v>
      </c>
      <c r="Q268" s="255">
        <f>IF(ISERROR(VLOOKUP(M268,POA!$B$3:$G251,2,0)),"",VLOOKUP(M268,POA!$B$3:$G251,2,0))</f>
        <v>1522205504</v>
      </c>
      <c r="R268" s="295">
        <f>IF(M268="","",SUM($I$266)+IF(ISERROR(VLOOKUP(M268,POA!$B$3:$G237,4,0)),"",VLOOKUP(M268,POA!$B$3:$G237,4,0)))</f>
        <v>11868612550.799999</v>
      </c>
      <c r="S268" s="257" t="str">
        <f>IF(OR($R$26=0,M268="",Q268=""),"",IF($R$26&gt;=VLOOKUP(M268,POA!$B$3:$G$21,6,FALSE),"CUMPLE","NO CUMPLE"))</f>
        <v/>
      </c>
      <c r="T268" s="129" t="s">
        <v>114</v>
      </c>
      <c r="U268" s="130"/>
      <c r="V268" s="186" t="str">
        <f>IF(OR($U266=0,M268="",Q268=""),"",IF(AND(T268="SI",$U266&gt;=$V$22),"CUMPLE",IF($U266&gt;=$V$23,"CUMPLE","NO CUMPLE")))</f>
        <v>CUMPLE</v>
      </c>
      <c r="W268" s="131"/>
      <c r="X268" s="186" t="str">
        <f>IF(OR(W266=0,M268="",Q268=""),"",IF(AND(T268="SI",W266&lt;=$X$22),"CUMPLE",IF(W266&lt;=$X$23,"CUMPLE","NO CUMPLE")))</f>
        <v>CUMPLE</v>
      </c>
      <c r="Y268" s="132"/>
      <c r="Z268" s="186" t="str">
        <f>IF(OR(Y266=0,M268="",Q268=""),"",IF(AND(T268="SI",Y266&gt;=$Z$22),"CUMPLE",IF(Y266&gt;=$Z$23,"CUMPLE","NO CUMPLE")))</f>
        <v>CUMPLE</v>
      </c>
      <c r="AA268" s="214" t="str">
        <f t="shared" si="227"/>
        <v/>
      </c>
      <c r="AB268" s="199">
        <v>2021</v>
      </c>
      <c r="AC268" s="134">
        <f t="shared" si="229"/>
        <v>23376.60694465541</v>
      </c>
      <c r="AD268" s="135" t="str">
        <f t="shared" ref="AD268:AD271" si="232">IF(OR(B268="",C268=""),"",IF(AND(AC268&gt;0,AC268&lt;=30000),"MIPYME","NO CUMPLE"))</f>
        <v>MIPYME</v>
      </c>
      <c r="AE268" s="136"/>
      <c r="AF268" s="188" t="str">
        <f>IF(OR(M268="",L266="",P268=""),"",IF(AND(T266="SI",AE266&gt;=$AF$22),"CUMPLE",IF(AE266&gt;=$AF$23,"CUMPLE","NO CUMPLE")))</f>
        <v>CUMPLE</v>
      </c>
      <c r="AG268" s="136"/>
      <c r="AH268" s="188" t="str">
        <f>IF(OR(M268="",L266="",P266=""),"",IF(AND(T266="SI",AG266&gt;=$AH$22),"CUMPLE",IF(AG266&gt;=$AH$23,"CUMPLE","NO CUMPLE")))</f>
        <v>CUMPLE</v>
      </c>
      <c r="AI268" s="162" t="str">
        <f t="shared" si="230"/>
        <v>CUMPLE</v>
      </c>
    </row>
    <row r="269" spans="1:35" s="14" customFormat="1" ht="20.100000000000001" customHeight="1">
      <c r="A269" s="259"/>
      <c r="B269" s="21" t="str">
        <f t="shared" si="231"/>
        <v/>
      </c>
      <c r="C269" s="21"/>
      <c r="D269" s="121"/>
      <c r="E269" s="153"/>
      <c r="F269" s="153"/>
      <c r="G269" s="153"/>
      <c r="H269" s="153"/>
      <c r="I269" s="153">
        <f t="shared" ref="I269:I275" si="233">IF(ISERROR(E269-G269),"",E269-G269)</f>
        <v>0</v>
      </c>
      <c r="J269" s="153">
        <f t="shared" ref="J269:J276" si="234">IF(ISERROR(F269-H269),"",F269-H269)</f>
        <v>0</v>
      </c>
      <c r="K269" s="153"/>
      <c r="L269" s="153"/>
      <c r="M269" s="149">
        <v>4</v>
      </c>
      <c r="N269" s="197">
        <f>IF(M269="","",VLOOKUP(M269,POA!$B$3:$G238,3,0))</f>
        <v>5</v>
      </c>
      <c r="O269" s="160" t="s">
        <v>7</v>
      </c>
      <c r="P269" s="160">
        <f>+SUM(P270:P277)</f>
        <v>0</v>
      </c>
      <c r="Q269" s="255">
        <f>IF(ISERROR(VLOOKUP(M269,POA!$B$3:$G251,2,0)),"",VLOOKUP(M269,POA!$B$3:$G251,2,0))</f>
        <v>1378467964</v>
      </c>
      <c r="R269" s="295">
        <f>IF(M269="","",SUM($I$266)+IF(ISERROR(VLOOKUP(M269,POA!$B$3:$G238,4,0)),"",VLOOKUP(M269,POA!$B$3:$G238,4,0)))</f>
        <v>11839865042.799999</v>
      </c>
      <c r="S269" s="294" t="str">
        <f>IF(OR($R$26=0,M269="",Q269=""),"",IF($R$26&gt;=VLOOKUP(M269,POA!$B$3:$G$21,6,FALSE),"CUMPLE","NO CUMPLE"))</f>
        <v/>
      </c>
      <c r="T269" s="129"/>
      <c r="U269" s="130"/>
      <c r="V269" s="186" t="str">
        <f>IF(OR($U266=0,M269="",Q269=""),"",IF(AND(T269="SI",$U266&gt;=$V$22),"CUMPLE",IF($U266&gt;=$V$23,"CUMPLE","NO CUMPLE")))</f>
        <v>CUMPLE</v>
      </c>
      <c r="W269" s="131"/>
      <c r="X269" s="186" t="str">
        <f>IF(OR(W266=0,M269="",Q269=""),"",IF(AND(T269="SI",W266&lt;=$X$22),"CUMPLE",IF(W266&lt;=$X$23,"CUMPLE","NO CUMPLE")))</f>
        <v>CUMPLE</v>
      </c>
      <c r="Y269" s="132"/>
      <c r="Z269" s="186" t="str">
        <f>IF(OR(Y266=0,M269="",Q269=""),"",IF(AND(T269="SI",Y266&gt;=$Z$22),"CUMPLE",IF(Y266&gt;=$Z$23,"CUMPLE","NO CUMPLE")))</f>
        <v>CUMPLE</v>
      </c>
      <c r="AA269" s="214" t="str">
        <f t="shared" si="227"/>
        <v/>
      </c>
      <c r="AB269" s="199">
        <v>2021</v>
      </c>
      <c r="AC269" s="134">
        <f t="shared" si="229"/>
        <v>0</v>
      </c>
      <c r="AD269" s="135" t="str">
        <f t="shared" si="232"/>
        <v/>
      </c>
      <c r="AE269" s="136"/>
      <c r="AF269" s="188" t="str">
        <f>IF(OR(M269="",L266="",P269=""),"",IF(AND(T266="SI",AE266&gt;=$AF$22),"CUMPLE",IF(AE266&gt;=$AF$23,"CUMPLE","NO CUMPLE")))</f>
        <v>CUMPLE</v>
      </c>
      <c r="AG269" s="136"/>
      <c r="AH269" s="188" t="str">
        <f>IF(OR(M269="",L266="",P266=""),"",IF(AND(T266="SI",AG266&gt;=$AH$22),"CUMPLE",IF(AG266&gt;=$AH$23,"CUMPLE","NO CUMPLE")))</f>
        <v>CUMPLE</v>
      </c>
      <c r="AI269" s="162" t="str">
        <f t="shared" si="230"/>
        <v>CUMPLE</v>
      </c>
    </row>
    <row r="270" spans="1:35" s="14" customFormat="1" ht="20.100000000000001" customHeight="1">
      <c r="A270" s="259"/>
      <c r="B270" s="21" t="str">
        <f t="shared" si="231"/>
        <v/>
      </c>
      <c r="C270" s="21"/>
      <c r="D270" s="121"/>
      <c r="E270" s="153"/>
      <c r="F270" s="153"/>
      <c r="G270" s="153"/>
      <c r="H270" s="153"/>
      <c r="I270" s="153">
        <f t="shared" si="233"/>
        <v>0</v>
      </c>
      <c r="J270" s="153">
        <f t="shared" si="234"/>
        <v>0</v>
      </c>
      <c r="K270" s="153"/>
      <c r="L270" s="153"/>
      <c r="M270" s="149">
        <v>5</v>
      </c>
      <c r="N270" s="197">
        <f>IF(M270="","",VLOOKUP(M270,POA!$B$3:$G251,3,0))</f>
        <v>5</v>
      </c>
      <c r="O270" s="160" t="s">
        <v>7</v>
      </c>
      <c r="P270" s="160">
        <f>+SUM(P271:P277)</f>
        <v>0</v>
      </c>
      <c r="Q270" s="255">
        <f>IF(ISERROR(VLOOKUP(M270,POA!$B$3:$G240,2,0)),"",VLOOKUP(M270,POA!$B$3:$G240,2,0))</f>
        <v>1348402734</v>
      </c>
      <c r="R270" s="295">
        <f>IF(M270="","",SUM($I$266)+IF(ISERROR(VLOOKUP(M270,POA!$B$3:$G239,4,0)),"",VLOOKUP(M270,POA!$B$3:$G239,4,0)))</f>
        <v>11833851996.799999</v>
      </c>
      <c r="S270" s="298" t="str">
        <f>IF(OR($R$26=0,M270="",Q270=""),"",IF($R$26&gt;=VLOOKUP(M270,POA!$B$3:$G$21,6,FALSE),"CUMPLE","NO CUMPLE"))</f>
        <v/>
      </c>
      <c r="T270" s="129"/>
      <c r="U270" s="130"/>
      <c r="V270" s="186" t="str">
        <f>IF(OR($U266=0,M270="",Q270=""),"",IF(AND(T270="SI",$U266&gt;=$V$22),"CUMPLE",IF($U266&gt;=$V$23,"CUMPLE","NO CUMPLE")))</f>
        <v>CUMPLE</v>
      </c>
      <c r="W270" s="131"/>
      <c r="X270" s="186" t="str">
        <f>IF(OR(W266=0,M270="",Q270=""),"",IF(AND(T270="SI",W266&lt;=$X$22),"CUMPLE",IF(W266&lt;=$X$23,"CUMPLE","NO CUMPLE")))</f>
        <v>CUMPLE</v>
      </c>
      <c r="Y270" s="132"/>
      <c r="Z270" s="186" t="str">
        <f>IF(OR(Y266=0,M270="",Q270=""),"",IF(AND(T270="SI",Y266&gt;=$Z$22),"CUMPLE",IF(Y266&gt;=$Z$23,"CUMPLE","NO CUMPLE")))</f>
        <v>CUMPLE</v>
      </c>
      <c r="AA270" s="214" t="str">
        <f t="shared" si="227"/>
        <v/>
      </c>
      <c r="AB270" s="199">
        <v>2021</v>
      </c>
      <c r="AC270" s="134">
        <f t="shared" si="229"/>
        <v>0</v>
      </c>
      <c r="AD270" s="135" t="str">
        <f t="shared" si="232"/>
        <v/>
      </c>
      <c r="AE270" s="136"/>
      <c r="AF270" s="188" t="str">
        <f>IF(OR(M270="",L266="",P270=""),"",IF(AND(T266="SI",AE266&gt;=$AF$22),"CUMPLE",IF(AE266&gt;=$AF$23,"CUMPLE","NO CUMPLE")))</f>
        <v>CUMPLE</v>
      </c>
      <c r="AG270" s="136"/>
      <c r="AH270" s="188" t="str">
        <f>IF(OR(M269="",L266="",P266=""),"",IF(AND(T266="SI",AG266&gt;=$AH$22),"CUMPLE",IF(AG266&gt;=$AH$23,"CUMPLE","NO CUMPLE")))</f>
        <v>CUMPLE</v>
      </c>
      <c r="AI270" s="162" t="str">
        <f t="shared" si="230"/>
        <v>CUMPLE</v>
      </c>
    </row>
    <row r="271" spans="1:35" s="14" customFormat="1" ht="20.100000000000001" customHeight="1">
      <c r="A271" s="259"/>
      <c r="B271" s="21" t="str">
        <f t="shared" si="231"/>
        <v/>
      </c>
      <c r="C271" s="21"/>
      <c r="D271" s="121"/>
      <c r="E271" s="153"/>
      <c r="F271" s="153"/>
      <c r="G271" s="153"/>
      <c r="H271" s="153"/>
      <c r="I271" s="153">
        <f t="shared" si="233"/>
        <v>0</v>
      </c>
      <c r="J271" s="153">
        <f t="shared" si="234"/>
        <v>0</v>
      </c>
      <c r="K271" s="153"/>
      <c r="L271" s="153"/>
      <c r="M271" s="149">
        <v>6</v>
      </c>
      <c r="N271" s="197">
        <f>IF(M271="","",VLOOKUP(M271,POA!$B$3:$G238,3,0))</f>
        <v>5</v>
      </c>
      <c r="O271" s="160" t="s">
        <v>7</v>
      </c>
      <c r="P271" s="160">
        <f>+SUM(P272:P277)</f>
        <v>0</v>
      </c>
      <c r="Q271" s="255">
        <f>IF(ISERROR(VLOOKUP(M271,POA!$B$3:$G251,2,0)),"",VLOOKUP(M271,POA!$B$3:$G251,2,0))</f>
        <v>1264100957</v>
      </c>
      <c r="R271" s="295">
        <f>IF(M271="","",SUM($I$266)+IF(ISERROR(VLOOKUP(M271,POA!$B$3:$G240,4,0)),"",VLOOKUP(M271,POA!$B$3:$G240,4,0)))</f>
        <v>11816991641.4</v>
      </c>
      <c r="S271" s="257" t="str">
        <f>IF(OR($R$26=0,M271="",Q271=""),"",IF($R$26&gt;=VLOOKUP(M271,POA!$B$3:$G$21,6,FALSE),"CUMPLE","NO CUMPLE"))</f>
        <v/>
      </c>
      <c r="T271" s="129"/>
      <c r="U271" s="130"/>
      <c r="V271" s="186" t="str">
        <f>IF(OR($U266=0,M271="",Q271=""),"",IF(AND(T271="SI",$U266&gt;=$V$22),"CUMPLE",IF($U266&gt;=$V$23,"CUMPLE","NO CUMPLE")))</f>
        <v>CUMPLE</v>
      </c>
      <c r="W271" s="131"/>
      <c r="X271" s="186" t="str">
        <f>IF(OR(W266=0,M271="",Q271=""),"",IF(AND(T271="SI",W266&lt;=$X$22),"CUMPLE",IF(W266&lt;=$X$23,"CUMPLE","NO CUMPLE")))</f>
        <v>CUMPLE</v>
      </c>
      <c r="Y271" s="132"/>
      <c r="Z271" s="186" t="str">
        <f>IF(OR(Y266=0,M271="",Q271=""),"",IF(AND(T271="SI",Y266&gt;=$Z$22),"CUMPLE",IF(Y266&gt;=$Z$23,"CUMPLE","NO CUMPLE")))</f>
        <v>CUMPLE</v>
      </c>
      <c r="AA271" s="214" t="str">
        <f t="shared" si="227"/>
        <v/>
      </c>
      <c r="AB271" s="199">
        <v>2021</v>
      </c>
      <c r="AC271" s="134">
        <f t="shared" si="229"/>
        <v>0</v>
      </c>
      <c r="AD271" s="135" t="str">
        <f t="shared" si="232"/>
        <v/>
      </c>
      <c r="AE271" s="136"/>
      <c r="AF271" s="188" t="str">
        <f>IF(OR(M271="",L266="",P271=""),"",IF(AND(T266="SI",AE266&gt;=$AF$22),"CUMPLE",IF(AE266&gt;=$AF$23,"CUMPLE","NO CUMPLE")))</f>
        <v>CUMPLE</v>
      </c>
      <c r="AG271" s="136"/>
      <c r="AH271" s="188" t="str">
        <f>IF(OR(M271="",L266="",P266=""),"",IF(AND(T266="SI",AG266&gt;=$AH$22),"CUMPLE",IF(AG266&gt;=$AH$23,"CUMPLE","NO CUMPLE")))</f>
        <v>CUMPLE</v>
      </c>
      <c r="AI271" s="162" t="str">
        <f t="shared" si="230"/>
        <v>CUMPLE</v>
      </c>
    </row>
    <row r="272" spans="1:35" s="14" customFormat="1" ht="20.100000000000001" customHeight="1">
      <c r="A272" s="259"/>
      <c r="B272" s="150" t="str">
        <f t="shared" si="231"/>
        <v/>
      </c>
      <c r="C272" s="150"/>
      <c r="D272" s="121"/>
      <c r="E272" s="153"/>
      <c r="F272" s="153"/>
      <c r="G272" s="153"/>
      <c r="H272" s="153"/>
      <c r="I272" s="153">
        <f t="shared" si="233"/>
        <v>0</v>
      </c>
      <c r="J272" s="153">
        <f t="shared" si="234"/>
        <v>0</v>
      </c>
      <c r="K272" s="153"/>
      <c r="L272" s="153"/>
      <c r="M272" s="149">
        <v>7</v>
      </c>
      <c r="N272" s="197">
        <f>IF(M272="","",VLOOKUP(M272,POA!$B$3:$G238,3,0))</f>
        <v>5</v>
      </c>
      <c r="O272" s="160" t="s">
        <v>7</v>
      </c>
      <c r="P272" s="160">
        <f>+SUM(P273:P277)</f>
        <v>0</v>
      </c>
      <c r="Q272" s="255">
        <f>IF(ISERROR(VLOOKUP(M272,POA!$B$3:$G251,2,0)),"",VLOOKUP(M272,POA!$B$3:$G251,2,0))</f>
        <v>1167015102</v>
      </c>
      <c r="R272" s="295">
        <f>IF(M272="","",SUM($I$266)+IF(ISERROR(VLOOKUP(M272,POA!$B$3:$G241,4,0)),"",VLOOKUP(M272,POA!$B$3:$G241,4,0)))</f>
        <v>11797574470.4</v>
      </c>
      <c r="S272" s="257" t="str">
        <f>IF(OR($R$26=0,M272="",Q272=""),"",IF($R$26&gt;=VLOOKUP(M272,POA!$B$3:$G$21,6,FALSE),"CUMPLE","NO CUMPLE"))</f>
        <v/>
      </c>
      <c r="T272" s="129"/>
      <c r="U272" s="130"/>
      <c r="V272" s="186" t="str">
        <f>IF(OR($U266=0,M272="",Q272=""),"",IF(AND(T272="SI",$U266&gt;=$V$22),"CUMPLE",IF($U266&gt;=$V$23,"CUMPLE","NO CUMPLE")))</f>
        <v>CUMPLE</v>
      </c>
      <c r="W272" s="131"/>
      <c r="X272" s="186" t="str">
        <f>IF(OR(W266=0,M272="",Q272=""),"",IF(AND(T272="SI",W266&lt;=$X$22),"CUMPLE",IF(W266&lt;=$X$23,"CUMPLE","NO CUMPLE")))</f>
        <v>CUMPLE</v>
      </c>
      <c r="Y272" s="132"/>
      <c r="Z272" s="186" t="str">
        <f>IF(OR(Y266=0,M272="",Q272=""),"",IF(AND(T272="SI",Y266&gt;=$Z$22),"CUMPLE",IF(Y266&gt;=$Z$23,"CUMPLE","NO CUMPLE")))</f>
        <v>CUMPLE</v>
      </c>
      <c r="AA272" s="214" t="str">
        <f t="shared" si="227"/>
        <v/>
      </c>
      <c r="AB272" s="199">
        <v>2021</v>
      </c>
      <c r="AC272" s="134">
        <f t="shared" si="229"/>
        <v>0</v>
      </c>
      <c r="AD272" s="135" t="str">
        <f>IF(OR(B272="",C272=""),"",IF(AND(AC272&gt;0,AC272&lt;=30000),"MIPYME","NO CUMPLE"))</f>
        <v/>
      </c>
      <c r="AE272" s="136"/>
      <c r="AF272" s="188" t="str">
        <f>IF(OR(M272="",L266="",P272=""),"",IF(AND(T270="SI",AE266&gt;=$AF$22),"CUMPLE",IF(AE266&gt;=$AF$23,"CUMPLE","NO CUMPLE")))</f>
        <v>CUMPLE</v>
      </c>
      <c r="AG272" s="136"/>
      <c r="AH272" s="188" t="str">
        <f>IF(OR(M272="",L266="",P266=""),"",IF(AND(T266="SI",AG266&gt;=$AH$22),"CUMPLE",IF(AG266&gt;=$AH$23,"CUMPLE","NO CUMPLE")))</f>
        <v>CUMPLE</v>
      </c>
      <c r="AI272" s="162" t="str">
        <f t="shared" si="230"/>
        <v>CUMPLE</v>
      </c>
    </row>
    <row r="273" spans="1:35" s="14" customFormat="1" ht="20.100000000000001" customHeight="1">
      <c r="A273" s="259"/>
      <c r="B273" s="150" t="str">
        <f t="shared" si="231"/>
        <v/>
      </c>
      <c r="C273" s="150"/>
      <c r="D273" s="121"/>
      <c r="E273" s="153"/>
      <c r="F273" s="153"/>
      <c r="G273" s="153"/>
      <c r="H273" s="153"/>
      <c r="I273" s="153">
        <f t="shared" si="233"/>
        <v>0</v>
      </c>
      <c r="J273" s="153">
        <f t="shared" si="234"/>
        <v>0</v>
      </c>
      <c r="K273" s="153"/>
      <c r="L273" s="153"/>
      <c r="M273" s="149">
        <v>8</v>
      </c>
      <c r="N273" s="197">
        <f>IF(M273="","",VLOOKUP(M273,POA!$B$3:$G238,3,0))</f>
        <v>5</v>
      </c>
      <c r="O273" s="160" t="s">
        <v>7</v>
      </c>
      <c r="P273" s="160">
        <f>+SUM(P274:P277)</f>
        <v>0</v>
      </c>
      <c r="Q273" s="255">
        <f>IF(ISERROR(VLOOKUP(M273,POA!$B$3:$G251,2,0)),"",VLOOKUP(M273,POA!$B$3:$G251,2,0))</f>
        <v>1146992897</v>
      </c>
      <c r="R273" s="295">
        <f>IF(M273="","",SUM($I$266)+IF(ISERROR(VLOOKUP(M273,POA!$B$3:$G242,4,0)),"",VLOOKUP(M273,POA!$B$3:$G242,4,0)))</f>
        <v>11793570029.4</v>
      </c>
      <c r="S273" s="257" t="str">
        <f>IF(OR($R$26=0,M273="",Q273=""),"",IF($R$26&gt;=VLOOKUP(M273,POA!$B$3:$G$21,6,FALSE),"CUMPLE","NO CUMPLE"))</f>
        <v/>
      </c>
      <c r="T273" s="129"/>
      <c r="U273" s="130"/>
      <c r="V273" s="186" t="str">
        <f>IF(OR($U266=0,M273="",Q273=""),"",IF(AND(T273="SI",$U266&gt;=$V$22),"CUMPLE",IF($U266&gt;=$V$23,"CUMPLE","NO CUMPLE")))</f>
        <v>CUMPLE</v>
      </c>
      <c r="W273" s="131"/>
      <c r="X273" s="186" t="str">
        <f>IF(OR(W266=0,M273="",Q273=""),"",IF(AND(T273="SI",W266&lt;=$X$22),"CUMPLE",IF(W266&lt;=$X$23,"CUMPLE","NO CUMPLE")))</f>
        <v>CUMPLE</v>
      </c>
      <c r="Y273" s="132"/>
      <c r="Z273" s="186" t="str">
        <f>IF(OR(Y266=0,M273="",Q273=""),"",IF(AND(T273="SI",Y266&gt;=$Z$22),"CUMPLE",IF(Y266&gt;=$Z$23,"CUMPLE","NO CUMPLE")))</f>
        <v>CUMPLE</v>
      </c>
      <c r="AA273" s="214" t="str">
        <f t="shared" si="227"/>
        <v/>
      </c>
      <c r="AB273" s="199">
        <v>2021</v>
      </c>
      <c r="AC273" s="134">
        <f t="shared" si="229"/>
        <v>0</v>
      </c>
      <c r="AD273" s="135" t="str">
        <f t="shared" ref="AD273:AD274" si="235">IF(OR(B273="",C273=""),"",IF(AND(AC273&gt;0,AC273&lt;=30000),"MIPYME","NO CUMPLE"))</f>
        <v/>
      </c>
      <c r="AE273" s="136"/>
      <c r="AF273" s="188" t="str">
        <f>IF(OR(M273="",L266="",P273=""),"",IF(AND(T266="SI",AE266&gt;=$AF$22),"CUMPLE",IF(AE266&gt;=$AF$23,"CUMPLE","NO CUMPLE")))</f>
        <v>CUMPLE</v>
      </c>
      <c r="AG273" s="136"/>
      <c r="AH273" s="188" t="str">
        <f>IF(OR(M273="",L266="",P266=""),"",IF(AND(T266="SI",AG266&gt;=$AH$22),"CUMPLE",IF(AG266&gt;=$AH$23,"CUMPLE","NO CUMPLE")))</f>
        <v>CUMPLE</v>
      </c>
      <c r="AI273" s="162" t="str">
        <f t="shared" si="230"/>
        <v>CUMPLE</v>
      </c>
    </row>
    <row r="274" spans="1:35" s="14" customFormat="1" ht="20.100000000000001" customHeight="1">
      <c r="A274" s="259"/>
      <c r="B274" s="150" t="str">
        <f t="shared" si="231"/>
        <v/>
      </c>
      <c r="C274" s="150"/>
      <c r="D274" s="121"/>
      <c r="E274" s="153"/>
      <c r="F274" s="153"/>
      <c r="G274" s="153"/>
      <c r="H274" s="153"/>
      <c r="I274" s="153">
        <f t="shared" si="233"/>
        <v>0</v>
      </c>
      <c r="J274" s="153">
        <f t="shared" si="234"/>
        <v>0</v>
      </c>
      <c r="K274" s="153"/>
      <c r="L274" s="153"/>
      <c r="M274" s="149"/>
      <c r="N274" s="197" t="str">
        <f>IF(M274="","",VLOOKUP(M274,POA!$B$3:$G238,3,0))</f>
        <v/>
      </c>
      <c r="O274" s="160" t="s">
        <v>7</v>
      </c>
      <c r="P274" s="160">
        <f>+SUM(P275:P277)</f>
        <v>0</v>
      </c>
      <c r="Q274" s="203" t="str">
        <f>IF(ISERROR(VLOOKUP(M274,POA!$B$3:$G244,2,0)),"",VLOOKUP(M274,POA!$B$3:$G244,2,0))</f>
        <v/>
      </c>
      <c r="R274" s="261"/>
      <c r="S274" s="246" t="str">
        <f>IF(OR($R$26=0,M274="",Q274=""),"",IF($R$26&gt;=VLOOKUP(M274,POA!$B$3:$G$21,6,FALSE),"CUMPLE","NO CUMPLE"))</f>
        <v/>
      </c>
      <c r="T274" s="129"/>
      <c r="U274" s="130"/>
      <c r="V274" s="186" t="str">
        <f>IF(OR($U266=0,M274="",Q274=""),"",IF(AND(T274="SI",$U266&gt;=$V$22),"CUMPLE",IF($U266&gt;=$V$23,"CUMPLE","NO CUMPLE")))</f>
        <v/>
      </c>
      <c r="W274" s="131"/>
      <c r="X274" s="186" t="str">
        <f>IF(OR(W266=0,M274="",Q274=""),"",IF(AND(T274="SI",W266&lt;=$X$22),"CUMPLE",IF(W266&lt;=$X$23,"CUMPLE","NO CUMPLE")))</f>
        <v/>
      </c>
      <c r="Y274" s="132"/>
      <c r="Z274" s="186" t="str">
        <f>IF(OR(Y266=0,M274="",Q274=""),"",IF(AND(T274="SI",Y266&gt;=$Z$22),"CUMPLE",IF(Y266&gt;=$Z$23,"CUMPLE","NO CUMPLE")))</f>
        <v/>
      </c>
      <c r="AA274" s="215" t="str">
        <f t="shared" si="227"/>
        <v/>
      </c>
      <c r="AB274" s="133">
        <v>2021</v>
      </c>
      <c r="AC274" s="134">
        <f t="shared" si="229"/>
        <v>0</v>
      </c>
      <c r="AD274" s="135" t="str">
        <f t="shared" si="235"/>
        <v/>
      </c>
      <c r="AE274" s="136"/>
      <c r="AF274" s="188" t="str">
        <f>IF(OR(M274="",L266="",P266=""),"",IF(AND(T266="SI",AE266&gt;=$AF$22),"CUMPLE",IF(AE266&gt;=$AF$23,"CUMPLE","NO CUMPLE")))</f>
        <v/>
      </c>
      <c r="AG274" s="136"/>
      <c r="AH274" s="188" t="str">
        <f>IF(OR(M274="",L266="",P266=""),"",IF(AND(T266="SI",AG266&gt;=$AH$22),"CUMPLE",IF(AG266&gt;=$AH$23,"CUMPLE","NO CUMPLE")))</f>
        <v/>
      </c>
      <c r="AI274" s="162" t="str">
        <f t="shared" si="230"/>
        <v/>
      </c>
    </row>
    <row r="275" spans="1:35" s="14" customFormat="1" ht="20.100000000000001" customHeight="1">
      <c r="A275" s="259"/>
      <c r="B275" s="150" t="str">
        <f t="shared" si="231"/>
        <v/>
      </c>
      <c r="C275" s="150"/>
      <c r="D275" s="121"/>
      <c r="E275" s="153"/>
      <c r="F275" s="153"/>
      <c r="G275" s="153"/>
      <c r="H275" s="153"/>
      <c r="I275" s="153">
        <f t="shared" si="233"/>
        <v>0</v>
      </c>
      <c r="J275" s="153">
        <f t="shared" si="234"/>
        <v>0</v>
      </c>
      <c r="K275" s="153"/>
      <c r="L275" s="153"/>
      <c r="M275" s="151"/>
      <c r="N275" s="197" t="str">
        <f>IF(M275="","",VLOOKUP(M275,POA!$B$3:$G238,3,0))</f>
        <v/>
      </c>
      <c r="O275" s="160" t="s">
        <v>7</v>
      </c>
      <c r="P275" s="160">
        <f>+SUM(P276:P277)</f>
        <v>0</v>
      </c>
      <c r="Q275" s="203" t="str">
        <f>IF(ISERROR(VLOOKUP(M275,POA!$B$3:$G245,2,0)),"",VLOOKUP(M275,POA!$B$3:$G245,2,0))</f>
        <v/>
      </c>
      <c r="R275" s="204"/>
      <c r="S275" s="246"/>
      <c r="T275" s="129"/>
      <c r="U275" s="130"/>
      <c r="V275" s="186" t="str">
        <f>IF(OR($U266=0,M275="",Q275=""),"",IF(AND(T275="SI",$U266&gt;=$V$22),"CUMPLE",IF($U266&gt;=$V$23,"CUMPLE","NO CUMPLE")))</f>
        <v/>
      </c>
      <c r="W275" s="131"/>
      <c r="X275" s="186" t="str">
        <f>IF(OR(W266=0,M275="",Q275=""),"",IF(AND(T275="SI",W266&lt;=$X$22),"CUMPLE",IF(W266&lt;=$X$23,"CUMPLE","NO CUMPLE")))</f>
        <v/>
      </c>
      <c r="Y275" s="132"/>
      <c r="Z275" s="186" t="str">
        <f>IF(OR(Y266=0,M275="",Q275=""),"",IF(AND(T275="SI",Y266&gt;=$Z$22),"CUMPLE",IF(Y266&gt;=$Z$23,"CUMPLE","NO CUMPLE")))</f>
        <v/>
      </c>
      <c r="AA275" s="214" t="str">
        <f t="shared" si="227"/>
        <v/>
      </c>
      <c r="AB275" s="199">
        <v>2021</v>
      </c>
      <c r="AC275" s="134">
        <f t="shared" si="229"/>
        <v>0</v>
      </c>
      <c r="AD275" s="135" t="str">
        <f>IF(OR(B275="",C275=""),"",IF(AND(AC275&gt;0,AC275&lt;=30000),"MIPYME","NO CUMPLE"))</f>
        <v/>
      </c>
      <c r="AE275" s="136"/>
      <c r="AF275" s="188" t="str">
        <f>IF(OR(M275="",L266="",P275=""),"",IF(AND(T266="SI",AE266&gt;=$AF$22),"CUMPLE",IF(AE266&gt;=$AF$23,"CUMPLE","NO CUMPLE")))</f>
        <v/>
      </c>
      <c r="AG275" s="136"/>
      <c r="AH275" s="188" t="str">
        <f>IF(OR(M275="",L266="",P266=""),"",IF(AND(T266="SI",AG266&gt;=$AH$22),"CUMPLE",IF(AG266&gt;=$AH$23,"CUMPLE","NO CUMPLE")))</f>
        <v/>
      </c>
      <c r="AI275" s="162" t="str">
        <f t="shared" si="230"/>
        <v/>
      </c>
    </row>
    <row r="276" spans="1:35" ht="20.100000000000001" customHeight="1">
      <c r="A276" s="259"/>
      <c r="B276" s="284" t="str">
        <f t="shared" si="231"/>
        <v/>
      </c>
      <c r="C276" s="284"/>
      <c r="D276" s="284"/>
      <c r="E276" s="216"/>
      <c r="F276" s="153"/>
      <c r="G276" s="153"/>
      <c r="H276" s="153"/>
      <c r="I276" s="153">
        <f>IF(ISERROR(E276-G276),"",E276-G276)</f>
        <v>0</v>
      </c>
      <c r="J276" s="153">
        <f t="shared" si="234"/>
        <v>0</v>
      </c>
      <c r="K276" s="153"/>
      <c r="L276" s="153"/>
      <c r="M276" s="151"/>
      <c r="N276" s="197" t="str">
        <f>IF(M276="","",VLOOKUP(M276,POA!$B$3:$G238,3,0))</f>
        <v/>
      </c>
      <c r="O276" s="160" t="s">
        <v>7</v>
      </c>
      <c r="P276" s="160">
        <f>+SUM(P277:P277)</f>
        <v>0</v>
      </c>
      <c r="Q276" s="203" t="str">
        <f>IF(ISERROR(VLOOKUP(M276,POA!$B$3:$G246,2,0)),"",VLOOKUP(M276,POA!$B$3:$G246,2,0))</f>
        <v/>
      </c>
      <c r="R276" s="204"/>
      <c r="S276" s="253"/>
      <c r="T276" s="129"/>
      <c r="U276" s="129"/>
      <c r="V276" s="186" t="str">
        <f>IF(OR($U267=0,M276="",Q276=""),"",IF(AND(T276="SI",$U267&gt;=$V$22),"CUMPLE",IF($U267&gt;=$V$23,"CUMPLE","NO CUMPLE")))</f>
        <v/>
      </c>
      <c r="W276" s="129"/>
      <c r="X276" s="186" t="str">
        <f>IF(OR(W267=0,M276="",Q276=""),"",IF(AND(T276="SI",W267&lt;=$X$22),"CUMPLE",IF(W267&lt;=$X$23,"CUMPLE","NO CUMPLE")))</f>
        <v/>
      </c>
      <c r="Y276" s="129"/>
      <c r="Z276" s="186" t="str">
        <f>IF(OR(Y267=0,M276="",Q276=""),"",IF(AND(T276="SI",Y267&gt;=$Z$22),"CUMPLE",IF(Y267&gt;=$Z$23,"CUMPLE","NO CUMPLE")))</f>
        <v/>
      </c>
      <c r="AA276" s="214" t="str">
        <f t="shared" si="227"/>
        <v/>
      </c>
      <c r="AB276" s="200"/>
      <c r="AC276" s="129"/>
      <c r="AD276" s="129"/>
      <c r="AE276" s="129"/>
      <c r="AF276" s="188" t="str">
        <f>IF(OR(M276="",L266="",P276=""),"",IF(AND(T266="SI",AE266&gt;=$AF$22),"CUMPLE",IF(AE266&gt;=$AF$23,"CUMPLE","NO CUMPLE")))</f>
        <v/>
      </c>
      <c r="AG276" s="129"/>
      <c r="AH276" s="188" t="str">
        <f>IF(OR(M276="",L266="",P266=""),"",IF(AND(T266="SI",AG266&gt;=$AH$22),"CUMPLE",IF(AG266&gt;=$AH$23,"CUMPLE","NO CUMPLE")))</f>
        <v/>
      </c>
      <c r="AI276" s="162" t="str">
        <f t="shared" si="230"/>
        <v/>
      </c>
    </row>
    <row r="277" spans="1:35" ht="9.9499999999999993" customHeight="1" thickBot="1">
      <c r="A277" s="259"/>
      <c r="B277" s="322" t="s">
        <v>73</v>
      </c>
      <c r="C277" s="323"/>
      <c r="D277" s="323"/>
      <c r="E277" s="323"/>
      <c r="F277" s="323"/>
      <c r="G277" s="323"/>
      <c r="H277" s="323"/>
      <c r="I277" s="323"/>
      <c r="J277" s="323"/>
      <c r="K277" s="323"/>
      <c r="L277" s="323"/>
      <c r="M277" s="323"/>
      <c r="N277" s="323"/>
      <c r="O277" s="323"/>
      <c r="P277" s="323"/>
      <c r="Q277" s="323"/>
      <c r="R277" s="323"/>
      <c r="S277" s="324"/>
      <c r="T277" s="323"/>
      <c r="U277" s="323"/>
      <c r="V277" s="323"/>
      <c r="W277" s="323"/>
      <c r="X277" s="323"/>
      <c r="Y277" s="323"/>
      <c r="Z277" s="323"/>
      <c r="AA277" s="324"/>
      <c r="AB277" s="323"/>
      <c r="AC277" s="323"/>
      <c r="AD277" s="323"/>
      <c r="AE277" s="323"/>
      <c r="AF277" s="323"/>
      <c r="AG277" s="323"/>
      <c r="AH277" s="323"/>
      <c r="AI277" s="325"/>
    </row>
    <row r="278" spans="1:35" s="221" customFormat="1" ht="26.1" customHeight="1">
      <c r="A278" s="269" t="s">
        <v>142</v>
      </c>
      <c r="B278" s="222">
        <v>22</v>
      </c>
      <c r="C278" s="223" t="s">
        <v>143</v>
      </c>
      <c r="D278" s="121">
        <f>IF(SUM(D279:D288)=0,"",SUM(D279:D288))</f>
        <v>1</v>
      </c>
      <c r="E278" s="225">
        <f t="shared" ref="E278:K278" si="236">IF(ISERROR(SUM(E279:E288)),"",SUM(E279:E288))</f>
        <v>5002657956</v>
      </c>
      <c r="F278" s="225">
        <f t="shared" si="236"/>
        <v>5973830356</v>
      </c>
      <c r="G278" s="225">
        <f t="shared" si="236"/>
        <v>938061962</v>
      </c>
      <c r="H278" s="225">
        <f t="shared" si="236"/>
        <v>2260984751</v>
      </c>
      <c r="I278" s="225">
        <f t="shared" si="236"/>
        <v>4064595994</v>
      </c>
      <c r="J278" s="225">
        <f t="shared" si="236"/>
        <v>3712845605</v>
      </c>
      <c r="K278" s="225">
        <f t="shared" si="236"/>
        <v>1183612227</v>
      </c>
      <c r="L278" s="225">
        <f t="shared" ref="L278" si="237">IF(ISERROR(SUM(L279:L287)),"",SUM(L279:L287))</f>
        <v>35915739.000100002</v>
      </c>
      <c r="M278" s="226">
        <v>4</v>
      </c>
      <c r="N278" s="227">
        <f>IF(M278="","",VLOOKUP(M278,POA!$B$3:$G250,3,0))</f>
        <v>5</v>
      </c>
      <c r="O278" s="228" t="s">
        <v>7</v>
      </c>
      <c r="P278" s="228">
        <f>+SUM(P279:P287)</f>
        <v>0</v>
      </c>
      <c r="Q278" s="229">
        <f>IF(ISERROR(VLOOKUP(M278,POA!$B$3:$G263,2,0)),"",VLOOKUP(M278,POA!$B$3:$G263,2,0))</f>
        <v>1378467964</v>
      </c>
      <c r="R278" s="230">
        <f>IF(M278="","",SUM($I$278)+IF(ISERROR(VLOOKUP(M278,POA!$B$3:$G247,4,0)),"",VLOOKUP(M278,POA!$B$3:$G247,4,0)))</f>
        <v>4340289586.8000002</v>
      </c>
      <c r="S278" s="231" t="str">
        <f>IF(OR($R$26=0,M278="",Q278=""),"",IF($R$26&gt;=VLOOKUP(M278,POA!$B$3:$G$21,6,FALSE),"CUMPLE","NO CUMPLE"))</f>
        <v/>
      </c>
      <c r="T278" s="225" t="str">
        <f>IF(M278="","",IF(COUNTIFS(T279:T288,"SI",D279:D288,"&gt;=10%")&gt;0,"SI","NO"))</f>
        <v>SI</v>
      </c>
      <c r="U278" s="225">
        <f>IF(ISERROR(SUM(E278/G278)),0,SUM(E278/G278))</f>
        <v>5.3329717637564755</v>
      </c>
      <c r="V278" s="232" t="str">
        <f>IF(OR($U278=0,M278="",Q278=""),"",IF(AND(T278="SI",$U278&gt;=$V$22),"CUMPLE",IF($U278&gt;=$V$23,"CUMPLE","NO CUMPLE")))</f>
        <v>CUMPLE</v>
      </c>
      <c r="W278" s="233">
        <f>IF(M278="","",IF(ISERROR(SUM(H278/F278)),0,SUM(H278/F278)))</f>
        <v>0.37848157986761549</v>
      </c>
      <c r="X278" s="232" t="str">
        <f>IF(OR(W278=0,M278="",Q278=""),"",IF(AND(T278="SI",W278&lt;=$X$22),"CUMPLE",IF(W278&lt;=$X$23,"CUMPLE","NO CUMPLE")))</f>
        <v>CUMPLE</v>
      </c>
      <c r="Y278" s="225">
        <f>IF(ISERROR(SUM(K278/L278)),0,SUM(K278/L278))</f>
        <v>32.955251929988258</v>
      </c>
      <c r="Z278" s="232" t="str">
        <f>IF(OR(Y278=0,M278="",Q278=""),"",IF(AND(T278="SI",Y278&gt;=$Z$22),"CUMPLE",IF(Y278&gt;=$Z$23,"CUMPLE","NO CUMPLE")))</f>
        <v>CUMPLE</v>
      </c>
      <c r="AA278" s="234" t="str">
        <f t="shared" ref="AA278:AA288" si="238">IF(OR(S278="",V278="",X278="",Z278=""),"",IF(S278="NO CUMPLE","NO CUMPLE",IF(V278="NO CUMPLE","NO CUMPLE",IF(X278="NO CUMPLE","NO CUMPLE",IF(Z278="NO CUMPLE","NO CUMPLE",IF(Z278="NO CUMPLE","NO CUMPLE","CUMPLE"))))))</f>
        <v/>
      </c>
      <c r="AB278" s="235">
        <v>2021</v>
      </c>
      <c r="AC278" s="236">
        <f>IF(ISERROR(F278/VLOOKUP(AB278,$AC$21:$AD$23,2)),"",F278/VLOOKUP(AB278,$AC$21:$AD$23,2))</f>
        <v>6575.2992825741912</v>
      </c>
      <c r="AD278" s="237" t="str">
        <f>IF(OR(B278="",C278=""),"",IF(AND(AC278&gt;0,AC278&lt;=30000),"MIPYME","NO CUMPLE"))</f>
        <v>MIPYME</v>
      </c>
      <c r="AE278" s="238">
        <f>IF(M278="","",IF(ISERROR(SUM(K278/J278)),0,SUM(K278/J278)))</f>
        <v>0.31878843154858305</v>
      </c>
      <c r="AF278" s="239" t="str">
        <f>IF(OR(M278="",L278="",P278=""),"",IF(AND(T278="SI",AE278&gt;=$AF$22),"CUMPLE",IF(AE278&gt;=$AF$23,"CUMPLE","NO CUMPLE")))</f>
        <v>CUMPLE</v>
      </c>
      <c r="AG278" s="238">
        <f>IF(M278="","",IF(ISERROR(SUM(K278/F278)),0,SUM(K278/F278)))</f>
        <v>0.19813288233255616</v>
      </c>
      <c r="AH278" s="239" t="str">
        <f>IF(OR(M278="",L278="",P278=""),"",IF(AND(T278="SI",AG278&gt;=$AH$22),"CUMPLE",IF(AG278&gt;=$AH$23,"CUMPLE","NO CUMPLE")))</f>
        <v>CUMPLE</v>
      </c>
      <c r="AI278" s="234" t="str">
        <f>IF(OR(AF278="",AH278=""),"",IF(AF278="NO CUMPLE","NO CUMPLE",IF(AH278="NO CUMPLE","NO CUMPLE",IF(AH278="NO CUMPLE","NO CUMPLE","CUMPLE"))))</f>
        <v>CUMPLE</v>
      </c>
    </row>
    <row r="279" spans="1:35" s="14" customFormat="1" ht="20.100000000000001" customHeight="1">
      <c r="A279" s="259">
        <v>45481</v>
      </c>
      <c r="B279" s="146">
        <f>IF(C279="","",B278+0.1)</f>
        <v>22.1</v>
      </c>
      <c r="C279" s="146" t="s">
        <v>144</v>
      </c>
      <c r="D279" s="121">
        <v>0.9</v>
      </c>
      <c r="E279" s="137">
        <v>4562955349</v>
      </c>
      <c r="F279" s="137">
        <v>5304091078</v>
      </c>
      <c r="G279" s="137">
        <v>556919462</v>
      </c>
      <c r="H279" s="137">
        <v>1851442249</v>
      </c>
      <c r="I279" s="137">
        <f>IF(ISERROR(E279-G279),"",E279-G279)</f>
        <v>4006035887</v>
      </c>
      <c r="J279" s="137">
        <f>IF(ISERROR(F279-H279),"",F279-H279)</f>
        <v>3452648829</v>
      </c>
      <c r="K279" s="137">
        <v>956592303</v>
      </c>
      <c r="L279" s="137">
        <v>35915739</v>
      </c>
      <c r="M279" s="148">
        <v>5</v>
      </c>
      <c r="N279" s="198">
        <f>IF(M279="","",VLOOKUP(M279,POA!$B$3:$G250,3,0))</f>
        <v>5</v>
      </c>
      <c r="O279" s="159" t="s">
        <v>7</v>
      </c>
      <c r="P279" s="159">
        <f t="shared" ref="P279:P280" si="239">+SUM(P280:P288)</f>
        <v>0</v>
      </c>
      <c r="Q279" s="202">
        <f>IF(ISERROR(VLOOKUP(M279,POA!$B$3:$G263,2,0)),"",VLOOKUP(M279,POA!$B$3:$G263,2,0))</f>
        <v>1348402734</v>
      </c>
      <c r="R279" s="264">
        <f>IF(M279="","",SUM($I$278)+IF(ISERROR(VLOOKUP(M279,POA!$B$3:$G248,4,0)),"",VLOOKUP(M279,POA!$B$3:$G248,4,0)))</f>
        <v>4334276540.8000002</v>
      </c>
      <c r="S279" s="256" t="str">
        <f>IF(OR($R$26=0,M279="",Q279=""),"",IF($R$26&gt;=VLOOKUP(M279,POA!$B$3:$G$21,6,FALSE),"CUMPLE","NO CUMPLE"))</f>
        <v/>
      </c>
      <c r="T279" s="154" t="s">
        <v>71</v>
      </c>
      <c r="U279" s="138"/>
      <c r="V279" s="185" t="str">
        <f>IF(OR($U278=0,M279="",Q279=""),"",IF(AND(T279="SI",$U278&gt;=$V$22),"CUMPLE",IF($U278&gt;=$V$23,"CUMPLE","NO CUMPLE")))</f>
        <v>CUMPLE</v>
      </c>
      <c r="W279" s="139"/>
      <c r="X279" s="185" t="str">
        <f>IF(OR(W278=0,M279="",Q279=""),"",IF(AND(T279="SI",W278&lt;=$X$22),"CUMPLE",IF(W278&lt;=$X$23,"CUMPLE","NO CUMPLE")))</f>
        <v>CUMPLE</v>
      </c>
      <c r="Y279" s="140"/>
      <c r="Z279" s="185" t="str">
        <f>IF(OR(Y278=0,M279="",Q279=""),"",IF(AND(T279="SI",Y278&gt;=$Z$22),"CUMPLE",IF(Y278&gt;=$Z$23,"CUMPLE","NO CUMPLE")))</f>
        <v>CUMPLE</v>
      </c>
      <c r="AA279" s="213" t="str">
        <f t="shared" si="238"/>
        <v/>
      </c>
      <c r="AB279" s="141">
        <v>2021</v>
      </c>
      <c r="AC279" s="142">
        <f t="shared" ref="AC279:AC287" si="240">IF(ISERROR(F279/VLOOKUP(AB279,$AC$21:$AD$23,2)),"",F279/VLOOKUP(AB279,$AC$21:$AD$23,2))</f>
        <v>5838.1279985382916</v>
      </c>
      <c r="AD279" s="143" t="str">
        <f>IF(OR(B279="",C279=""),"",IF(AND(AC279&gt;0,AC279&lt;=30000),"MIPYME","NO CUMPLE"))</f>
        <v>MIPYME</v>
      </c>
      <c r="AE279" s="144"/>
      <c r="AF279" s="187" t="str">
        <f>IF(OR(M279="",L278="",P279=""),"",IF(AND(T278="SI",AE278&gt;=$AF$22),"CUMPLE",IF(AE278&gt;=$AF$23,"CUMPLE","NO CUMPLE")))</f>
        <v>CUMPLE</v>
      </c>
      <c r="AG279" s="144"/>
      <c r="AH279" s="187" t="str">
        <f>IF(OR(M279="",L278="",P279=""),"",IF(AND(T278="SI",AG278&gt;=$AH$22),"CUMPLE",IF(AG278&gt;=$AH$23,"CUMPLE","NO CUMPLE")))</f>
        <v>CUMPLE</v>
      </c>
      <c r="AI279" s="161" t="str">
        <f t="shared" ref="AI279:AI288" si="241">IF(OR(AF279="",AH279=""),"",IF(AF279="NO CUMPLE","NO CUMPLE",IF(AH279="NO CUMPLE","NO CUMPLE",IF(AH279="NO CUMPLE","NO CUMPLE","CUMPLE"))))</f>
        <v>CUMPLE</v>
      </c>
    </row>
    <row r="280" spans="1:35" s="14" customFormat="1" ht="20.100000000000001" customHeight="1">
      <c r="A280" s="259"/>
      <c r="B280" s="21">
        <f t="shared" ref="B280:B288" si="242">IF(C280="","",B279+0.1)</f>
        <v>22.200000000000003</v>
      </c>
      <c r="C280" s="21" t="s">
        <v>145</v>
      </c>
      <c r="D280" s="121">
        <v>0.1</v>
      </c>
      <c r="E280" s="153">
        <v>439702607</v>
      </c>
      <c r="F280" s="153">
        <v>669739278</v>
      </c>
      <c r="G280" s="153">
        <v>381142500</v>
      </c>
      <c r="H280" s="153">
        <v>409542502</v>
      </c>
      <c r="I280" s="153">
        <f>IF(ISERROR(E280-G280),"",E280-G280)</f>
        <v>58560107</v>
      </c>
      <c r="J280" s="153">
        <f t="shared" ref="J280:J288" si="243">IF(ISERROR(F280-H280),"",F280-H280)</f>
        <v>260196776</v>
      </c>
      <c r="K280" s="153">
        <v>227019924</v>
      </c>
      <c r="L280" s="153">
        <v>1E-4</v>
      </c>
      <c r="M280" s="149">
        <v>7</v>
      </c>
      <c r="N280" s="197">
        <f>IF(M280="","",VLOOKUP(M280,POA!$B$3:$G250,3,0))</f>
        <v>5</v>
      </c>
      <c r="O280" s="160" t="s">
        <v>7</v>
      </c>
      <c r="P280" s="160">
        <f t="shared" si="239"/>
        <v>0</v>
      </c>
      <c r="Q280" s="255">
        <f>IF(ISERROR(VLOOKUP(M280,POA!$B$3:$G263,2,0)),"",VLOOKUP(M280,POA!$B$3:$G263,2,0))</f>
        <v>1167015102</v>
      </c>
      <c r="R280" s="295">
        <f>IF(M280="","",SUM($I$278)+IF(ISERROR(VLOOKUP(M280,POA!$B$3:$G249,4,0)),"",VLOOKUP(M280,POA!$B$3:$G249,4,0)))</f>
        <v>4297999014.3999996</v>
      </c>
      <c r="S280" s="257" t="str">
        <f>IF(OR($R$26=0,M280="",Q280=""),"",IF($R$26&gt;=VLOOKUP(M280,POA!$B$3:$G$21,6,FALSE),"CUMPLE","NO CUMPLE"))</f>
        <v/>
      </c>
      <c r="T280" s="129"/>
      <c r="U280" s="130"/>
      <c r="V280" s="186" t="str">
        <f>IF(OR($U278=0,M280="",Q280=""),"",IF(AND(T280="SI",$U278&gt;=$V$22),"CUMPLE",IF($U278&gt;=$V$23,"CUMPLE","NO CUMPLE")))</f>
        <v>CUMPLE</v>
      </c>
      <c r="W280" s="131"/>
      <c r="X280" s="186" t="str">
        <f>IF(OR(W278=0,M280="",Q280=""),"",IF(AND(T280="SI",W278&lt;=$X$22),"CUMPLE",IF(W278&lt;=$X$23,"CUMPLE","NO CUMPLE")))</f>
        <v>CUMPLE</v>
      </c>
      <c r="Y280" s="132"/>
      <c r="Z280" s="186" t="str">
        <f>IF(OR(Y278=0,M280="",Q280=""),"",IF(AND(T280="SI",Y278&gt;=$Z$22),"CUMPLE",IF(Y278&gt;=$Z$23,"CUMPLE","NO CUMPLE")))</f>
        <v>CUMPLE</v>
      </c>
      <c r="AA280" s="214" t="str">
        <f t="shared" si="238"/>
        <v/>
      </c>
      <c r="AB280" s="199">
        <v>2021</v>
      </c>
      <c r="AC280" s="134">
        <f t="shared" si="240"/>
        <v>737.17128403589993</v>
      </c>
      <c r="AD280" s="135" t="str">
        <f t="shared" ref="AD280:AD283" si="244">IF(OR(B280="",C280=""),"",IF(AND(AC280&gt;0,AC280&lt;=30000),"MIPYME","NO CUMPLE"))</f>
        <v>MIPYME</v>
      </c>
      <c r="AE280" s="136"/>
      <c r="AF280" s="188" t="str">
        <f>IF(OR(M280="",L278="",P280=""),"",IF(AND(T278="SI",AE278&gt;=$AF$22),"CUMPLE",IF(AE278&gt;=$AF$23,"CUMPLE","NO CUMPLE")))</f>
        <v>CUMPLE</v>
      </c>
      <c r="AG280" s="136"/>
      <c r="AH280" s="188" t="str">
        <f>IF(OR(M280="",L278="",P278=""),"",IF(AND(T278="SI",AG278&gt;=$AH$22),"CUMPLE",IF(AG278&gt;=$AH$23,"CUMPLE","NO CUMPLE")))</f>
        <v>CUMPLE</v>
      </c>
      <c r="AI280" s="162" t="str">
        <f t="shared" si="241"/>
        <v>CUMPLE</v>
      </c>
    </row>
    <row r="281" spans="1:35" s="14" customFormat="1" ht="20.100000000000001" customHeight="1">
      <c r="A281" s="259"/>
      <c r="B281" s="21" t="str">
        <f t="shared" si="242"/>
        <v/>
      </c>
      <c r="C281" s="21"/>
      <c r="D281" s="121"/>
      <c r="E281" s="153"/>
      <c r="F281" s="153"/>
      <c r="G281" s="153"/>
      <c r="H281" s="153"/>
      <c r="I281" s="153">
        <f t="shared" ref="I281:I287" si="245">IF(ISERROR(E281-G281),"",E281-G281)</f>
        <v>0</v>
      </c>
      <c r="J281" s="153">
        <f t="shared" si="243"/>
        <v>0</v>
      </c>
      <c r="K281" s="153"/>
      <c r="L281" s="153"/>
      <c r="M281" s="149">
        <v>8</v>
      </c>
      <c r="N281" s="197">
        <f>IF(M281="","",VLOOKUP(M281,POA!$B$3:$G250,3,0))</f>
        <v>5</v>
      </c>
      <c r="O281" s="160" t="s">
        <v>7</v>
      </c>
      <c r="P281" s="160">
        <f>+SUM(P282:P289)</f>
        <v>0</v>
      </c>
      <c r="Q281" s="255">
        <f>IF(ISERROR(VLOOKUP(M281,POA!$B$3:$G263,2,0)),"",VLOOKUP(M281,POA!$B$3:$G263,2,0))</f>
        <v>1146992897</v>
      </c>
      <c r="R281" s="295">
        <f>IF(M281="","",SUM($I$278)+IF(ISERROR(VLOOKUP(M281,POA!$B$3:$G250,4,0)),"",VLOOKUP(M281,POA!$B$3:$G250,4,0)))</f>
        <v>4293994573.4000001</v>
      </c>
      <c r="S281" s="294" t="str">
        <f>IF(OR($R$26=0,M281="",Q281=""),"",IF($R$26&gt;=VLOOKUP(M281,POA!$B$3:$G$21,6,FALSE),"CUMPLE","NO CUMPLE"))</f>
        <v/>
      </c>
      <c r="T281" s="129"/>
      <c r="U281" s="130"/>
      <c r="V281" s="186" t="str">
        <f>IF(OR($U278=0,M281="",Q281=""),"",IF(AND(T281="SI",$U278&gt;=$V$22),"CUMPLE",IF($U278&gt;=$V$23,"CUMPLE","NO CUMPLE")))</f>
        <v>CUMPLE</v>
      </c>
      <c r="W281" s="131"/>
      <c r="X281" s="186" t="str">
        <f>IF(OR(W278=0,M281="",Q281=""),"",IF(AND(T281="SI",W278&lt;=$X$22),"CUMPLE",IF(W278&lt;=$X$23,"CUMPLE","NO CUMPLE")))</f>
        <v>CUMPLE</v>
      </c>
      <c r="Y281" s="132"/>
      <c r="Z281" s="186" t="str">
        <f>IF(OR(Y278=0,M281="",Q281=""),"",IF(AND(T281="SI",Y278&gt;=$Z$22),"CUMPLE",IF(Y278&gt;=$Z$23,"CUMPLE","NO CUMPLE")))</f>
        <v>CUMPLE</v>
      </c>
      <c r="AA281" s="214" t="str">
        <f t="shared" si="238"/>
        <v/>
      </c>
      <c r="AB281" s="199">
        <v>2021</v>
      </c>
      <c r="AC281" s="134">
        <f t="shared" si="240"/>
        <v>0</v>
      </c>
      <c r="AD281" s="135" t="str">
        <f t="shared" si="244"/>
        <v/>
      </c>
      <c r="AE281" s="136"/>
      <c r="AF281" s="188" t="str">
        <f>IF(OR(M281="",L278="",P281=""),"",IF(AND(T278="SI",AE278&gt;=$AF$22),"CUMPLE",IF(AE278&gt;=$AF$23,"CUMPLE","NO CUMPLE")))</f>
        <v>CUMPLE</v>
      </c>
      <c r="AG281" s="136"/>
      <c r="AH281" s="188" t="str">
        <f>IF(OR(M281="",L278="",P278=""),"",IF(AND(T278="SI",AG278&gt;=$AH$22),"CUMPLE",IF(AG278&gt;=$AH$23,"CUMPLE","NO CUMPLE")))</f>
        <v>CUMPLE</v>
      </c>
      <c r="AI281" s="162" t="str">
        <f t="shared" si="241"/>
        <v>CUMPLE</v>
      </c>
    </row>
    <row r="282" spans="1:35" s="14" customFormat="1" ht="20.100000000000001" customHeight="1">
      <c r="A282" s="259"/>
      <c r="B282" s="21" t="str">
        <f t="shared" si="242"/>
        <v/>
      </c>
      <c r="C282" s="21"/>
      <c r="D282" s="121"/>
      <c r="E282" s="153"/>
      <c r="F282" s="153"/>
      <c r="G282" s="153"/>
      <c r="H282" s="153"/>
      <c r="I282" s="153">
        <f t="shared" si="245"/>
        <v>0</v>
      </c>
      <c r="J282" s="153">
        <f t="shared" si="243"/>
        <v>0</v>
      </c>
      <c r="K282" s="153"/>
      <c r="L282" s="153"/>
      <c r="M282" s="149"/>
      <c r="N282" s="197" t="str">
        <f>IF(M282="","",VLOOKUP(M282,POA!$B$3:$G263,3,0))</f>
        <v/>
      </c>
      <c r="O282" s="160" t="s">
        <v>7</v>
      </c>
      <c r="P282" s="160">
        <f>+SUM(P283:P289)</f>
        <v>0</v>
      </c>
      <c r="Q282" s="203"/>
      <c r="R282" s="261"/>
      <c r="S282" s="252" t="str">
        <f>IF(OR($R$26=0,M282="",Q282=""),"",IF($R$26&gt;=VLOOKUP(M282,POA!$B$3:$G$21,6,FALSE),"CUMPLE","NO CUMPLE"))</f>
        <v/>
      </c>
      <c r="T282" s="129"/>
      <c r="U282" s="130"/>
      <c r="V282" s="186" t="str">
        <f>IF(OR($U278=0,M282="",Q282=""),"",IF(AND(T282="SI",$U278&gt;=$V$22),"CUMPLE",IF($U278&gt;=$V$23,"CUMPLE","NO CUMPLE")))</f>
        <v/>
      </c>
      <c r="W282" s="131"/>
      <c r="X282" s="186" t="str">
        <f>IF(OR(W278=0,M282="",Q282=""),"",IF(AND(T282="SI",W278&lt;=$X$22),"CUMPLE",IF(W278&lt;=$X$23,"CUMPLE","NO CUMPLE")))</f>
        <v/>
      </c>
      <c r="Y282" s="132"/>
      <c r="Z282" s="186" t="str">
        <f>IF(OR(Y278=0,M282="",Q282=""),"",IF(AND(T282="SI",Y278&gt;=$Z$22),"CUMPLE",IF(Y278&gt;=$Z$23,"CUMPLE","NO CUMPLE")))</f>
        <v/>
      </c>
      <c r="AA282" s="214" t="str">
        <f t="shared" si="238"/>
        <v/>
      </c>
      <c r="AB282" s="199">
        <v>2021</v>
      </c>
      <c r="AC282" s="134">
        <f t="shared" si="240"/>
        <v>0</v>
      </c>
      <c r="AD282" s="135" t="str">
        <f t="shared" si="244"/>
        <v/>
      </c>
      <c r="AE282" s="136"/>
      <c r="AF282" s="188" t="str">
        <f>IF(OR(M282="",L278="",P282=""),"",IF(AND(T278="SI",AE278&gt;=$AF$22),"CUMPLE",IF(AE278&gt;=$AF$23,"CUMPLE","NO CUMPLE")))</f>
        <v/>
      </c>
      <c r="AG282" s="136"/>
      <c r="AH282" s="188" t="str">
        <f>IF(OR(M281="",L278="",P278=""),"",IF(AND(T278="SI",AG278&gt;=$AH$22),"CUMPLE",IF(AG278&gt;=$AH$23,"CUMPLE","NO CUMPLE")))</f>
        <v>CUMPLE</v>
      </c>
      <c r="AI282" s="162" t="str">
        <f t="shared" si="241"/>
        <v/>
      </c>
    </row>
    <row r="283" spans="1:35" s="14" customFormat="1" ht="20.100000000000001" customHeight="1">
      <c r="A283" s="259"/>
      <c r="B283" s="21" t="str">
        <f t="shared" si="242"/>
        <v/>
      </c>
      <c r="C283" s="21"/>
      <c r="D283" s="121"/>
      <c r="E283" s="153"/>
      <c r="F283" s="153"/>
      <c r="G283" s="153"/>
      <c r="H283" s="153"/>
      <c r="I283" s="153">
        <f t="shared" si="245"/>
        <v>0</v>
      </c>
      <c r="J283" s="153">
        <f t="shared" si="243"/>
        <v>0</v>
      </c>
      <c r="K283" s="153"/>
      <c r="L283" s="153"/>
      <c r="M283" s="149"/>
      <c r="N283" s="197" t="str">
        <f>IF(M283="","",VLOOKUP(M283,POA!$B$3:$G250,3,0))</f>
        <v/>
      </c>
      <c r="O283" s="160" t="s">
        <v>7</v>
      </c>
      <c r="P283" s="160">
        <f>+SUM(P284:P289)</f>
        <v>0</v>
      </c>
      <c r="Q283" s="203"/>
      <c r="R283" s="204"/>
      <c r="S283" s="246" t="str">
        <f>IF(OR($R$26=0,M283="",Q283=""),"",IF($R$26&gt;=VLOOKUP(M283,POA!$B$3:$G$21,6,FALSE),"CUMPLE","NO CUMPLE"))</f>
        <v/>
      </c>
      <c r="T283" s="129"/>
      <c r="U283" s="130"/>
      <c r="V283" s="186" t="str">
        <f>IF(OR($U278=0,M283="",Q283=""),"",IF(AND(T283="SI",$U278&gt;=$V$22),"CUMPLE",IF($U278&gt;=$V$23,"CUMPLE","NO CUMPLE")))</f>
        <v/>
      </c>
      <c r="W283" s="131"/>
      <c r="X283" s="186" t="str">
        <f>IF(OR(W278=0,M283="",Q283=""),"",IF(AND(T283="SI",W278&lt;=$X$22),"CUMPLE",IF(W278&lt;=$X$23,"CUMPLE","NO CUMPLE")))</f>
        <v/>
      </c>
      <c r="Y283" s="132"/>
      <c r="Z283" s="186" t="str">
        <f>IF(OR(Y278=0,M283="",Q283=""),"",IF(AND(T283="SI",Y278&gt;=$Z$22),"CUMPLE",IF(Y278&gt;=$Z$23,"CUMPLE","NO CUMPLE")))</f>
        <v/>
      </c>
      <c r="AA283" s="214" t="str">
        <f t="shared" si="238"/>
        <v/>
      </c>
      <c r="AB283" s="199">
        <v>2021</v>
      </c>
      <c r="AC283" s="134">
        <f t="shared" si="240"/>
        <v>0</v>
      </c>
      <c r="AD283" s="135" t="str">
        <f t="shared" si="244"/>
        <v/>
      </c>
      <c r="AE283" s="136"/>
      <c r="AF283" s="188" t="str">
        <f>IF(OR(M283="",L278="",P283=""),"",IF(AND(T278="SI",AE278&gt;=$AF$22),"CUMPLE",IF(AE278&gt;=$AF$23,"CUMPLE","NO CUMPLE")))</f>
        <v/>
      </c>
      <c r="AG283" s="136"/>
      <c r="AH283" s="188" t="str">
        <f>IF(OR(M283="",L278="",P278=""),"",IF(AND(T278="SI",AG278&gt;=$AH$22),"CUMPLE",IF(AG278&gt;=$AH$23,"CUMPLE","NO CUMPLE")))</f>
        <v/>
      </c>
      <c r="AI283" s="162" t="str">
        <f t="shared" si="241"/>
        <v/>
      </c>
    </row>
    <row r="284" spans="1:35" s="14" customFormat="1" ht="20.100000000000001" customHeight="1">
      <c r="A284" s="259"/>
      <c r="B284" s="150" t="str">
        <f t="shared" si="242"/>
        <v/>
      </c>
      <c r="C284" s="150"/>
      <c r="D284" s="121"/>
      <c r="E284" s="153"/>
      <c r="F284" s="153"/>
      <c r="G284" s="153"/>
      <c r="H284" s="153"/>
      <c r="I284" s="153">
        <f t="shared" si="245"/>
        <v>0</v>
      </c>
      <c r="J284" s="153">
        <f t="shared" si="243"/>
        <v>0</v>
      </c>
      <c r="K284" s="153"/>
      <c r="L284" s="153"/>
      <c r="M284" s="149"/>
      <c r="N284" s="197" t="str">
        <f>IF(M284="","",VLOOKUP(M284,POA!$B$3:$G250,3,0))</f>
        <v/>
      </c>
      <c r="O284" s="160" t="s">
        <v>7</v>
      </c>
      <c r="P284" s="160">
        <f>+SUM(P285:P289)</f>
        <v>0</v>
      </c>
      <c r="Q284" s="203"/>
      <c r="R284" s="204"/>
      <c r="S284" s="246" t="str">
        <f>IF(OR($R$26=0,M284="",Q284=""),"",IF($R$26&gt;=VLOOKUP(M284,POA!$B$3:$G$21,6,FALSE),"CUMPLE","NO CUMPLE"))</f>
        <v/>
      </c>
      <c r="T284" s="129"/>
      <c r="U284" s="130"/>
      <c r="V284" s="186" t="str">
        <f>IF(OR($U278=0,M284="",Q284=""),"",IF(AND(T284="SI",$U278&gt;=$V$22),"CUMPLE",IF($U278&gt;=$V$23,"CUMPLE","NO CUMPLE")))</f>
        <v/>
      </c>
      <c r="W284" s="131"/>
      <c r="X284" s="186" t="str">
        <f>IF(OR(W278=0,M284="",Q284=""),"",IF(AND(T284="SI",W278&lt;=$X$22),"CUMPLE",IF(W278&lt;=$X$23,"CUMPLE","NO CUMPLE")))</f>
        <v/>
      </c>
      <c r="Y284" s="132"/>
      <c r="Z284" s="186" t="str">
        <f>IF(OR(Y278=0,M284="",Q284=""),"",IF(AND(T284="SI",Y278&gt;=$Z$22),"CUMPLE",IF(Y278&gt;=$Z$23,"CUMPLE","NO CUMPLE")))</f>
        <v/>
      </c>
      <c r="AA284" s="214" t="str">
        <f t="shared" si="238"/>
        <v/>
      </c>
      <c r="AB284" s="199">
        <v>2021</v>
      </c>
      <c r="AC284" s="134">
        <f t="shared" si="240"/>
        <v>0</v>
      </c>
      <c r="AD284" s="135" t="str">
        <f>IF(OR(B284="",C284=""),"",IF(AND(AC284&gt;0,AC284&lt;=30000),"MIPYME","NO CUMPLE"))</f>
        <v/>
      </c>
      <c r="AE284" s="136"/>
      <c r="AF284" s="188" t="str">
        <f>IF(OR(M284="",L278="",P284=""),"",IF(AND(T282="SI",AE278&gt;=$AF$22),"CUMPLE",IF(AE278&gt;=$AF$23,"CUMPLE","NO CUMPLE")))</f>
        <v/>
      </c>
      <c r="AG284" s="136"/>
      <c r="AH284" s="188" t="str">
        <f>IF(OR(M284="",L278="",P278=""),"",IF(AND(T278="SI",AG278&gt;=$AH$22),"CUMPLE",IF(AG278&gt;=$AH$23,"CUMPLE","NO CUMPLE")))</f>
        <v/>
      </c>
      <c r="AI284" s="162" t="str">
        <f t="shared" si="241"/>
        <v/>
      </c>
    </row>
    <row r="285" spans="1:35" s="14" customFormat="1" ht="20.100000000000001" customHeight="1">
      <c r="A285" s="259"/>
      <c r="B285" s="150" t="str">
        <f t="shared" si="242"/>
        <v/>
      </c>
      <c r="C285" s="150"/>
      <c r="D285" s="121"/>
      <c r="E285" s="153"/>
      <c r="F285" s="153"/>
      <c r="G285" s="153"/>
      <c r="H285" s="153"/>
      <c r="I285" s="153">
        <f t="shared" si="245"/>
        <v>0</v>
      </c>
      <c r="J285" s="153">
        <f t="shared" si="243"/>
        <v>0</v>
      </c>
      <c r="K285" s="153"/>
      <c r="L285" s="153"/>
      <c r="M285" s="149"/>
      <c r="N285" s="197" t="str">
        <f>IF(M285="","",VLOOKUP(M285,POA!$B$3:$G250,3,0))</f>
        <v/>
      </c>
      <c r="O285" s="160" t="s">
        <v>7</v>
      </c>
      <c r="P285" s="160">
        <f>+SUM(P286:P289)</f>
        <v>0</v>
      </c>
      <c r="Q285" s="203"/>
      <c r="R285" s="204"/>
      <c r="S285" s="246" t="str">
        <f>IF(OR($R$26=0,M285="",Q285=""),"",IF($R$26&gt;=VLOOKUP(M285,POA!$B$3:$G$21,6,FALSE),"CUMPLE","NO CUMPLE"))</f>
        <v/>
      </c>
      <c r="T285" s="129"/>
      <c r="U285" s="130"/>
      <c r="V285" s="186" t="str">
        <f>IF(OR($U278=0,M285="",Q285=""),"",IF(AND(T285="SI",$U278&gt;=$V$22),"CUMPLE",IF($U278&gt;=$V$23,"CUMPLE","NO CUMPLE")))</f>
        <v/>
      </c>
      <c r="W285" s="131"/>
      <c r="X285" s="186" t="str">
        <f>IF(OR(W278=0,M285="",Q285=""),"",IF(AND(T285="SI",W278&lt;=$X$22),"CUMPLE",IF(W278&lt;=$X$23,"CUMPLE","NO CUMPLE")))</f>
        <v/>
      </c>
      <c r="Y285" s="132"/>
      <c r="Z285" s="186" t="str">
        <f>IF(OR(Y278=0,M285="",Q285=""),"",IF(AND(T285="SI",Y278&gt;=$Z$22),"CUMPLE",IF(Y278&gt;=$Z$23,"CUMPLE","NO CUMPLE")))</f>
        <v/>
      </c>
      <c r="AA285" s="214" t="str">
        <f t="shared" si="238"/>
        <v/>
      </c>
      <c r="AB285" s="199">
        <v>2021</v>
      </c>
      <c r="AC285" s="134">
        <f t="shared" si="240"/>
        <v>0</v>
      </c>
      <c r="AD285" s="135" t="str">
        <f t="shared" ref="AD285:AD286" si="246">IF(OR(B285="",C285=""),"",IF(AND(AC285&gt;0,AC285&lt;=30000),"MIPYME","NO CUMPLE"))</f>
        <v/>
      </c>
      <c r="AE285" s="136"/>
      <c r="AF285" s="188" t="str">
        <f>IF(OR(M285="",L278="",P285=""),"",IF(AND(T278="SI",AE278&gt;=$AF$22),"CUMPLE",IF(AE278&gt;=$AF$23,"CUMPLE","NO CUMPLE")))</f>
        <v/>
      </c>
      <c r="AG285" s="136"/>
      <c r="AH285" s="188" t="str">
        <f>IF(OR(M285="",L278="",P278=""),"",IF(AND(T278="SI",AG278&gt;=$AH$22),"CUMPLE",IF(AG278&gt;=$AH$23,"CUMPLE","NO CUMPLE")))</f>
        <v/>
      </c>
      <c r="AI285" s="162" t="str">
        <f t="shared" si="241"/>
        <v/>
      </c>
    </row>
    <row r="286" spans="1:35" s="14" customFormat="1" ht="20.100000000000001" customHeight="1">
      <c r="A286" s="259"/>
      <c r="B286" s="150" t="str">
        <f t="shared" si="242"/>
        <v/>
      </c>
      <c r="C286" s="150"/>
      <c r="D286" s="121"/>
      <c r="E286" s="153"/>
      <c r="F286" s="153"/>
      <c r="G286" s="153"/>
      <c r="H286" s="153"/>
      <c r="I286" s="153">
        <f t="shared" si="245"/>
        <v>0</v>
      </c>
      <c r="J286" s="153">
        <f t="shared" si="243"/>
        <v>0</v>
      </c>
      <c r="K286" s="153"/>
      <c r="L286" s="153"/>
      <c r="M286" s="149"/>
      <c r="N286" s="197" t="str">
        <f>IF(M286="","",VLOOKUP(M286,POA!$B$3:$G250,3,0))</f>
        <v/>
      </c>
      <c r="O286" s="160" t="s">
        <v>7</v>
      </c>
      <c r="P286" s="160">
        <f>+SUM(P287:P289)</f>
        <v>0</v>
      </c>
      <c r="Q286" s="203"/>
      <c r="R286" s="204"/>
      <c r="S286" s="246" t="str">
        <f>IF(OR($R$26=0,M286="",Q286=""),"",IF($R$26&gt;=VLOOKUP(M286,POA!$B$3:$G$21,6,FALSE),"CUMPLE","NO CUMPLE"))</f>
        <v/>
      </c>
      <c r="T286" s="129"/>
      <c r="U286" s="130"/>
      <c r="V286" s="186" t="str">
        <f>IF(OR($U278=0,M286="",Q286=""),"",IF(AND(T286="SI",$U278&gt;=$V$22),"CUMPLE",IF($U278&gt;=$V$23,"CUMPLE","NO CUMPLE")))</f>
        <v/>
      </c>
      <c r="W286" s="131"/>
      <c r="X286" s="186" t="str">
        <f>IF(OR(W278=0,M286="",Q286=""),"",IF(AND(T286="SI",W278&lt;=$X$22),"CUMPLE",IF(W278&lt;=$X$23,"CUMPLE","NO CUMPLE")))</f>
        <v/>
      </c>
      <c r="Y286" s="132"/>
      <c r="Z286" s="186" t="str">
        <f>IF(OR(Y278=0,M286="",Q286=""),"",IF(AND(T286="SI",Y278&gt;=$Z$22),"CUMPLE",IF(Y278&gt;=$Z$23,"CUMPLE","NO CUMPLE")))</f>
        <v/>
      </c>
      <c r="AA286" s="215" t="str">
        <f t="shared" si="238"/>
        <v/>
      </c>
      <c r="AB286" s="133">
        <v>2021</v>
      </c>
      <c r="AC286" s="134">
        <f t="shared" si="240"/>
        <v>0</v>
      </c>
      <c r="AD286" s="135" t="str">
        <f t="shared" si="246"/>
        <v/>
      </c>
      <c r="AE286" s="136"/>
      <c r="AF286" s="188" t="str">
        <f>IF(OR(M286="",L278="",P278=""),"",IF(AND(T278="SI",AE278&gt;=$AF$22),"CUMPLE",IF(AE278&gt;=$AF$23,"CUMPLE","NO CUMPLE")))</f>
        <v/>
      </c>
      <c r="AG286" s="136"/>
      <c r="AH286" s="188" t="str">
        <f>IF(OR(M286="",L278="",P278=""),"",IF(AND(T278="SI",AG278&gt;=$AH$22),"CUMPLE",IF(AG278&gt;=$AH$23,"CUMPLE","NO CUMPLE")))</f>
        <v/>
      </c>
      <c r="AI286" s="162" t="str">
        <f t="shared" si="241"/>
        <v/>
      </c>
    </row>
    <row r="287" spans="1:35" s="14" customFormat="1" ht="20.100000000000001" customHeight="1">
      <c r="A287" s="259"/>
      <c r="B287" s="150" t="str">
        <f t="shared" si="242"/>
        <v/>
      </c>
      <c r="C287" s="150"/>
      <c r="D287" s="121"/>
      <c r="E287" s="153"/>
      <c r="F287" s="153"/>
      <c r="G287" s="153"/>
      <c r="H287" s="153"/>
      <c r="I287" s="153">
        <f t="shared" si="245"/>
        <v>0</v>
      </c>
      <c r="J287" s="153">
        <f t="shared" si="243"/>
        <v>0</v>
      </c>
      <c r="K287" s="153"/>
      <c r="L287" s="153"/>
      <c r="M287" s="151"/>
      <c r="N287" s="197" t="str">
        <f>IF(M287="","",VLOOKUP(M287,POA!$B$3:$G250,3,0))</f>
        <v/>
      </c>
      <c r="O287" s="160" t="s">
        <v>7</v>
      </c>
      <c r="P287" s="160">
        <f>+SUM(P288:P289)</f>
        <v>0</v>
      </c>
      <c r="Q287" s="203" t="str">
        <f>IF(ISERROR(VLOOKUP(M287,POA!$B$3:$G257,2,0)),"",VLOOKUP(M287,POA!$B$3:$G257,2,0))</f>
        <v/>
      </c>
      <c r="R287" s="204"/>
      <c r="S287" s="246"/>
      <c r="T287" s="129"/>
      <c r="U287" s="130"/>
      <c r="V287" s="186" t="str">
        <f>IF(OR($U278=0,M287="",Q287=""),"",IF(AND(T287="SI",$U278&gt;=$V$22),"CUMPLE",IF($U278&gt;=$V$23,"CUMPLE","NO CUMPLE")))</f>
        <v/>
      </c>
      <c r="W287" s="131"/>
      <c r="X287" s="186" t="str">
        <f>IF(OR(W278=0,M287="",Q287=""),"",IF(AND(T287="SI",W278&lt;=$X$22),"CUMPLE",IF(W278&lt;=$X$23,"CUMPLE","NO CUMPLE")))</f>
        <v/>
      </c>
      <c r="Y287" s="132"/>
      <c r="Z287" s="186" t="str">
        <f>IF(OR(Y278=0,M287="",Q287=""),"",IF(AND(T287="SI",Y278&gt;=$Z$22),"CUMPLE",IF(Y278&gt;=$Z$23,"CUMPLE","NO CUMPLE")))</f>
        <v/>
      </c>
      <c r="AA287" s="214" t="str">
        <f t="shared" si="238"/>
        <v/>
      </c>
      <c r="AB287" s="199">
        <v>2021</v>
      </c>
      <c r="AC287" s="134">
        <f t="shared" si="240"/>
        <v>0</v>
      </c>
      <c r="AD287" s="135" t="str">
        <f>IF(OR(B287="",C287=""),"",IF(AND(AC287&gt;0,AC287&lt;=30000),"MIPYME","NO CUMPLE"))</f>
        <v/>
      </c>
      <c r="AE287" s="136"/>
      <c r="AF287" s="188" t="str">
        <f>IF(OR(M287="",L278="",P287=""),"",IF(AND(T278="SI",AE278&gt;=$AF$22),"CUMPLE",IF(AE278&gt;=$AF$23,"CUMPLE","NO CUMPLE")))</f>
        <v/>
      </c>
      <c r="AG287" s="136"/>
      <c r="AH287" s="188" t="str">
        <f>IF(OR(M287="",L278="",P278=""),"",IF(AND(T278="SI",AG278&gt;=$AH$22),"CUMPLE",IF(AG278&gt;=$AH$23,"CUMPLE","NO CUMPLE")))</f>
        <v/>
      </c>
      <c r="AI287" s="162" t="str">
        <f t="shared" si="241"/>
        <v/>
      </c>
    </row>
    <row r="288" spans="1:35" ht="20.100000000000001" customHeight="1">
      <c r="A288" s="259"/>
      <c r="B288" s="284" t="str">
        <f t="shared" si="242"/>
        <v/>
      </c>
      <c r="C288" s="284"/>
      <c r="D288" s="284"/>
      <c r="E288" s="216"/>
      <c r="F288" s="153"/>
      <c r="G288" s="153"/>
      <c r="H288" s="153"/>
      <c r="I288" s="153">
        <f>IF(ISERROR(E288-G288),"",E288-G288)</f>
        <v>0</v>
      </c>
      <c r="J288" s="153">
        <f t="shared" si="243"/>
        <v>0</v>
      </c>
      <c r="K288" s="153"/>
      <c r="L288" s="153"/>
      <c r="M288" s="151"/>
      <c r="N288" s="197" t="str">
        <f>IF(M288="","",VLOOKUP(M288,POA!$B$3:$G250,3,0))</f>
        <v/>
      </c>
      <c r="O288" s="160" t="s">
        <v>7</v>
      </c>
      <c r="P288" s="160">
        <f>+SUM(P289:P289)</f>
        <v>0</v>
      </c>
      <c r="Q288" s="203" t="str">
        <f>IF(ISERROR(VLOOKUP(M288,POA!$B$3:$G258,2,0)),"",VLOOKUP(M288,POA!$B$3:$G258,2,0))</f>
        <v/>
      </c>
      <c r="R288" s="204"/>
      <c r="S288" s="253"/>
      <c r="T288" s="129"/>
      <c r="U288" s="129"/>
      <c r="V288" s="186" t="str">
        <f>IF(OR($U279=0,M288="",Q288=""),"",IF(AND(T288="SI",$U279&gt;=$V$22),"CUMPLE",IF($U279&gt;=$V$23,"CUMPLE","NO CUMPLE")))</f>
        <v/>
      </c>
      <c r="W288" s="129"/>
      <c r="X288" s="186" t="str">
        <f>IF(OR(W279=0,M288="",Q288=""),"",IF(AND(T288="SI",W279&lt;=$X$22),"CUMPLE",IF(W279&lt;=$X$23,"CUMPLE","NO CUMPLE")))</f>
        <v/>
      </c>
      <c r="Y288" s="129"/>
      <c r="Z288" s="186" t="str">
        <f>IF(OR(Y279=0,M288="",Q288=""),"",IF(AND(T288="SI",Y279&gt;=$Z$22),"CUMPLE",IF(Y279&gt;=$Z$23,"CUMPLE","NO CUMPLE")))</f>
        <v/>
      </c>
      <c r="AA288" s="214" t="str">
        <f t="shared" si="238"/>
        <v/>
      </c>
      <c r="AB288" s="200"/>
      <c r="AC288" s="129"/>
      <c r="AD288" s="129"/>
      <c r="AE288" s="129"/>
      <c r="AF288" s="188" t="str">
        <f>IF(OR(M288="",L278="",P288=""),"",IF(AND(T278="SI",AE278&gt;=$AF$22),"CUMPLE",IF(AE278&gt;=$AF$23,"CUMPLE","NO CUMPLE")))</f>
        <v/>
      </c>
      <c r="AG288" s="129"/>
      <c r="AH288" s="188" t="str">
        <f>IF(OR(M288="",L278="",P278=""),"",IF(AND(T278="SI",AG278&gt;=$AH$22),"CUMPLE",IF(AG278&gt;=$AH$23,"CUMPLE","NO CUMPLE")))</f>
        <v/>
      </c>
      <c r="AI288" s="162" t="str">
        <f t="shared" si="241"/>
        <v/>
      </c>
    </row>
    <row r="289" spans="1:35" ht="9.9499999999999993" customHeight="1" thickBot="1">
      <c r="A289" s="259"/>
      <c r="B289" s="322" t="s">
        <v>73</v>
      </c>
      <c r="C289" s="323"/>
      <c r="D289" s="323"/>
      <c r="E289" s="323"/>
      <c r="F289" s="323"/>
      <c r="G289" s="323"/>
      <c r="H289" s="323"/>
      <c r="I289" s="323"/>
      <c r="J289" s="323"/>
      <c r="K289" s="323"/>
      <c r="L289" s="323"/>
      <c r="M289" s="323"/>
      <c r="N289" s="323"/>
      <c r="O289" s="323"/>
      <c r="P289" s="323"/>
      <c r="Q289" s="323"/>
      <c r="R289" s="323"/>
      <c r="S289" s="324"/>
      <c r="T289" s="323"/>
      <c r="U289" s="323"/>
      <c r="V289" s="323"/>
      <c r="W289" s="323"/>
      <c r="X289" s="323"/>
      <c r="Y289" s="323"/>
      <c r="Z289" s="323"/>
      <c r="AA289" s="324"/>
      <c r="AB289" s="323"/>
      <c r="AC289" s="323"/>
      <c r="AD289" s="323"/>
      <c r="AE289" s="323"/>
      <c r="AF289" s="323"/>
      <c r="AG289" s="323"/>
      <c r="AH289" s="323"/>
      <c r="AI289" s="325"/>
    </row>
    <row r="290" spans="1:35" s="221" customFormat="1" ht="26.1" customHeight="1">
      <c r="A290" s="269" t="s">
        <v>146</v>
      </c>
      <c r="B290" s="222">
        <v>23</v>
      </c>
      <c r="C290" s="223" t="s">
        <v>147</v>
      </c>
      <c r="D290" s="224">
        <f>IF(SUM(D291:D300)=0,"",SUM(D291:D300))</f>
        <v>1</v>
      </c>
      <c r="E290" s="225">
        <f t="shared" ref="E290:K290" si="247">IF(ISERROR(SUM(E291:E300)),"",SUM(E291:E300))</f>
        <v>8288269000</v>
      </c>
      <c r="F290" s="225">
        <f t="shared" si="247"/>
        <v>26910637000</v>
      </c>
      <c r="G290" s="225">
        <f t="shared" si="247"/>
        <v>4625618000</v>
      </c>
      <c r="H290" s="225">
        <f t="shared" si="247"/>
        <v>4695513000</v>
      </c>
      <c r="I290" s="225">
        <f t="shared" si="247"/>
        <v>3662651000</v>
      </c>
      <c r="J290" s="225">
        <f t="shared" si="247"/>
        <v>22215124000</v>
      </c>
      <c r="K290" s="225">
        <f t="shared" si="247"/>
        <v>2346932000</v>
      </c>
      <c r="L290" s="225">
        <f t="shared" ref="L290" si="248">IF(ISERROR(SUM(L291:L299)),"",SUM(L291:L299))</f>
        <v>22302000</v>
      </c>
      <c r="M290" s="226">
        <v>1</v>
      </c>
      <c r="N290" s="227">
        <f>IF(M290="","",VLOOKUP(M290,POA!$B$3:$G262,3,0))</f>
        <v>5</v>
      </c>
      <c r="O290" s="228" t="s">
        <v>7</v>
      </c>
      <c r="P290" s="228">
        <f>+SUM(P291:P299)</f>
        <v>0</v>
      </c>
      <c r="Q290" s="229">
        <f>IF(ISERROR(VLOOKUP(M290,POA!$B$3:$G275,2,0)),"",VLOOKUP(M290,POA!$B$3:$G275,2,0))</f>
        <v>3031202957</v>
      </c>
      <c r="R290" s="230">
        <f>IF(M290="","",SUM($I$290)+IF(ISERROR(VLOOKUP(M290,POA!$B$3:$G259,4,0)),"",VLOOKUP(M290,POA!$B$3:$G259,4,0)))</f>
        <v>4268891591.4000001</v>
      </c>
      <c r="S290" s="231" t="str">
        <f>IF(OR($R$26=0,M290="",Q290=""),"",IF($R$26&gt;=VLOOKUP(M290,POA!$B$3:$G$21,6,FALSE),"CUMPLE","NO CUMPLE"))</f>
        <v/>
      </c>
      <c r="T290" s="225" t="str">
        <f>IF(M290="","",IF(COUNTIFS(T291:T300,"SI",D291:D300,"&gt;=10%")&gt;0,"SI","NO"))</f>
        <v>SI</v>
      </c>
      <c r="U290" s="225">
        <f>IF(ISERROR(SUM(E290/G290)),0,SUM(E290/G290))</f>
        <v>1.7918187364369476</v>
      </c>
      <c r="V290" s="232" t="str">
        <f>IF(OR($U290=0,M290="",Q290=""),"",IF(AND(T290="SI",$U290&gt;=$V$22),"CUMPLE",IF($U290&gt;=$V$23,"CUMPLE","NO CUMPLE")))</f>
        <v>CUMPLE</v>
      </c>
      <c r="W290" s="233">
        <f>IF(M290="","",IF(ISERROR(SUM(H290/F290)),0,SUM(H290/F290)))</f>
        <v>0.17448539029380836</v>
      </c>
      <c r="X290" s="232" t="str">
        <f>IF(OR(W290=0,M290="",Q290=""),"",IF(AND(T290="SI",W290&lt;=$X$22),"CUMPLE",IF(W290&lt;=$X$23,"CUMPLE","NO CUMPLE")))</f>
        <v>CUMPLE</v>
      </c>
      <c r="Y290" s="225">
        <f>IF(ISERROR(SUM(K290/L290)),0,SUM(K290/L290))</f>
        <v>105.23414940364093</v>
      </c>
      <c r="Z290" s="232" t="str">
        <f>IF(OR(Y290=0,M290="",Q290=""),"",IF(AND(T290="SI",Y290&gt;=$Z$22),"CUMPLE",IF(Y290&gt;=$Z$23,"CUMPLE","NO CUMPLE")))</f>
        <v>CUMPLE</v>
      </c>
      <c r="AA290" s="234" t="str">
        <f t="shared" ref="AA290:AA300" si="249">IF(OR(S290="",V290="",X290="",Z290=""),"",IF(S290="NO CUMPLE","NO CUMPLE",IF(V290="NO CUMPLE","NO CUMPLE",IF(X290="NO CUMPLE","NO CUMPLE",IF(Z290="NO CUMPLE","NO CUMPLE",IF(Z290="NO CUMPLE","NO CUMPLE","CUMPLE"))))))</f>
        <v/>
      </c>
      <c r="AB290" s="235">
        <v>2021</v>
      </c>
      <c r="AC290" s="236">
        <f>IF(ISERROR(F290/VLOOKUP(AB290,$AC$21:$AD$23,2)),"",F290/VLOOKUP(AB290,$AC$21:$AD$23,2))</f>
        <v>29620.106634262531</v>
      </c>
      <c r="AD290" s="237" t="str">
        <f>IF(OR(B290="",C290=""),"",IF(AND(AC290&gt;0,AC290&lt;=30000),"MIPYME","NO CUMPLE"))</f>
        <v>MIPYME</v>
      </c>
      <c r="AE290" s="238">
        <f>IF(M290="","",IF(ISERROR(SUM(K290/J290)),0,SUM(K290/J290)))</f>
        <v>0.10564568534481283</v>
      </c>
      <c r="AF290" s="239" t="str">
        <f>IF(OR(M290="",L290="",P290=""),"",IF(AND(T290="SI",AE290&gt;=$AF$22),"CUMPLE",IF(AE290&gt;=$AF$23,"CUMPLE","NO CUMPLE")))</f>
        <v>CUMPLE</v>
      </c>
      <c r="AG290" s="238">
        <f>IF(M290="","",IF(ISERROR(SUM(K290/F290)),0,SUM(K290/F290)))</f>
        <v>8.7212056704566304E-2</v>
      </c>
      <c r="AH290" s="239" t="str">
        <f>IF(OR(M290="",L290="",P290=""),"",IF(AND(T290="SI",AG290&gt;=$AH$22),"CUMPLE",IF(AG290&gt;=$AH$23,"CUMPLE","NO CUMPLE")))</f>
        <v>CUMPLE</v>
      </c>
      <c r="AI290" s="234" t="str">
        <f>IF(OR(AF290="",AH290=""),"",IF(AF290="NO CUMPLE","NO CUMPLE",IF(AH290="NO CUMPLE","NO CUMPLE",IF(AH290="NO CUMPLE","NO CUMPLE","CUMPLE"))))</f>
        <v>CUMPLE</v>
      </c>
    </row>
    <row r="291" spans="1:35" s="14" customFormat="1" ht="20.100000000000001" customHeight="1">
      <c r="A291" s="259">
        <v>45478</v>
      </c>
      <c r="B291" s="146">
        <f>IF(C291="","",B290+0.1)</f>
        <v>23.1</v>
      </c>
      <c r="C291" s="146" t="s">
        <v>147</v>
      </c>
      <c r="D291" s="147">
        <v>1</v>
      </c>
      <c r="E291" s="137">
        <v>8288269000</v>
      </c>
      <c r="F291" s="137">
        <v>26910637000</v>
      </c>
      <c r="G291" s="137">
        <v>4625618000</v>
      </c>
      <c r="H291" s="137">
        <v>4695513000</v>
      </c>
      <c r="I291" s="137">
        <f>IF(ISERROR(E291-G291),"",E291-G291)</f>
        <v>3662651000</v>
      </c>
      <c r="J291" s="137">
        <f>IF(ISERROR(F291-H291),"",F291-H291)</f>
        <v>22215124000</v>
      </c>
      <c r="K291" s="137">
        <v>2346932000</v>
      </c>
      <c r="L291" s="137">
        <v>22302000</v>
      </c>
      <c r="M291" s="148">
        <v>2</v>
      </c>
      <c r="N291" s="198">
        <f>IF(M291="","",VLOOKUP(M291,POA!$B$3:$G262,3,0))</f>
        <v>5</v>
      </c>
      <c r="O291" s="159" t="s">
        <v>7</v>
      </c>
      <c r="P291" s="159">
        <f t="shared" ref="P291:P292" si="250">+SUM(P292:P300)</f>
        <v>0</v>
      </c>
      <c r="Q291" s="202">
        <f>IF(ISERROR(VLOOKUP(M291,POA!$B$3:$G275,2,0)),"",VLOOKUP(M291,POA!$B$3:$G275,2,0))</f>
        <v>1797292893</v>
      </c>
      <c r="R291" s="264">
        <f>IF(M291="","",SUM($I$290)+IF(ISERROR(VLOOKUP(M291,POA!$B$3:$G260,4,0)),"",VLOOKUP(M291,POA!$B$3:$G260,4,0)))</f>
        <v>4022109578.5999999</v>
      </c>
      <c r="S291" s="256" t="str">
        <f>IF(OR($R$26=0,M291="",Q291=""),"",IF($R$26&gt;=VLOOKUP(M291,POA!$B$3:$G$21,6,FALSE),"CUMPLE","NO CUMPLE"))</f>
        <v/>
      </c>
      <c r="T291" s="154" t="s">
        <v>71</v>
      </c>
      <c r="U291" s="138"/>
      <c r="V291" s="185" t="str">
        <f>IF(OR($U290=0,M291="",Q291=""),"",IF(AND(T291="SI",$U290&gt;=$V$22),"CUMPLE",IF($U290&gt;=$V$23,"CUMPLE","NO CUMPLE")))</f>
        <v>CUMPLE</v>
      </c>
      <c r="W291" s="139"/>
      <c r="X291" s="185" t="str">
        <f>IF(OR(W290=0,M291="",Q291=""),"",IF(AND(T291="SI",W290&lt;=$X$22),"CUMPLE",IF(W290&lt;=$X$23,"CUMPLE","NO CUMPLE")))</f>
        <v>CUMPLE</v>
      </c>
      <c r="Y291" s="140"/>
      <c r="Z291" s="185" t="str">
        <f>IF(OR(Y290=0,M291="",Q291=""),"",IF(AND(T291="SI",Y290&gt;=$Z$22),"CUMPLE",IF(Y290&gt;=$Z$23,"CUMPLE","NO CUMPLE")))</f>
        <v>CUMPLE</v>
      </c>
      <c r="AA291" s="213" t="str">
        <f t="shared" si="249"/>
        <v/>
      </c>
      <c r="AB291" s="141">
        <v>2021</v>
      </c>
      <c r="AC291" s="142">
        <f t="shared" ref="AC291:AC299" si="251">IF(ISERROR(F291/VLOOKUP(AB291,$AC$21:$AD$23,2)),"",F291/VLOOKUP(AB291,$AC$21:$AD$23,2))</f>
        <v>29620.106634262531</v>
      </c>
      <c r="AD291" s="143" t="str">
        <f>IF(OR(B291="",C291=""),"",IF(AND(AC291&gt;0,AC291&lt;=30000),"MIPYME","NO CUMPLE"))</f>
        <v>MIPYME</v>
      </c>
      <c r="AE291" s="144"/>
      <c r="AF291" s="187" t="str">
        <f>IF(OR(M291="",L290="",P291=""),"",IF(AND(T290="SI",AE290&gt;=$AF$22),"CUMPLE",IF(AE290&gt;=$AF$23,"CUMPLE","NO CUMPLE")))</f>
        <v>CUMPLE</v>
      </c>
      <c r="AG291" s="144"/>
      <c r="AH291" s="187" t="str">
        <f>IF(OR(M291="",L290="",P291=""),"",IF(AND(T290="SI",AG290&gt;=$AH$22),"CUMPLE",IF(AG290&gt;=$AH$23,"CUMPLE","NO CUMPLE")))</f>
        <v>CUMPLE</v>
      </c>
      <c r="AI291" s="161" t="str">
        <f t="shared" ref="AI291:AI300" si="252">IF(OR(AF291="",AH291=""),"",IF(AF291="NO CUMPLE","NO CUMPLE",IF(AH291="NO CUMPLE","NO CUMPLE",IF(AH291="NO CUMPLE","NO CUMPLE","CUMPLE"))))</f>
        <v>CUMPLE</v>
      </c>
    </row>
    <row r="292" spans="1:35" s="14" customFormat="1" ht="20.100000000000001" customHeight="1">
      <c r="A292" s="259"/>
      <c r="B292" s="21" t="str">
        <f t="shared" ref="B292:B300" si="253">IF(C292="","",B291+0.1)</f>
        <v/>
      </c>
      <c r="C292" s="21"/>
      <c r="D292" s="121"/>
      <c r="E292" s="153"/>
      <c r="F292" s="153"/>
      <c r="G292" s="153"/>
      <c r="H292" s="153"/>
      <c r="I292" s="153">
        <f>IF(ISERROR(E292-G292),"",E292-G292)</f>
        <v>0</v>
      </c>
      <c r="J292" s="153">
        <f t="shared" ref="J292:J300" si="254">IF(ISERROR(F292-H292),"",F292-H292)</f>
        <v>0</v>
      </c>
      <c r="K292" s="153"/>
      <c r="L292" s="153"/>
      <c r="M292" s="149">
        <v>3</v>
      </c>
      <c r="N292" s="197">
        <f>IF(M292="","",VLOOKUP(M292,POA!$B$3:$G262,3,0))</f>
        <v>5</v>
      </c>
      <c r="O292" s="160" t="s">
        <v>7</v>
      </c>
      <c r="P292" s="160">
        <f t="shared" si="250"/>
        <v>0</v>
      </c>
      <c r="Q292" s="255">
        <f>IF(ISERROR(VLOOKUP(M292,POA!$B$3:$G275,2,0)),"",VLOOKUP(M292,POA!$B$3:$G275,2,0))</f>
        <v>1522205504</v>
      </c>
      <c r="R292" s="295">
        <f>IF(M292="","",SUM($I$290)+IF(ISERROR(VLOOKUP(M292,POA!$B$3:$G261,4,0)),"",VLOOKUP(M292,POA!$B$3:$G261,4,0)))</f>
        <v>3967092100.8000002</v>
      </c>
      <c r="S292" s="257" t="str">
        <f>IF(OR($R$26=0,M292="",Q292=""),"",IF($R$26&gt;=VLOOKUP(M292,POA!$B$3:$G$21,6,FALSE),"CUMPLE","NO CUMPLE"))</f>
        <v/>
      </c>
      <c r="T292" s="129"/>
      <c r="U292" s="130"/>
      <c r="V292" s="186" t="str">
        <f>IF(OR($U290=0,M292="",Q292=""),"",IF(AND(T292="SI",$U290&gt;=$V$22),"CUMPLE",IF($U290&gt;=$V$23,"CUMPLE","NO CUMPLE")))</f>
        <v>CUMPLE</v>
      </c>
      <c r="W292" s="131"/>
      <c r="X292" s="186" t="str">
        <f>IF(OR(W290=0,M292="",Q292=""),"",IF(AND(T292="SI",W290&lt;=$X$22),"CUMPLE",IF(W290&lt;=$X$23,"CUMPLE","NO CUMPLE")))</f>
        <v>CUMPLE</v>
      </c>
      <c r="Y292" s="132"/>
      <c r="Z292" s="186" t="str">
        <f>IF(OR(Y290=0,M292="",Q292=""),"",IF(AND(T292="SI",Y290&gt;=$Z$22),"CUMPLE",IF(Y290&gt;=$Z$23,"CUMPLE","NO CUMPLE")))</f>
        <v>CUMPLE</v>
      </c>
      <c r="AA292" s="214" t="str">
        <f t="shared" si="249"/>
        <v/>
      </c>
      <c r="AB292" s="199">
        <v>2021</v>
      </c>
      <c r="AC292" s="134">
        <f t="shared" si="251"/>
        <v>0</v>
      </c>
      <c r="AD292" s="135" t="str">
        <f t="shared" ref="AD292:AD295" si="255">IF(OR(B292="",C292=""),"",IF(AND(AC292&gt;0,AC292&lt;=30000),"MIPYME","NO CUMPLE"))</f>
        <v/>
      </c>
      <c r="AE292" s="136"/>
      <c r="AF292" s="188" t="str">
        <f>IF(OR(M292="",L290="",P292=""),"",IF(AND(T290="SI",AE290&gt;=$AF$22),"CUMPLE",IF(AE290&gt;=$AF$23,"CUMPLE","NO CUMPLE")))</f>
        <v>CUMPLE</v>
      </c>
      <c r="AG292" s="136"/>
      <c r="AH292" s="188" t="str">
        <f>IF(OR(M292="",L290="",P290=""),"",IF(AND(T290="SI",AG290&gt;=$AH$22),"CUMPLE",IF(AG290&gt;=$AH$23,"CUMPLE","NO CUMPLE")))</f>
        <v>CUMPLE</v>
      </c>
      <c r="AI292" s="162" t="str">
        <f t="shared" si="252"/>
        <v>CUMPLE</v>
      </c>
    </row>
    <row r="293" spans="1:35" s="14" customFormat="1" ht="20.100000000000001" customHeight="1">
      <c r="A293" s="259"/>
      <c r="B293" s="21" t="str">
        <f t="shared" si="253"/>
        <v/>
      </c>
      <c r="C293" s="21"/>
      <c r="D293" s="121"/>
      <c r="E293" s="153"/>
      <c r="F293" s="153"/>
      <c r="G293" s="153"/>
      <c r="H293" s="153"/>
      <c r="I293" s="153">
        <f t="shared" ref="I293:I299" si="256">IF(ISERROR(E293-G293),"",E293-G293)</f>
        <v>0</v>
      </c>
      <c r="J293" s="153">
        <f t="shared" si="254"/>
        <v>0</v>
      </c>
      <c r="K293" s="153"/>
      <c r="L293" s="153"/>
      <c r="M293" s="149">
        <v>4</v>
      </c>
      <c r="N293" s="197">
        <f>IF(M293="","",VLOOKUP(M293,POA!$B$3:$G262,3,0))</f>
        <v>5</v>
      </c>
      <c r="O293" s="160" t="s">
        <v>7</v>
      </c>
      <c r="P293" s="160">
        <f>+SUM(P294:P301)</f>
        <v>0</v>
      </c>
      <c r="Q293" s="255">
        <f>IF(ISERROR(VLOOKUP(M293,POA!$B$3:$G275,2,0)),"",VLOOKUP(M293,POA!$B$3:$G275,2,0))</f>
        <v>1378467964</v>
      </c>
      <c r="R293" s="295">
        <f>IF(M293="","",SUM($I$290)+IF(ISERROR(VLOOKUP(M293,POA!$B$3:$G262,4,0)),"",VLOOKUP(M293,POA!$B$3:$G262,4,0)))</f>
        <v>3938344592.8000002</v>
      </c>
      <c r="S293" s="294" t="str">
        <f>IF(OR($R$26=0,M293="",Q293=""),"",IF($R$26&gt;=VLOOKUP(M293,POA!$B$3:$G$21,6,FALSE),"CUMPLE","NO CUMPLE"))</f>
        <v/>
      </c>
      <c r="T293" s="129"/>
      <c r="U293" s="130"/>
      <c r="V293" s="186" t="str">
        <f>IF(OR($U290=0,M293="",Q293=""),"",IF(AND(T293="SI",$U290&gt;=$V$22),"CUMPLE",IF($U290&gt;=$V$23,"CUMPLE","NO CUMPLE")))</f>
        <v>CUMPLE</v>
      </c>
      <c r="W293" s="131"/>
      <c r="X293" s="186" t="str">
        <f>IF(OR(W290=0,M293="",Q293=""),"",IF(AND(T293="SI",W290&lt;=$X$22),"CUMPLE",IF(W290&lt;=$X$23,"CUMPLE","NO CUMPLE")))</f>
        <v>CUMPLE</v>
      </c>
      <c r="Y293" s="132"/>
      <c r="Z293" s="186" t="str">
        <f>IF(OR(Y290=0,M293="",Q293=""),"",IF(AND(T293="SI",Y290&gt;=$Z$22),"CUMPLE",IF(Y290&gt;=$Z$23,"CUMPLE","NO CUMPLE")))</f>
        <v>CUMPLE</v>
      </c>
      <c r="AA293" s="214" t="str">
        <f t="shared" si="249"/>
        <v/>
      </c>
      <c r="AB293" s="199">
        <v>2021</v>
      </c>
      <c r="AC293" s="134">
        <f t="shared" si="251"/>
        <v>0</v>
      </c>
      <c r="AD293" s="135" t="str">
        <f t="shared" si="255"/>
        <v/>
      </c>
      <c r="AE293" s="136"/>
      <c r="AF293" s="188" t="str">
        <f>IF(OR(M293="",L290="",P293=""),"",IF(AND(T290="SI",AE290&gt;=$AF$22),"CUMPLE",IF(AE290&gt;=$AF$23,"CUMPLE","NO CUMPLE")))</f>
        <v>CUMPLE</v>
      </c>
      <c r="AG293" s="136"/>
      <c r="AH293" s="188" t="str">
        <f>IF(OR(M293="",L290="",P290=""),"",IF(AND(T290="SI",AG290&gt;=$AH$22),"CUMPLE",IF(AG290&gt;=$AH$23,"CUMPLE","NO CUMPLE")))</f>
        <v>CUMPLE</v>
      </c>
      <c r="AI293" s="162" t="str">
        <f t="shared" si="252"/>
        <v>CUMPLE</v>
      </c>
    </row>
    <row r="294" spans="1:35" s="14" customFormat="1" ht="20.100000000000001" customHeight="1">
      <c r="A294" s="259"/>
      <c r="B294" s="21" t="str">
        <f t="shared" si="253"/>
        <v/>
      </c>
      <c r="C294" s="21"/>
      <c r="D294" s="121"/>
      <c r="E294" s="153"/>
      <c r="F294" s="153"/>
      <c r="G294" s="153"/>
      <c r="H294" s="153"/>
      <c r="I294" s="153">
        <f t="shared" si="256"/>
        <v>0</v>
      </c>
      <c r="J294" s="153">
        <f t="shared" si="254"/>
        <v>0</v>
      </c>
      <c r="K294" s="153"/>
      <c r="L294" s="153"/>
      <c r="M294" s="149">
        <v>5</v>
      </c>
      <c r="N294" s="197">
        <f>IF(M294="","",VLOOKUP(M294,POA!$B$3:$G275,3,0))</f>
        <v>5</v>
      </c>
      <c r="O294" s="160" t="s">
        <v>7</v>
      </c>
      <c r="P294" s="160">
        <f>+SUM(P295:P301)</f>
        <v>0</v>
      </c>
      <c r="Q294" s="255">
        <f>IF(ISERROR(VLOOKUP(M294,POA!$B$3:$G264,2,0)),"",VLOOKUP(M294,POA!$B$3:$G264,2,0))</f>
        <v>1348402734</v>
      </c>
      <c r="R294" s="295">
        <f>IF(M294="","",SUM($I$290)+IF(ISERROR(VLOOKUP(M294,POA!$B$3:$G263,4,0)),"",VLOOKUP(M294,POA!$B$3:$G263,4,0)))</f>
        <v>3932331546.8000002</v>
      </c>
      <c r="S294" s="298" t="str">
        <f>IF(OR($R$26=0,M294="",Q294=""),"",IF($R$26&gt;=VLOOKUP(M294,POA!$B$3:$G$21,6,FALSE),"CUMPLE","NO CUMPLE"))</f>
        <v/>
      </c>
      <c r="T294" s="129"/>
      <c r="U294" s="130"/>
      <c r="V294" s="186" t="str">
        <f>IF(OR($U290=0,M294="",Q294=""),"",IF(AND(T294="SI",$U290&gt;=$V$22),"CUMPLE",IF($U290&gt;=$V$23,"CUMPLE","NO CUMPLE")))</f>
        <v>CUMPLE</v>
      </c>
      <c r="W294" s="131"/>
      <c r="X294" s="186" t="str">
        <f>IF(OR(W290=0,M294="",Q294=""),"",IF(AND(T294="SI",W290&lt;=$X$22),"CUMPLE",IF(W290&lt;=$X$23,"CUMPLE","NO CUMPLE")))</f>
        <v>CUMPLE</v>
      </c>
      <c r="Y294" s="132"/>
      <c r="Z294" s="186" t="str">
        <f>IF(OR(Y290=0,M294="",Q294=""),"",IF(AND(T294="SI",Y290&gt;=$Z$22),"CUMPLE",IF(Y290&gt;=$Z$23,"CUMPLE","NO CUMPLE")))</f>
        <v>CUMPLE</v>
      </c>
      <c r="AA294" s="214" t="str">
        <f t="shared" si="249"/>
        <v/>
      </c>
      <c r="AB294" s="199">
        <v>2021</v>
      </c>
      <c r="AC294" s="134">
        <f t="shared" si="251"/>
        <v>0</v>
      </c>
      <c r="AD294" s="135" t="str">
        <f t="shared" si="255"/>
        <v/>
      </c>
      <c r="AE294" s="136"/>
      <c r="AF294" s="188" t="str">
        <f>IF(OR(M294="",L290="",P294=""),"",IF(AND(T290="SI",AE290&gt;=$AF$22),"CUMPLE",IF(AE290&gt;=$AF$23,"CUMPLE","NO CUMPLE")))</f>
        <v>CUMPLE</v>
      </c>
      <c r="AG294" s="136"/>
      <c r="AH294" s="188" t="str">
        <f>IF(OR(M293="",L290="",P290=""),"",IF(AND(T290="SI",AG290&gt;=$AH$22),"CUMPLE",IF(AG290&gt;=$AH$23,"CUMPLE","NO CUMPLE")))</f>
        <v>CUMPLE</v>
      </c>
      <c r="AI294" s="162" t="str">
        <f t="shared" si="252"/>
        <v>CUMPLE</v>
      </c>
    </row>
    <row r="295" spans="1:35" s="14" customFormat="1" ht="20.100000000000001" customHeight="1">
      <c r="A295" s="259"/>
      <c r="B295" s="21" t="str">
        <f t="shared" si="253"/>
        <v/>
      </c>
      <c r="C295" s="21"/>
      <c r="D295" s="121"/>
      <c r="E295" s="153"/>
      <c r="F295" s="153"/>
      <c r="G295" s="153"/>
      <c r="H295" s="153"/>
      <c r="I295" s="153">
        <f t="shared" si="256"/>
        <v>0</v>
      </c>
      <c r="J295" s="153">
        <f t="shared" si="254"/>
        <v>0</v>
      </c>
      <c r="K295" s="153"/>
      <c r="L295" s="153"/>
      <c r="M295" s="149">
        <v>6</v>
      </c>
      <c r="N295" s="197">
        <f>IF(M295="","",VLOOKUP(M295,POA!$B$3:$G262,3,0))</f>
        <v>5</v>
      </c>
      <c r="O295" s="160" t="s">
        <v>7</v>
      </c>
      <c r="P295" s="160">
        <f>+SUM(P296:P301)</f>
        <v>0</v>
      </c>
      <c r="Q295" s="255">
        <f>IF(ISERROR(VLOOKUP(M295,POA!$B$3:$G275,2,0)),"",VLOOKUP(M295,POA!$B$3:$G275,2,0))</f>
        <v>1264100957</v>
      </c>
      <c r="R295" s="295">
        <f>IF(M295="","",SUM($I$290)+IF(ISERROR(VLOOKUP(M295,POA!$B$3:$G264,4,0)),"",VLOOKUP(M295,POA!$B$3:$G264,4,0)))</f>
        <v>3915471191.4000001</v>
      </c>
      <c r="S295" s="257" t="str">
        <f>IF(OR($R$26=0,M295="",Q295=""),"",IF($R$26&gt;=VLOOKUP(M295,POA!$B$3:$G$21,6,FALSE),"CUMPLE","NO CUMPLE"))</f>
        <v/>
      </c>
      <c r="T295" s="129"/>
      <c r="U295" s="130"/>
      <c r="V295" s="186" t="str">
        <f>IF(OR($U290=0,M295="",Q295=""),"",IF(AND(T295="SI",$U290&gt;=$V$22),"CUMPLE",IF($U290&gt;=$V$23,"CUMPLE","NO CUMPLE")))</f>
        <v>CUMPLE</v>
      </c>
      <c r="W295" s="131"/>
      <c r="X295" s="186" t="str">
        <f>IF(OR(W290=0,M295="",Q295=""),"",IF(AND(T295="SI",W290&lt;=$X$22),"CUMPLE",IF(W290&lt;=$X$23,"CUMPLE","NO CUMPLE")))</f>
        <v>CUMPLE</v>
      </c>
      <c r="Y295" s="132"/>
      <c r="Z295" s="186" t="str">
        <f>IF(OR(Y290=0,M295="",Q295=""),"",IF(AND(T295="SI",Y290&gt;=$Z$22),"CUMPLE",IF(Y290&gt;=$Z$23,"CUMPLE","NO CUMPLE")))</f>
        <v>CUMPLE</v>
      </c>
      <c r="AA295" s="214" t="str">
        <f t="shared" si="249"/>
        <v/>
      </c>
      <c r="AB295" s="199">
        <v>2021</v>
      </c>
      <c r="AC295" s="134">
        <f t="shared" si="251"/>
        <v>0</v>
      </c>
      <c r="AD295" s="135" t="str">
        <f t="shared" si="255"/>
        <v/>
      </c>
      <c r="AE295" s="136"/>
      <c r="AF295" s="188" t="str">
        <f>IF(OR(M295="",L290="",P295=""),"",IF(AND(T290="SI",AE290&gt;=$AF$22),"CUMPLE",IF(AE290&gt;=$AF$23,"CUMPLE","NO CUMPLE")))</f>
        <v>CUMPLE</v>
      </c>
      <c r="AG295" s="136"/>
      <c r="AH295" s="188" t="str">
        <f>IF(OR(M295="",L290="",P290=""),"",IF(AND(T290="SI",AG290&gt;=$AH$22),"CUMPLE",IF(AG290&gt;=$AH$23,"CUMPLE","NO CUMPLE")))</f>
        <v>CUMPLE</v>
      </c>
      <c r="AI295" s="162" t="str">
        <f t="shared" si="252"/>
        <v>CUMPLE</v>
      </c>
    </row>
    <row r="296" spans="1:35" s="14" customFormat="1" ht="20.100000000000001" customHeight="1">
      <c r="A296" s="259"/>
      <c r="B296" s="150" t="str">
        <f t="shared" si="253"/>
        <v/>
      </c>
      <c r="C296" s="150"/>
      <c r="D296" s="121"/>
      <c r="E296" s="153"/>
      <c r="F296" s="153"/>
      <c r="G296" s="153"/>
      <c r="H296" s="153"/>
      <c r="I296" s="153">
        <f t="shared" si="256"/>
        <v>0</v>
      </c>
      <c r="J296" s="153">
        <f t="shared" si="254"/>
        <v>0</v>
      </c>
      <c r="K296" s="153"/>
      <c r="L296" s="153"/>
      <c r="M296" s="149">
        <v>7</v>
      </c>
      <c r="N296" s="197">
        <f>IF(M296="","",VLOOKUP(M296,POA!$B$3:$G262,3,0))</f>
        <v>5</v>
      </c>
      <c r="O296" s="160" t="s">
        <v>7</v>
      </c>
      <c r="P296" s="160">
        <f>+SUM(P297:P301)</f>
        <v>0</v>
      </c>
      <c r="Q296" s="255">
        <f>IF(ISERROR(VLOOKUP(M296,POA!$B$3:$G275,2,0)),"",VLOOKUP(M296,POA!$B$3:$G275,2,0))</f>
        <v>1167015102</v>
      </c>
      <c r="R296" s="295">
        <f>IF(M296="","",SUM($I$290)+IF(ISERROR(VLOOKUP(M296,POA!$B$3:$G265,4,0)),"",VLOOKUP(M296,POA!$B$3:$G265,4,0)))</f>
        <v>3896054020.4000001</v>
      </c>
      <c r="S296" s="257" t="str">
        <f>IF(OR($R$26=0,M296="",Q296=""),"",IF($R$26&gt;=VLOOKUP(M296,POA!$B$3:$G$21,6,FALSE),"CUMPLE","NO CUMPLE"))</f>
        <v/>
      </c>
      <c r="T296" s="129"/>
      <c r="U296" s="130"/>
      <c r="V296" s="186" t="str">
        <f>IF(OR($U290=0,M296="",Q296=""),"",IF(AND(T296="SI",$U290&gt;=$V$22),"CUMPLE",IF($U290&gt;=$V$23,"CUMPLE","NO CUMPLE")))</f>
        <v>CUMPLE</v>
      </c>
      <c r="W296" s="131"/>
      <c r="X296" s="186" t="str">
        <f>IF(OR(W290=0,M296="",Q296=""),"",IF(AND(T296="SI",W290&lt;=$X$22),"CUMPLE",IF(W290&lt;=$X$23,"CUMPLE","NO CUMPLE")))</f>
        <v>CUMPLE</v>
      </c>
      <c r="Y296" s="132"/>
      <c r="Z296" s="186" t="str">
        <f>IF(OR(Y290=0,M296="",Q296=""),"",IF(AND(T296="SI",Y290&gt;=$Z$22),"CUMPLE",IF(Y290&gt;=$Z$23,"CUMPLE","NO CUMPLE")))</f>
        <v>CUMPLE</v>
      </c>
      <c r="AA296" s="214" t="str">
        <f t="shared" si="249"/>
        <v/>
      </c>
      <c r="AB296" s="199">
        <v>2021</v>
      </c>
      <c r="AC296" s="134">
        <f t="shared" si="251"/>
        <v>0</v>
      </c>
      <c r="AD296" s="135" t="str">
        <f>IF(OR(B296="",C296=""),"",IF(AND(AC296&gt;0,AC296&lt;=30000),"MIPYME","NO CUMPLE"))</f>
        <v/>
      </c>
      <c r="AE296" s="136"/>
      <c r="AF296" s="188" t="str">
        <f>IF(OR(M296="",L290="",P296=""),"",IF(AND(T294="SI",AE290&gt;=$AF$22),"CUMPLE",IF(AE290&gt;=$AF$23,"CUMPLE","NO CUMPLE")))</f>
        <v>CUMPLE</v>
      </c>
      <c r="AG296" s="136"/>
      <c r="AH296" s="188" t="str">
        <f>IF(OR(M296="",L290="",P290=""),"",IF(AND(T290="SI",AG290&gt;=$AH$22),"CUMPLE",IF(AG290&gt;=$AH$23,"CUMPLE","NO CUMPLE")))</f>
        <v>CUMPLE</v>
      </c>
      <c r="AI296" s="162" t="str">
        <f t="shared" si="252"/>
        <v>CUMPLE</v>
      </c>
    </row>
    <row r="297" spans="1:35" s="14" customFormat="1" ht="20.100000000000001" customHeight="1">
      <c r="A297" s="259"/>
      <c r="B297" s="150" t="str">
        <f t="shared" si="253"/>
        <v/>
      </c>
      <c r="C297" s="150"/>
      <c r="D297" s="121"/>
      <c r="E297" s="153"/>
      <c r="F297" s="153"/>
      <c r="G297" s="153"/>
      <c r="H297" s="153"/>
      <c r="I297" s="153">
        <f t="shared" si="256"/>
        <v>0</v>
      </c>
      <c r="J297" s="153">
        <f t="shared" si="254"/>
        <v>0</v>
      </c>
      <c r="K297" s="153"/>
      <c r="L297" s="153"/>
      <c r="M297" s="149">
        <v>8</v>
      </c>
      <c r="N297" s="197">
        <f>IF(M297="","",VLOOKUP(M297,POA!$B$3:$G262,3,0))</f>
        <v>5</v>
      </c>
      <c r="O297" s="160" t="s">
        <v>7</v>
      </c>
      <c r="P297" s="160">
        <f>+SUM(P298:P301)</f>
        <v>0</v>
      </c>
      <c r="Q297" s="255">
        <f>IF(ISERROR(VLOOKUP(M297,POA!$B$3:$G275,2,0)),"",VLOOKUP(M297,POA!$B$3:$G275,2,0))</f>
        <v>1146992897</v>
      </c>
      <c r="R297" s="295">
        <f>IF(M297="","",SUM($I$290)+IF(ISERROR(VLOOKUP(M297,POA!$B$3:$G266,4,0)),"",VLOOKUP(M297,POA!$B$3:$G266,4,0)))</f>
        <v>3892049579.4000001</v>
      </c>
      <c r="S297" s="257" t="str">
        <f>IF(OR($R$26=0,M297="",Q297=""),"",IF($R$26&gt;=VLOOKUP(M297,POA!$B$3:$G$21,6,FALSE),"CUMPLE","NO CUMPLE"))</f>
        <v/>
      </c>
      <c r="T297" s="129"/>
      <c r="U297" s="130"/>
      <c r="V297" s="186" t="str">
        <f>IF(OR($U290=0,M297="",Q297=""),"",IF(AND(T297="SI",$U290&gt;=$V$22),"CUMPLE",IF($U290&gt;=$V$23,"CUMPLE","NO CUMPLE")))</f>
        <v>CUMPLE</v>
      </c>
      <c r="W297" s="131"/>
      <c r="X297" s="186" t="str">
        <f>IF(OR(W290=0,M297="",Q297=""),"",IF(AND(T297="SI",W290&lt;=$X$22),"CUMPLE",IF(W290&lt;=$X$23,"CUMPLE","NO CUMPLE")))</f>
        <v>CUMPLE</v>
      </c>
      <c r="Y297" s="132"/>
      <c r="Z297" s="186" t="str">
        <f>IF(OR(Y290=0,M297="",Q297=""),"",IF(AND(T297="SI",Y290&gt;=$Z$22),"CUMPLE",IF(Y290&gt;=$Z$23,"CUMPLE","NO CUMPLE")))</f>
        <v>CUMPLE</v>
      </c>
      <c r="AA297" s="214" t="str">
        <f t="shared" si="249"/>
        <v/>
      </c>
      <c r="AB297" s="199">
        <v>2021</v>
      </c>
      <c r="AC297" s="134">
        <f t="shared" si="251"/>
        <v>0</v>
      </c>
      <c r="AD297" s="135" t="str">
        <f t="shared" ref="AD297:AD298" si="257">IF(OR(B297="",C297=""),"",IF(AND(AC297&gt;0,AC297&lt;=30000),"MIPYME","NO CUMPLE"))</f>
        <v/>
      </c>
      <c r="AE297" s="136"/>
      <c r="AF297" s="188" t="str">
        <f>IF(OR(M297="",L290="",P297=""),"",IF(AND(T290="SI",AE290&gt;=$AF$22),"CUMPLE",IF(AE290&gt;=$AF$23,"CUMPLE","NO CUMPLE")))</f>
        <v>CUMPLE</v>
      </c>
      <c r="AG297" s="136"/>
      <c r="AH297" s="188" t="str">
        <f>IF(OR(M297="",L290="",P290=""),"",IF(AND(T290="SI",AG290&gt;=$AH$22),"CUMPLE",IF(AG290&gt;=$AH$23,"CUMPLE","NO CUMPLE")))</f>
        <v>CUMPLE</v>
      </c>
      <c r="AI297" s="162" t="str">
        <f t="shared" si="252"/>
        <v>CUMPLE</v>
      </c>
    </row>
    <row r="298" spans="1:35" s="14" customFormat="1" ht="20.100000000000001" customHeight="1">
      <c r="A298" s="259"/>
      <c r="B298" s="150" t="str">
        <f t="shared" si="253"/>
        <v/>
      </c>
      <c r="C298" s="150"/>
      <c r="D298" s="121"/>
      <c r="E298" s="153"/>
      <c r="F298" s="153"/>
      <c r="G298" s="153"/>
      <c r="H298" s="153"/>
      <c r="I298" s="153">
        <f t="shared" si="256"/>
        <v>0</v>
      </c>
      <c r="J298" s="153">
        <f t="shared" si="254"/>
        <v>0</v>
      </c>
      <c r="K298" s="153"/>
      <c r="L298" s="153"/>
      <c r="M298" s="149">
        <v>9</v>
      </c>
      <c r="N298" s="197">
        <f>IF(M298="","",VLOOKUP(M298,POA!$B$3:$G262,3,0))</f>
        <v>5</v>
      </c>
      <c r="O298" s="160" t="s">
        <v>7</v>
      </c>
      <c r="P298" s="160">
        <f>+SUM(P299:P301)</f>
        <v>0</v>
      </c>
      <c r="Q298" s="255">
        <f>IF(ISERROR(VLOOKUP(M298,POA!$B$3:$G268,2,0)),"",VLOOKUP(M298,POA!$B$3:$G268,2,0))</f>
        <v>1077361989</v>
      </c>
      <c r="R298" s="295">
        <f>IF(M298="","",SUM($I$290)+IF(ISERROR(VLOOKUP(M298,POA!$B$3:$G267,4,0)),"",VLOOKUP(M298,POA!$B$3:$G267,4,0)))</f>
        <v>3878123397.8000002</v>
      </c>
      <c r="S298" s="257" t="str">
        <f>IF(OR($R$26=0,M298="",Q298=""),"",IF($R$26&gt;=VLOOKUP(M298,POA!$B$3:$G$21,6,FALSE),"CUMPLE","NO CUMPLE"))</f>
        <v/>
      </c>
      <c r="T298" s="129"/>
      <c r="U298" s="130"/>
      <c r="V298" s="186" t="str">
        <f>IF(OR($U290=0,M298="",Q298=""),"",IF(AND(T298="SI",$U290&gt;=$V$22),"CUMPLE",IF($U290&gt;=$V$23,"CUMPLE","NO CUMPLE")))</f>
        <v>CUMPLE</v>
      </c>
      <c r="W298" s="131"/>
      <c r="X298" s="186" t="str">
        <f>IF(OR(W290=0,M298="",Q298=""),"",IF(AND(T298="SI",W290&lt;=$X$22),"CUMPLE",IF(W290&lt;=$X$23,"CUMPLE","NO CUMPLE")))</f>
        <v>CUMPLE</v>
      </c>
      <c r="Y298" s="132"/>
      <c r="Z298" s="186" t="str">
        <f>IF(OR(Y290=0,M298="",Q298=""),"",IF(AND(T298="SI",Y290&gt;=$Z$22),"CUMPLE",IF(Y290&gt;=$Z$23,"CUMPLE","NO CUMPLE")))</f>
        <v>CUMPLE</v>
      </c>
      <c r="AA298" s="215" t="str">
        <f t="shared" si="249"/>
        <v/>
      </c>
      <c r="AB298" s="133">
        <v>2021</v>
      </c>
      <c r="AC298" s="134">
        <f t="shared" si="251"/>
        <v>0</v>
      </c>
      <c r="AD298" s="135" t="str">
        <f t="shared" si="257"/>
        <v/>
      </c>
      <c r="AE298" s="136"/>
      <c r="AF298" s="188" t="str">
        <f>IF(OR(M298="",L290="",P290=""),"",IF(AND(T290="SI",AE290&gt;=$AF$22),"CUMPLE",IF(AE290&gt;=$AF$23,"CUMPLE","NO CUMPLE")))</f>
        <v>CUMPLE</v>
      </c>
      <c r="AG298" s="136"/>
      <c r="AH298" s="188" t="str">
        <f>IF(OR(M298="",L290="",P290=""),"",IF(AND(T290="SI",AG290&gt;=$AH$22),"CUMPLE",IF(AG290&gt;=$AH$23,"CUMPLE","NO CUMPLE")))</f>
        <v>CUMPLE</v>
      </c>
      <c r="AI298" s="162" t="str">
        <f t="shared" si="252"/>
        <v>CUMPLE</v>
      </c>
    </row>
    <row r="299" spans="1:35" s="14" customFormat="1" ht="20.100000000000001" customHeight="1">
      <c r="A299" s="259"/>
      <c r="B299" s="150" t="str">
        <f t="shared" si="253"/>
        <v/>
      </c>
      <c r="C299" s="150"/>
      <c r="D299" s="121"/>
      <c r="E299" s="153"/>
      <c r="F299" s="153"/>
      <c r="G299" s="153"/>
      <c r="H299" s="153"/>
      <c r="I299" s="153">
        <f t="shared" si="256"/>
        <v>0</v>
      </c>
      <c r="J299" s="153">
        <f t="shared" si="254"/>
        <v>0</v>
      </c>
      <c r="K299" s="153"/>
      <c r="L299" s="153"/>
      <c r="M299" s="151"/>
      <c r="N299" s="197" t="str">
        <f>IF(M299="","",VLOOKUP(M299,POA!$B$3:$G262,3,0))</f>
        <v/>
      </c>
      <c r="O299" s="160" t="s">
        <v>7</v>
      </c>
      <c r="P299" s="160">
        <f>+SUM(P300:P301)</f>
        <v>0</v>
      </c>
      <c r="Q299" s="203" t="str">
        <f>IF(ISERROR(VLOOKUP(M299,POA!$B$3:$G269,2,0)),"",VLOOKUP(M299,POA!$B$3:$G269,2,0))</f>
        <v/>
      </c>
      <c r="R299" s="261"/>
      <c r="S299" s="246"/>
      <c r="T299" s="129"/>
      <c r="U299" s="130"/>
      <c r="V299" s="186" t="str">
        <f>IF(OR($U290=0,M299="",Q299=""),"",IF(AND(T299="SI",$U290&gt;=$V$22),"CUMPLE",IF($U290&gt;=$V$23,"CUMPLE","NO CUMPLE")))</f>
        <v/>
      </c>
      <c r="W299" s="131"/>
      <c r="X299" s="186" t="str">
        <f>IF(OR(W290=0,M299="",Q299=""),"",IF(AND(T299="SI",W290&lt;=$X$22),"CUMPLE",IF(W290&lt;=$X$23,"CUMPLE","NO CUMPLE")))</f>
        <v/>
      </c>
      <c r="Y299" s="132"/>
      <c r="Z299" s="186" t="str">
        <f>IF(OR(Y290=0,M299="",Q299=""),"",IF(AND(T299="SI",Y290&gt;=$Z$22),"CUMPLE",IF(Y290&gt;=$Z$23,"CUMPLE","NO CUMPLE")))</f>
        <v/>
      </c>
      <c r="AA299" s="214" t="str">
        <f t="shared" si="249"/>
        <v/>
      </c>
      <c r="AB299" s="199">
        <v>2021</v>
      </c>
      <c r="AC299" s="134">
        <f t="shared" si="251"/>
        <v>0</v>
      </c>
      <c r="AD299" s="135" t="str">
        <f>IF(OR(B299="",C299=""),"",IF(AND(AC299&gt;0,AC299&lt;=30000),"MIPYME","NO CUMPLE"))</f>
        <v/>
      </c>
      <c r="AE299" s="136"/>
      <c r="AF299" s="188" t="str">
        <f>IF(OR(M299="",L290="",P299=""),"",IF(AND(T290="SI",AE290&gt;=$AF$22),"CUMPLE",IF(AE290&gt;=$AF$23,"CUMPLE","NO CUMPLE")))</f>
        <v/>
      </c>
      <c r="AG299" s="136"/>
      <c r="AH299" s="188" t="str">
        <f>IF(OR(M299="",L290="",P290=""),"",IF(AND(T290="SI",AG290&gt;=$AH$22),"CUMPLE",IF(AG290&gt;=$AH$23,"CUMPLE","NO CUMPLE")))</f>
        <v/>
      </c>
      <c r="AI299" s="162" t="str">
        <f t="shared" si="252"/>
        <v/>
      </c>
    </row>
    <row r="300" spans="1:35" ht="20.100000000000001" customHeight="1">
      <c r="A300" s="259"/>
      <c r="B300" s="284" t="str">
        <f t="shared" si="253"/>
        <v/>
      </c>
      <c r="C300" s="284"/>
      <c r="D300" s="284"/>
      <c r="E300" s="216"/>
      <c r="F300" s="153"/>
      <c r="G300" s="153"/>
      <c r="H300" s="153"/>
      <c r="I300" s="153">
        <f>IF(ISERROR(E300-G300),"",E300-G300)</f>
        <v>0</v>
      </c>
      <c r="J300" s="153">
        <f t="shared" si="254"/>
        <v>0</v>
      </c>
      <c r="K300" s="153"/>
      <c r="L300" s="153"/>
      <c r="M300" s="151"/>
      <c r="N300" s="197" t="str">
        <f>IF(M300="","",VLOOKUP(M300,POA!$B$3:$G262,3,0))</f>
        <v/>
      </c>
      <c r="O300" s="160" t="s">
        <v>7</v>
      </c>
      <c r="P300" s="160">
        <f>+SUM(P301:P301)</f>
        <v>0</v>
      </c>
      <c r="Q300" s="203" t="str">
        <f>IF(ISERROR(VLOOKUP(M300,POA!$B$3:$G270,2,0)),"",VLOOKUP(M300,POA!$B$3:$G270,2,0))</f>
        <v/>
      </c>
      <c r="R300" s="204"/>
      <c r="S300" s="253"/>
      <c r="T300" s="129"/>
      <c r="U300" s="129"/>
      <c r="V300" s="186" t="str">
        <f>IF(OR($U291=0,M300="",Q300=""),"",IF(AND(T300="SI",$U291&gt;=$V$22),"CUMPLE",IF($U291&gt;=$V$23,"CUMPLE","NO CUMPLE")))</f>
        <v/>
      </c>
      <c r="W300" s="129"/>
      <c r="X300" s="186" t="str">
        <f>IF(OR(W291=0,M300="",Q300=""),"",IF(AND(T300="SI",W291&lt;=$X$22),"CUMPLE",IF(W291&lt;=$X$23,"CUMPLE","NO CUMPLE")))</f>
        <v/>
      </c>
      <c r="Y300" s="129"/>
      <c r="Z300" s="186" t="str">
        <f>IF(OR(Y291=0,M300="",Q300=""),"",IF(AND(T300="SI",Y291&gt;=$Z$22),"CUMPLE",IF(Y291&gt;=$Z$23,"CUMPLE","NO CUMPLE")))</f>
        <v/>
      </c>
      <c r="AA300" s="214" t="str">
        <f t="shared" si="249"/>
        <v/>
      </c>
      <c r="AB300" s="200"/>
      <c r="AC300" s="129"/>
      <c r="AD300" s="129"/>
      <c r="AE300" s="129"/>
      <c r="AF300" s="188" t="str">
        <f>IF(OR(M300="",L290="",P300=""),"",IF(AND(T290="SI",AE290&gt;=$AF$22),"CUMPLE",IF(AE290&gt;=$AF$23,"CUMPLE","NO CUMPLE")))</f>
        <v/>
      </c>
      <c r="AG300" s="129"/>
      <c r="AH300" s="188" t="str">
        <f>IF(OR(M300="",L290="",P290=""),"",IF(AND(T290="SI",AG290&gt;=$AH$22),"CUMPLE",IF(AG290&gt;=$AH$23,"CUMPLE","NO CUMPLE")))</f>
        <v/>
      </c>
      <c r="AI300" s="162" t="str">
        <f t="shared" si="252"/>
        <v/>
      </c>
    </row>
    <row r="301" spans="1:35" ht="9.9499999999999993" customHeight="1" thickBot="1">
      <c r="A301" s="259"/>
      <c r="B301" s="322" t="s">
        <v>73</v>
      </c>
      <c r="C301" s="323"/>
      <c r="D301" s="323"/>
      <c r="E301" s="323"/>
      <c r="F301" s="323"/>
      <c r="G301" s="323"/>
      <c r="H301" s="323"/>
      <c r="I301" s="323"/>
      <c r="J301" s="323"/>
      <c r="K301" s="323"/>
      <c r="L301" s="323"/>
      <c r="M301" s="323"/>
      <c r="N301" s="323"/>
      <c r="O301" s="323"/>
      <c r="P301" s="323"/>
      <c r="Q301" s="323"/>
      <c r="R301" s="323"/>
      <c r="S301" s="324"/>
      <c r="T301" s="323"/>
      <c r="U301" s="323"/>
      <c r="V301" s="323"/>
      <c r="W301" s="323"/>
      <c r="X301" s="323"/>
      <c r="Y301" s="323"/>
      <c r="Z301" s="323"/>
      <c r="AA301" s="324"/>
      <c r="AB301" s="323"/>
      <c r="AC301" s="323"/>
      <c r="AD301" s="323"/>
      <c r="AE301" s="323"/>
      <c r="AF301" s="323"/>
      <c r="AG301" s="323"/>
      <c r="AH301" s="323"/>
      <c r="AI301" s="325"/>
    </row>
    <row r="302" spans="1:35" s="221" customFormat="1" ht="26.1" customHeight="1">
      <c r="A302" s="269" t="s">
        <v>148</v>
      </c>
      <c r="B302" s="222">
        <v>24</v>
      </c>
      <c r="C302" s="223" t="s">
        <v>149</v>
      </c>
      <c r="D302" s="224">
        <f>IF(SUM(D303:D312)=0,"",SUM(D303:D312))</f>
        <v>1</v>
      </c>
      <c r="E302" s="225">
        <f t="shared" ref="E302:K302" si="258">IF(ISERROR(SUM(E303:E312)),"",SUM(E303:E312))</f>
        <v>7504216417</v>
      </c>
      <c r="F302" s="225">
        <f t="shared" si="258"/>
        <v>12276436747</v>
      </c>
      <c r="G302" s="225">
        <f t="shared" si="258"/>
        <v>259894293</v>
      </c>
      <c r="H302" s="225">
        <f t="shared" si="258"/>
        <v>2930380701</v>
      </c>
      <c r="I302" s="225">
        <f t="shared" si="258"/>
        <v>7244322124</v>
      </c>
      <c r="J302" s="225">
        <f t="shared" si="258"/>
        <v>9346056046</v>
      </c>
      <c r="K302" s="225">
        <f t="shared" si="258"/>
        <v>1376810179</v>
      </c>
      <c r="L302" s="225">
        <f t="shared" ref="L302" si="259">IF(ISERROR(SUM(L303:L311)),"",SUM(L303:L311))</f>
        <v>45154565</v>
      </c>
      <c r="M302" s="226">
        <v>1</v>
      </c>
      <c r="N302" s="227">
        <f>IF(M302="","",VLOOKUP(M302,POA!$B$3:$G274,3,0))</f>
        <v>5</v>
      </c>
      <c r="O302" s="228" t="s">
        <v>7</v>
      </c>
      <c r="P302" s="228">
        <f>+SUM(P303:P311)</f>
        <v>0</v>
      </c>
      <c r="Q302" s="229">
        <f>IF(ISERROR(VLOOKUP(M302,POA!$B$3:$G287,2,0)),"",VLOOKUP(M302,POA!$B$3:$G287,2,0))</f>
        <v>3031202957</v>
      </c>
      <c r="R302" s="230">
        <f>IF(M302="","",SUM($I$302)+IF(ISERROR(VLOOKUP(M302,POA!$B$3:$G271,4,0)),"",VLOOKUP(M302,POA!$B$3:$G271,4,0)))</f>
        <v>7850562715.3999996</v>
      </c>
      <c r="S302" s="231" t="str">
        <f>IF(OR($R$26=0,M302="",Q302=""),"",IF($R$26&gt;=VLOOKUP(M302,POA!$B$3:$G$21,6,FALSE),"CUMPLE","NO CUMPLE"))</f>
        <v/>
      </c>
      <c r="T302" s="225" t="str">
        <f>IF(M302="","",IF(COUNTIFS(T303:T312,"SI",D303:D312,"&gt;=10%")&gt;0,"SI","NO"))</f>
        <v>SI</v>
      </c>
      <c r="U302" s="225">
        <f>IF(ISERROR(SUM(E302/G302)),0,SUM(E302/G302))</f>
        <v>28.874110048272588</v>
      </c>
      <c r="V302" s="232" t="str">
        <f>IF(OR($U302=0,M302="",Q302=""),"",IF(AND(T302="SI",$U302&gt;=$V$22),"CUMPLE",IF($U302&gt;=$V$23,"CUMPLE","NO CUMPLE")))</f>
        <v>CUMPLE</v>
      </c>
      <c r="W302" s="233">
        <f>IF(M302="","",IF(ISERROR(SUM(H302/F302)),0,SUM(H302/F302)))</f>
        <v>0.23869961303845749</v>
      </c>
      <c r="X302" s="232" t="str">
        <f>IF(OR(W302=0,M302="",Q302=""),"",IF(AND(T302="SI",W302&lt;=$X$22),"CUMPLE",IF(W302&lt;=$X$23,"CUMPLE","NO CUMPLE")))</f>
        <v>CUMPLE</v>
      </c>
      <c r="Y302" s="225">
        <f>IF(ISERROR(SUM(K302/L302)),0,SUM(K302/L302))</f>
        <v>30.49105176851997</v>
      </c>
      <c r="Z302" s="232" t="str">
        <f>IF(OR(Y302=0,M302="",Q302=""),"",IF(AND(T302="SI",Y302&gt;=$Z$22),"CUMPLE",IF(Y302&gt;=$Z$23,"CUMPLE","NO CUMPLE")))</f>
        <v>CUMPLE</v>
      </c>
      <c r="AA302" s="234" t="str">
        <f t="shared" ref="AA302:AA312" si="260">IF(OR(S302="",V302="",X302="",Z302=""),"",IF(S302="NO CUMPLE","NO CUMPLE",IF(V302="NO CUMPLE","NO CUMPLE",IF(X302="NO CUMPLE","NO CUMPLE",IF(Z302="NO CUMPLE","NO CUMPLE",IF(Z302="NO CUMPLE","NO CUMPLE","CUMPLE"))))))</f>
        <v/>
      </c>
      <c r="AB302" s="235">
        <v>2021</v>
      </c>
      <c r="AC302" s="236">
        <f>IF(ISERROR(F302/VLOOKUP(AB302,$AC$21:$AD$23,2)),"",F302/VLOOKUP(AB302,$AC$21:$AD$23,2))</f>
        <v>13512.477074954377</v>
      </c>
      <c r="AD302" s="237" t="str">
        <f>IF(OR(B302="",C302=""),"",IF(AND(AC302&gt;0,AC302&lt;=30000),"MIPYME","NO CUMPLE"))</f>
        <v>MIPYME</v>
      </c>
      <c r="AE302" s="238">
        <f>IF(M302="","",IF(ISERROR(SUM(K302/J302)),0,SUM(K302/J302)))</f>
        <v>0.14731456479861987</v>
      </c>
      <c r="AF302" s="239" t="str">
        <f>IF(OR(M302="",L302="",P302=""),"",IF(AND(T302="SI",AE302&gt;=$AF$22),"CUMPLE",IF(AE302&gt;=$AF$23,"CUMPLE","NO CUMPLE")))</f>
        <v>CUMPLE</v>
      </c>
      <c r="AG302" s="238">
        <f>IF(M302="","",IF(ISERROR(SUM(K302/F302)),0,SUM(K302/F302)))</f>
        <v>0.11215063518626053</v>
      </c>
      <c r="AH302" s="239" t="str">
        <f>IF(OR(M302="",L302="",P302=""),"",IF(AND(T302="SI",AG302&gt;=$AH$22),"CUMPLE",IF(AG302&gt;=$AH$23,"CUMPLE","NO CUMPLE")))</f>
        <v>CUMPLE</v>
      </c>
      <c r="AI302" s="234" t="str">
        <f>IF(OR(AF302="",AH302=""),"",IF(AF302="NO CUMPLE","NO CUMPLE",IF(AH302="NO CUMPLE","NO CUMPLE",IF(AH302="NO CUMPLE","NO CUMPLE","CUMPLE"))))</f>
        <v>CUMPLE</v>
      </c>
    </row>
    <row r="303" spans="1:35" s="14" customFormat="1" ht="20.100000000000001" customHeight="1">
      <c r="A303" s="259">
        <v>45462</v>
      </c>
      <c r="B303" s="146">
        <f>IF(C303="","",B302+0.1)</f>
        <v>24.1</v>
      </c>
      <c r="C303" s="146" t="s">
        <v>150</v>
      </c>
      <c r="D303" s="147">
        <v>0.9</v>
      </c>
      <c r="E303" s="137">
        <v>5266255849</v>
      </c>
      <c r="F303" s="137">
        <v>5275128729</v>
      </c>
      <c r="G303" s="137">
        <v>245055777</v>
      </c>
      <c r="H303" s="137">
        <v>245055777</v>
      </c>
      <c r="I303" s="137">
        <f>IF(ISERROR(E303-G303),"",E303-G303)</f>
        <v>5021200072</v>
      </c>
      <c r="J303" s="137">
        <f>IF(ISERROR(F303-H303),"",F303-H303)</f>
        <v>5030072952</v>
      </c>
      <c r="K303" s="137">
        <v>1212001733</v>
      </c>
      <c r="L303" s="137">
        <v>85991</v>
      </c>
      <c r="M303" s="148">
        <v>2</v>
      </c>
      <c r="N303" s="198">
        <f>IF(M303="","",VLOOKUP(M303,POA!$B$3:$G274,3,0))</f>
        <v>5</v>
      </c>
      <c r="O303" s="159" t="s">
        <v>7</v>
      </c>
      <c r="P303" s="159">
        <f t="shared" ref="P303:P304" si="261">+SUM(P304:P312)</f>
        <v>0</v>
      </c>
      <c r="Q303" s="202">
        <f>IF(ISERROR(VLOOKUP(M303,POA!$B$3:$G287,2,0)),"",VLOOKUP(M303,POA!$B$3:$G287,2,0))</f>
        <v>1797292893</v>
      </c>
      <c r="R303" s="264">
        <f>IF(M303="","",SUM($I$302)+IF(ISERROR(VLOOKUP(M303,POA!$B$3:$G272,4,0)),"",VLOOKUP(M303,POA!$B$3:$G272,4,0)))</f>
        <v>7603780702.6000004</v>
      </c>
      <c r="S303" s="256" t="str">
        <f>IF(OR($R$26=0,M303="",Q303=""),"",IF($R$26&gt;=VLOOKUP(M303,POA!$B$3:$G$21,6,FALSE),"CUMPLE","NO CUMPLE"))</f>
        <v/>
      </c>
      <c r="T303" s="154" t="s">
        <v>71</v>
      </c>
      <c r="U303" s="138"/>
      <c r="V303" s="185" t="str">
        <f>IF(OR($U302=0,M303="",Q303=""),"",IF(AND(T303="SI",$U302&gt;=$V$22),"CUMPLE",IF($U302&gt;=$V$23,"CUMPLE","NO CUMPLE")))</f>
        <v>CUMPLE</v>
      </c>
      <c r="W303" s="139"/>
      <c r="X303" s="185" t="str">
        <f>IF(OR(W302=0,M303="",Q303=""),"",IF(AND(T303="SI",W302&lt;=$X$22),"CUMPLE",IF(W302&lt;=$X$23,"CUMPLE","NO CUMPLE")))</f>
        <v>CUMPLE</v>
      </c>
      <c r="Y303" s="140"/>
      <c r="Z303" s="185" t="str">
        <f>IF(OR(Y302=0,M303="",Q303=""),"",IF(AND(T303="SI",Y302&gt;=$Z$22),"CUMPLE",IF(Y302&gt;=$Z$23,"CUMPLE","NO CUMPLE")))</f>
        <v>CUMPLE</v>
      </c>
      <c r="AA303" s="213" t="str">
        <f t="shared" si="260"/>
        <v/>
      </c>
      <c r="AB303" s="141">
        <v>2021</v>
      </c>
      <c r="AC303" s="142">
        <f t="shared" ref="AC303:AC311" si="262">IF(ISERROR(F303/VLOOKUP(AB303,$AC$21:$AD$23,2)),"",F303/VLOOKUP(AB303,$AC$21:$AD$23,2))</f>
        <v>5806.2496054047988</v>
      </c>
      <c r="AD303" s="143" t="str">
        <f>IF(OR(B303="",C303=""),"",IF(AND(AC303&gt;0,AC303&lt;=30000),"MIPYME","NO CUMPLE"))</f>
        <v>MIPYME</v>
      </c>
      <c r="AE303" s="144"/>
      <c r="AF303" s="187" t="str">
        <f>IF(OR(M303="",L302="",P303=""),"",IF(AND(T302="SI",AE302&gt;=$AF$22),"CUMPLE",IF(AE302&gt;=$AF$23,"CUMPLE","NO CUMPLE")))</f>
        <v>CUMPLE</v>
      </c>
      <c r="AG303" s="144"/>
      <c r="AH303" s="187" t="str">
        <f>IF(OR(M303="",L302="",P303=""),"",IF(AND(T302="SI",AG302&gt;=$AH$22),"CUMPLE",IF(AG302&gt;=$AH$23,"CUMPLE","NO CUMPLE")))</f>
        <v>CUMPLE</v>
      </c>
      <c r="AI303" s="161" t="str">
        <f t="shared" ref="AI303:AI312" si="263">IF(OR(AF303="",AH303=""),"",IF(AF303="NO CUMPLE","NO CUMPLE",IF(AH303="NO CUMPLE","NO CUMPLE",IF(AH303="NO CUMPLE","NO CUMPLE","CUMPLE"))))</f>
        <v>CUMPLE</v>
      </c>
    </row>
    <row r="304" spans="1:35" s="14" customFormat="1" ht="20.100000000000001" customHeight="1">
      <c r="A304" s="259">
        <v>45462</v>
      </c>
      <c r="B304" s="21">
        <f t="shared" ref="B304:B312" si="264">IF(C304="","",B303+0.1)</f>
        <v>24.200000000000003</v>
      </c>
      <c r="C304" s="21" t="s">
        <v>151</v>
      </c>
      <c r="D304" s="121">
        <v>0.1</v>
      </c>
      <c r="E304" s="153">
        <v>2237960568</v>
      </c>
      <c r="F304" s="153">
        <v>7001308018</v>
      </c>
      <c r="G304" s="153">
        <v>14838516</v>
      </c>
      <c r="H304" s="153">
        <v>2685324924</v>
      </c>
      <c r="I304" s="153">
        <f>IF(ISERROR(E304-G304),"",E304-G304)</f>
        <v>2223122052</v>
      </c>
      <c r="J304" s="153">
        <f t="shared" ref="J304:J312" si="265">IF(ISERROR(F304-H304),"",F304-H304)</f>
        <v>4315983094</v>
      </c>
      <c r="K304" s="153">
        <v>164808446</v>
      </c>
      <c r="L304" s="153">
        <v>45068574</v>
      </c>
      <c r="M304" s="149">
        <v>3</v>
      </c>
      <c r="N304" s="197">
        <f>IF(M304="","",VLOOKUP(M304,POA!$B$3:$G274,3,0))</f>
        <v>5</v>
      </c>
      <c r="O304" s="160" t="s">
        <v>7</v>
      </c>
      <c r="P304" s="160">
        <f t="shared" si="261"/>
        <v>0</v>
      </c>
      <c r="Q304" s="255">
        <f>IF(ISERROR(VLOOKUP(M304,POA!$B$3:$G287,2,0)),"",VLOOKUP(M304,POA!$B$3:$G287,2,0))</f>
        <v>1522205504</v>
      </c>
      <c r="R304" s="295">
        <f>IF(M304="","",SUM($I$302)+IF(ISERROR(VLOOKUP(M304,POA!$B$3:$G273,4,0)),"",VLOOKUP(M304,POA!$B$3:$G273,4,0)))</f>
        <v>7548763224.8000002</v>
      </c>
      <c r="S304" s="257" t="str">
        <f>IF(OR($R$26=0,M304="",Q304=""),"",IF($R$26&gt;=VLOOKUP(M304,POA!$B$3:$G$21,6,FALSE),"CUMPLE","NO CUMPLE"))</f>
        <v/>
      </c>
      <c r="T304" s="129"/>
      <c r="U304" s="130"/>
      <c r="V304" s="186" t="str">
        <f>IF(OR($U302=0,M304="",Q304=""),"",IF(AND(T304="SI",$U302&gt;=$V$22),"CUMPLE",IF($U302&gt;=$V$23,"CUMPLE","NO CUMPLE")))</f>
        <v>CUMPLE</v>
      </c>
      <c r="W304" s="131"/>
      <c r="X304" s="186" t="str">
        <f>IF(OR(W302=0,M304="",Q304=""),"",IF(AND(T304="SI",W302&lt;=$X$22),"CUMPLE",IF(W302&lt;=$X$23,"CUMPLE","NO CUMPLE")))</f>
        <v>CUMPLE</v>
      </c>
      <c r="Y304" s="132"/>
      <c r="Z304" s="186" t="str">
        <f>IF(OR(Y302=0,M304="",Q304=""),"",IF(AND(T304="SI",Y302&gt;=$Z$22),"CUMPLE",IF(Y302&gt;=$Z$23,"CUMPLE","NO CUMPLE")))</f>
        <v>CUMPLE</v>
      </c>
      <c r="AA304" s="214" t="str">
        <f t="shared" si="260"/>
        <v/>
      </c>
      <c r="AB304" s="199">
        <v>2021</v>
      </c>
      <c r="AC304" s="134">
        <f t="shared" si="262"/>
        <v>7706.227469549578</v>
      </c>
      <c r="AD304" s="135" t="str">
        <f t="shared" ref="AD304:AD307" si="266">IF(OR(B304="",C304=""),"",IF(AND(AC304&gt;0,AC304&lt;=30000),"MIPYME","NO CUMPLE"))</f>
        <v>MIPYME</v>
      </c>
      <c r="AE304" s="136"/>
      <c r="AF304" s="188" t="str">
        <f>IF(OR(M304="",L302="",P304=""),"",IF(AND(T302="SI",AE302&gt;=$AF$22),"CUMPLE",IF(AE302&gt;=$AF$23,"CUMPLE","NO CUMPLE")))</f>
        <v>CUMPLE</v>
      </c>
      <c r="AG304" s="136"/>
      <c r="AH304" s="188" t="str">
        <f>IF(OR(M304="",L302="",P302=""),"",IF(AND(T302="SI",AG302&gt;=$AH$22),"CUMPLE",IF(AG302&gt;=$AH$23,"CUMPLE","NO CUMPLE")))</f>
        <v>CUMPLE</v>
      </c>
      <c r="AI304" s="162" t="str">
        <f t="shared" si="263"/>
        <v>CUMPLE</v>
      </c>
    </row>
    <row r="305" spans="1:35" s="14" customFormat="1" ht="20.100000000000001" customHeight="1">
      <c r="A305" s="259"/>
      <c r="B305" s="21" t="str">
        <f t="shared" si="264"/>
        <v/>
      </c>
      <c r="C305" s="21"/>
      <c r="D305" s="121"/>
      <c r="E305" s="153"/>
      <c r="F305" s="153"/>
      <c r="G305" s="153"/>
      <c r="H305" s="153"/>
      <c r="I305" s="153">
        <f t="shared" ref="I305:I311" si="267">IF(ISERROR(E305-G305),"",E305-G305)</f>
        <v>0</v>
      </c>
      <c r="J305" s="153">
        <f t="shared" si="265"/>
        <v>0</v>
      </c>
      <c r="K305" s="153"/>
      <c r="L305" s="153"/>
      <c r="M305" s="149">
        <v>4</v>
      </c>
      <c r="N305" s="197">
        <f>IF(M305="","",VLOOKUP(M305,POA!$B$3:$G274,3,0))</f>
        <v>5</v>
      </c>
      <c r="O305" s="160" t="s">
        <v>7</v>
      </c>
      <c r="P305" s="160">
        <f>+SUM(P306:P313)</f>
        <v>0</v>
      </c>
      <c r="Q305" s="255">
        <f>IF(ISERROR(VLOOKUP(M305,POA!$B$3:$G287,2,0)),"",VLOOKUP(M305,POA!$B$3:$G287,2,0))</f>
        <v>1378467964</v>
      </c>
      <c r="R305" s="295">
        <f>IF(M305="","",SUM($I$302)+IF(ISERROR(VLOOKUP(M305,POA!$B$3:$G274,4,0)),"",VLOOKUP(M305,POA!$B$3:$G274,4,0)))</f>
        <v>7520015716.8000002</v>
      </c>
      <c r="S305" s="294" t="str">
        <f>IF(OR($R$26=0,M305="",Q305=""),"",IF($R$26&gt;=VLOOKUP(M305,POA!$B$3:$G$21,6,FALSE),"CUMPLE","NO CUMPLE"))</f>
        <v/>
      </c>
      <c r="T305" s="129"/>
      <c r="U305" s="130"/>
      <c r="V305" s="186" t="str">
        <f>IF(OR($U302=0,M305="",Q305=""),"",IF(AND(T305="SI",$U302&gt;=$V$22),"CUMPLE",IF($U302&gt;=$V$23,"CUMPLE","NO CUMPLE")))</f>
        <v>CUMPLE</v>
      </c>
      <c r="W305" s="131"/>
      <c r="X305" s="186" t="str">
        <f>IF(OR(W302=0,M305="",Q305=""),"",IF(AND(T305="SI",W302&lt;=$X$22),"CUMPLE",IF(W302&lt;=$X$23,"CUMPLE","NO CUMPLE")))</f>
        <v>CUMPLE</v>
      </c>
      <c r="Y305" s="132"/>
      <c r="Z305" s="186" t="str">
        <f>IF(OR(Y302=0,M305="",Q305=""),"",IF(AND(T305="SI",Y302&gt;=$Z$22),"CUMPLE",IF(Y302&gt;=$Z$23,"CUMPLE","NO CUMPLE")))</f>
        <v>CUMPLE</v>
      </c>
      <c r="AA305" s="214" t="str">
        <f t="shared" si="260"/>
        <v/>
      </c>
      <c r="AB305" s="199">
        <v>2021</v>
      </c>
      <c r="AC305" s="134">
        <f t="shared" si="262"/>
        <v>0</v>
      </c>
      <c r="AD305" s="135" t="str">
        <f t="shared" si="266"/>
        <v/>
      </c>
      <c r="AE305" s="136"/>
      <c r="AF305" s="188" t="str">
        <f>IF(OR(M305="",L302="",P305=""),"",IF(AND(T302="SI",AE302&gt;=$AF$22),"CUMPLE",IF(AE302&gt;=$AF$23,"CUMPLE","NO CUMPLE")))</f>
        <v>CUMPLE</v>
      </c>
      <c r="AG305" s="136"/>
      <c r="AH305" s="188" t="str">
        <f>IF(OR(M305="",L302="",P302=""),"",IF(AND(T302="SI",AG302&gt;=$AH$22),"CUMPLE",IF(AG302&gt;=$AH$23,"CUMPLE","NO CUMPLE")))</f>
        <v>CUMPLE</v>
      </c>
      <c r="AI305" s="162" t="str">
        <f t="shared" si="263"/>
        <v>CUMPLE</v>
      </c>
    </row>
    <row r="306" spans="1:35" s="14" customFormat="1" ht="20.100000000000001" customHeight="1">
      <c r="A306" s="259"/>
      <c r="B306" s="21" t="str">
        <f t="shared" si="264"/>
        <v/>
      </c>
      <c r="C306" s="21"/>
      <c r="D306" s="121"/>
      <c r="E306" s="153"/>
      <c r="F306" s="153"/>
      <c r="G306" s="153"/>
      <c r="H306" s="153"/>
      <c r="I306" s="153">
        <f t="shared" si="267"/>
        <v>0</v>
      </c>
      <c r="J306" s="153">
        <f t="shared" si="265"/>
        <v>0</v>
      </c>
      <c r="K306" s="153"/>
      <c r="L306" s="153"/>
      <c r="M306" s="149">
        <v>5</v>
      </c>
      <c r="N306" s="197">
        <f>IF(M306="","",VLOOKUP(M306,POA!$B$3:$G287,3,0))</f>
        <v>5</v>
      </c>
      <c r="O306" s="160" t="s">
        <v>7</v>
      </c>
      <c r="P306" s="160">
        <f>+SUM(P307:P313)</f>
        <v>0</v>
      </c>
      <c r="Q306" s="255">
        <f>IF(ISERROR(VLOOKUP(M306,POA!$B$3:$G276,2,0)),"",VLOOKUP(M306,POA!$B$3:$G276,2,0))</f>
        <v>1348402734</v>
      </c>
      <c r="R306" s="295">
        <f>IF(M306="","",SUM($I$302)+IF(ISERROR(VLOOKUP(M306,POA!$B$3:$G275,4,0)),"",VLOOKUP(M306,POA!$B$3:$G275,4,0)))</f>
        <v>7514002670.8000002</v>
      </c>
      <c r="S306" s="298" t="str">
        <f>IF(OR($R$26=0,M306="",Q306=""),"",IF($R$26&gt;=VLOOKUP(M306,POA!$B$3:$G$21,6,FALSE),"CUMPLE","NO CUMPLE"))</f>
        <v/>
      </c>
      <c r="T306" s="129"/>
      <c r="U306" s="130"/>
      <c r="V306" s="186" t="str">
        <f>IF(OR($U302=0,M306="",Q306=""),"",IF(AND(T306="SI",$U302&gt;=$V$22),"CUMPLE",IF($U302&gt;=$V$23,"CUMPLE","NO CUMPLE")))</f>
        <v>CUMPLE</v>
      </c>
      <c r="W306" s="131"/>
      <c r="X306" s="186" t="str">
        <f>IF(OR(W302=0,M306="",Q306=""),"",IF(AND(T306="SI",W302&lt;=$X$22),"CUMPLE",IF(W302&lt;=$X$23,"CUMPLE","NO CUMPLE")))</f>
        <v>CUMPLE</v>
      </c>
      <c r="Y306" s="132"/>
      <c r="Z306" s="186" t="str">
        <f>IF(OR(Y302=0,M306="",Q306=""),"",IF(AND(T306="SI",Y302&gt;=$Z$22),"CUMPLE",IF(Y302&gt;=$Z$23,"CUMPLE","NO CUMPLE")))</f>
        <v>CUMPLE</v>
      </c>
      <c r="AA306" s="214" t="str">
        <f t="shared" si="260"/>
        <v/>
      </c>
      <c r="AB306" s="199">
        <v>2021</v>
      </c>
      <c r="AC306" s="134">
        <f t="shared" si="262"/>
        <v>0</v>
      </c>
      <c r="AD306" s="135" t="str">
        <f t="shared" si="266"/>
        <v/>
      </c>
      <c r="AE306" s="136"/>
      <c r="AF306" s="188" t="str">
        <f>IF(OR(M306="",L302="",P306=""),"",IF(AND(T302="SI",AE302&gt;=$AF$22),"CUMPLE",IF(AE302&gt;=$AF$23,"CUMPLE","NO CUMPLE")))</f>
        <v>CUMPLE</v>
      </c>
      <c r="AG306" s="136"/>
      <c r="AH306" s="188" t="str">
        <f>IF(OR(M305="",L302="",P302=""),"",IF(AND(T302="SI",AG302&gt;=$AH$22),"CUMPLE",IF(AG302&gt;=$AH$23,"CUMPLE","NO CUMPLE")))</f>
        <v>CUMPLE</v>
      </c>
      <c r="AI306" s="162" t="str">
        <f t="shared" si="263"/>
        <v>CUMPLE</v>
      </c>
    </row>
    <row r="307" spans="1:35" s="14" customFormat="1" ht="20.100000000000001" customHeight="1">
      <c r="A307" s="259"/>
      <c r="B307" s="21" t="str">
        <f t="shared" si="264"/>
        <v/>
      </c>
      <c r="C307" s="21"/>
      <c r="D307" s="121"/>
      <c r="E307" s="153"/>
      <c r="F307" s="153"/>
      <c r="G307" s="153"/>
      <c r="H307" s="153"/>
      <c r="I307" s="153">
        <f t="shared" si="267"/>
        <v>0</v>
      </c>
      <c r="J307" s="153">
        <f t="shared" si="265"/>
        <v>0</v>
      </c>
      <c r="K307" s="153"/>
      <c r="L307" s="153"/>
      <c r="M307" s="149">
        <v>6</v>
      </c>
      <c r="N307" s="197">
        <f>IF(M307="","",VLOOKUP(M307,POA!$B$3:$G274,3,0))</f>
        <v>5</v>
      </c>
      <c r="O307" s="160" t="s">
        <v>7</v>
      </c>
      <c r="P307" s="160">
        <f>+SUM(P308:P313)</f>
        <v>0</v>
      </c>
      <c r="Q307" s="255">
        <f>IF(ISERROR(VLOOKUP(M307,POA!$B$3:$G287,2,0)),"",VLOOKUP(M307,POA!$B$3:$G287,2,0))</f>
        <v>1264100957</v>
      </c>
      <c r="R307" s="295">
        <f>IF(M307="","",SUM($I$302)+IF(ISERROR(VLOOKUP(M307,POA!$B$3:$G276,4,0)),"",VLOOKUP(M307,POA!$B$3:$G276,4,0)))</f>
        <v>7497142315.3999996</v>
      </c>
      <c r="S307" s="257" t="str">
        <f>IF(OR($R$26=0,M307="",Q307=""),"",IF($R$26&gt;=VLOOKUP(M307,POA!$B$3:$G$21,6,FALSE),"CUMPLE","NO CUMPLE"))</f>
        <v/>
      </c>
      <c r="T307" s="129"/>
      <c r="U307" s="130"/>
      <c r="V307" s="186" t="str">
        <f>IF(OR($U302=0,M307="",Q307=""),"",IF(AND(T307="SI",$U302&gt;=$V$22),"CUMPLE",IF($U302&gt;=$V$23,"CUMPLE","NO CUMPLE")))</f>
        <v>CUMPLE</v>
      </c>
      <c r="W307" s="131"/>
      <c r="X307" s="186" t="str">
        <f>IF(OR(W302=0,M307="",Q307=""),"",IF(AND(T307="SI",W302&lt;=$X$22),"CUMPLE",IF(W302&lt;=$X$23,"CUMPLE","NO CUMPLE")))</f>
        <v>CUMPLE</v>
      </c>
      <c r="Y307" s="132"/>
      <c r="Z307" s="186" t="str">
        <f>IF(OR(Y302=0,M307="",Q307=""),"",IF(AND(T307="SI",Y302&gt;=$Z$22),"CUMPLE",IF(Y302&gt;=$Z$23,"CUMPLE","NO CUMPLE")))</f>
        <v>CUMPLE</v>
      </c>
      <c r="AA307" s="214" t="str">
        <f t="shared" si="260"/>
        <v/>
      </c>
      <c r="AB307" s="199">
        <v>2021</v>
      </c>
      <c r="AC307" s="134">
        <f t="shared" si="262"/>
        <v>0</v>
      </c>
      <c r="AD307" s="135" t="str">
        <f t="shared" si="266"/>
        <v/>
      </c>
      <c r="AE307" s="136"/>
      <c r="AF307" s="188" t="str">
        <f>IF(OR(M307="",L302="",P307=""),"",IF(AND(T302="SI",AE302&gt;=$AF$22),"CUMPLE",IF(AE302&gt;=$AF$23,"CUMPLE","NO CUMPLE")))</f>
        <v>CUMPLE</v>
      </c>
      <c r="AG307" s="136"/>
      <c r="AH307" s="188" t="str">
        <f>IF(OR(M307="",L302="",P302=""),"",IF(AND(T302="SI",AG302&gt;=$AH$22),"CUMPLE",IF(AG302&gt;=$AH$23,"CUMPLE","NO CUMPLE")))</f>
        <v>CUMPLE</v>
      </c>
      <c r="AI307" s="162" t="str">
        <f t="shared" si="263"/>
        <v>CUMPLE</v>
      </c>
    </row>
    <row r="308" spans="1:35" s="14" customFormat="1" ht="20.100000000000001" customHeight="1">
      <c r="A308" s="259"/>
      <c r="B308" s="150" t="str">
        <f t="shared" si="264"/>
        <v/>
      </c>
      <c r="C308" s="150"/>
      <c r="D308" s="121"/>
      <c r="E308" s="153"/>
      <c r="F308" s="153"/>
      <c r="G308" s="153"/>
      <c r="H308" s="153"/>
      <c r="I308" s="153">
        <f t="shared" si="267"/>
        <v>0</v>
      </c>
      <c r="J308" s="153">
        <f t="shared" si="265"/>
        <v>0</v>
      </c>
      <c r="K308" s="153"/>
      <c r="L308" s="153"/>
      <c r="M308" s="149">
        <v>7</v>
      </c>
      <c r="N308" s="197">
        <f>IF(M308="","",VLOOKUP(M308,POA!$B$3:$G274,3,0))</f>
        <v>5</v>
      </c>
      <c r="O308" s="160" t="s">
        <v>7</v>
      </c>
      <c r="P308" s="160">
        <f>+SUM(P309:P313)</f>
        <v>0</v>
      </c>
      <c r="Q308" s="255">
        <f>IF(ISERROR(VLOOKUP(M308,POA!$B$3:$G287,2,0)),"",VLOOKUP(M308,POA!$B$3:$G287,2,0))</f>
        <v>1167015102</v>
      </c>
      <c r="R308" s="295">
        <f>IF(M308="","",SUM($I$302)+IF(ISERROR(VLOOKUP(M308,POA!$B$3:$G277,4,0)),"",VLOOKUP(M308,POA!$B$3:$G277,4,0)))</f>
        <v>7477725144.3999996</v>
      </c>
      <c r="S308" s="257" t="str">
        <f>IF(OR($R$26=0,M308="",Q308=""),"",IF($R$26&gt;=VLOOKUP(M308,POA!$B$3:$G$21,6,FALSE),"CUMPLE","NO CUMPLE"))</f>
        <v/>
      </c>
      <c r="T308" s="129"/>
      <c r="U308" s="130"/>
      <c r="V308" s="186" t="str">
        <f>IF(OR($U302=0,M308="",Q308=""),"",IF(AND(T308="SI",$U302&gt;=$V$22),"CUMPLE",IF($U302&gt;=$V$23,"CUMPLE","NO CUMPLE")))</f>
        <v>CUMPLE</v>
      </c>
      <c r="W308" s="131"/>
      <c r="X308" s="186" t="str">
        <f>IF(OR(W302=0,M308="",Q308=""),"",IF(AND(T308="SI",W302&lt;=$X$22),"CUMPLE",IF(W302&lt;=$X$23,"CUMPLE","NO CUMPLE")))</f>
        <v>CUMPLE</v>
      </c>
      <c r="Y308" s="132"/>
      <c r="Z308" s="186" t="str">
        <f>IF(OR(Y302=0,M308="",Q308=""),"",IF(AND(T308="SI",Y302&gt;=$Z$22),"CUMPLE",IF(Y302&gt;=$Z$23,"CUMPLE","NO CUMPLE")))</f>
        <v>CUMPLE</v>
      </c>
      <c r="AA308" s="214" t="str">
        <f t="shared" si="260"/>
        <v/>
      </c>
      <c r="AB308" s="199">
        <v>2021</v>
      </c>
      <c r="AC308" s="134">
        <f t="shared" si="262"/>
        <v>0</v>
      </c>
      <c r="AD308" s="135" t="str">
        <f>IF(OR(B308="",C308=""),"",IF(AND(AC308&gt;0,AC308&lt;=30000),"MIPYME","NO CUMPLE"))</f>
        <v/>
      </c>
      <c r="AE308" s="136"/>
      <c r="AF308" s="188" t="str">
        <f>IF(OR(M308="",L302="",P308=""),"",IF(AND(T306="SI",AE302&gt;=$AF$22),"CUMPLE",IF(AE302&gt;=$AF$23,"CUMPLE","NO CUMPLE")))</f>
        <v>CUMPLE</v>
      </c>
      <c r="AG308" s="136"/>
      <c r="AH308" s="188" t="str">
        <f>IF(OR(M308="",L302="",P302=""),"",IF(AND(T302="SI",AG302&gt;=$AH$22),"CUMPLE",IF(AG302&gt;=$AH$23,"CUMPLE","NO CUMPLE")))</f>
        <v>CUMPLE</v>
      </c>
      <c r="AI308" s="162" t="str">
        <f t="shared" si="263"/>
        <v>CUMPLE</v>
      </c>
    </row>
    <row r="309" spans="1:35" s="14" customFormat="1" ht="20.100000000000001" customHeight="1">
      <c r="A309" s="259"/>
      <c r="B309" s="150" t="str">
        <f t="shared" si="264"/>
        <v/>
      </c>
      <c r="C309" s="150"/>
      <c r="D309" s="121"/>
      <c r="E309" s="153"/>
      <c r="F309" s="153"/>
      <c r="G309" s="153"/>
      <c r="H309" s="153"/>
      <c r="I309" s="153">
        <f t="shared" si="267"/>
        <v>0</v>
      </c>
      <c r="J309" s="153">
        <f t="shared" si="265"/>
        <v>0</v>
      </c>
      <c r="K309" s="153"/>
      <c r="L309" s="153"/>
      <c r="M309" s="149">
        <v>8</v>
      </c>
      <c r="N309" s="197">
        <f>IF(M309="","",VLOOKUP(M309,POA!$B$3:$G274,3,0))</f>
        <v>5</v>
      </c>
      <c r="O309" s="160" t="s">
        <v>7</v>
      </c>
      <c r="P309" s="160">
        <f>+SUM(P310:P313)</f>
        <v>0</v>
      </c>
      <c r="Q309" s="255">
        <f>IF(ISERROR(VLOOKUP(M309,POA!$B$3:$G287,2,0)),"",VLOOKUP(M309,POA!$B$3:$G287,2,0))</f>
        <v>1146992897</v>
      </c>
      <c r="R309" s="295">
        <f>IF(M309="","",SUM($I$302)+IF(ISERROR(VLOOKUP(M309,POA!$B$3:$G278,4,0)),"",VLOOKUP(M309,POA!$B$3:$G278,4,0)))</f>
        <v>7473720703.3999996</v>
      </c>
      <c r="S309" s="257" t="str">
        <f>IF(OR($R$26=0,M309="",Q309=""),"",IF($R$26&gt;=VLOOKUP(M309,POA!$B$3:$G$21,6,FALSE),"CUMPLE","NO CUMPLE"))</f>
        <v/>
      </c>
      <c r="T309" s="129"/>
      <c r="U309" s="130"/>
      <c r="V309" s="186" t="str">
        <f>IF(OR($U302=0,M309="",Q309=""),"",IF(AND(T309="SI",$U302&gt;=$V$22),"CUMPLE",IF($U302&gt;=$V$23,"CUMPLE","NO CUMPLE")))</f>
        <v>CUMPLE</v>
      </c>
      <c r="W309" s="131"/>
      <c r="X309" s="186" t="str">
        <f>IF(OR(W302=0,M309="",Q309=""),"",IF(AND(T309="SI",W302&lt;=$X$22),"CUMPLE",IF(W302&lt;=$X$23,"CUMPLE","NO CUMPLE")))</f>
        <v>CUMPLE</v>
      </c>
      <c r="Y309" s="132"/>
      <c r="Z309" s="186" t="str">
        <f>IF(OR(Y302=0,M309="",Q309=""),"",IF(AND(T309="SI",Y302&gt;=$Z$22),"CUMPLE",IF(Y302&gt;=$Z$23,"CUMPLE","NO CUMPLE")))</f>
        <v>CUMPLE</v>
      </c>
      <c r="AA309" s="214" t="str">
        <f t="shared" si="260"/>
        <v/>
      </c>
      <c r="AB309" s="199">
        <v>2021</v>
      </c>
      <c r="AC309" s="134">
        <f t="shared" si="262"/>
        <v>0</v>
      </c>
      <c r="AD309" s="135" t="str">
        <f t="shared" ref="AD309:AD310" si="268">IF(OR(B309="",C309=""),"",IF(AND(AC309&gt;0,AC309&lt;=30000),"MIPYME","NO CUMPLE"))</f>
        <v/>
      </c>
      <c r="AE309" s="136"/>
      <c r="AF309" s="188" t="str">
        <f>IF(OR(M309="",L302="",P309=""),"",IF(AND(T302="SI",AE302&gt;=$AF$22),"CUMPLE",IF(AE302&gt;=$AF$23,"CUMPLE","NO CUMPLE")))</f>
        <v>CUMPLE</v>
      </c>
      <c r="AG309" s="136"/>
      <c r="AH309" s="188" t="str">
        <f>IF(OR(M309="",L302="",P302=""),"",IF(AND(T302="SI",AG302&gt;=$AH$22),"CUMPLE",IF(AG302&gt;=$AH$23,"CUMPLE","NO CUMPLE")))</f>
        <v>CUMPLE</v>
      </c>
      <c r="AI309" s="162" t="str">
        <f t="shared" si="263"/>
        <v>CUMPLE</v>
      </c>
    </row>
    <row r="310" spans="1:35" s="14" customFormat="1" ht="20.100000000000001" customHeight="1">
      <c r="A310" s="259"/>
      <c r="B310" s="150" t="str">
        <f t="shared" si="264"/>
        <v/>
      </c>
      <c r="C310" s="150"/>
      <c r="D310" s="121"/>
      <c r="E310" s="153"/>
      <c r="F310" s="153"/>
      <c r="G310" s="153"/>
      <c r="H310" s="153"/>
      <c r="I310" s="153">
        <f t="shared" si="267"/>
        <v>0</v>
      </c>
      <c r="J310" s="153">
        <f t="shared" si="265"/>
        <v>0</v>
      </c>
      <c r="K310" s="153"/>
      <c r="L310" s="153"/>
      <c r="M310" s="149">
        <v>9</v>
      </c>
      <c r="N310" s="197">
        <f>IF(M310="","",VLOOKUP(M310,POA!$B$3:$G274,3,0))</f>
        <v>5</v>
      </c>
      <c r="O310" s="160" t="s">
        <v>7</v>
      </c>
      <c r="P310" s="160">
        <f>+SUM(P311:P313)</f>
        <v>0</v>
      </c>
      <c r="Q310" s="255">
        <f>IF(ISERROR(VLOOKUP(M310,POA!$B$3:$G280,2,0)),"",VLOOKUP(M310,POA!$B$3:$G280,2,0))</f>
        <v>1077361989</v>
      </c>
      <c r="R310" s="295">
        <f>IF(M310="","",SUM($I$302)+IF(ISERROR(VLOOKUP(M310,POA!$B$3:$G279,4,0)),"",VLOOKUP(M310,POA!$B$3:$G279,4,0)))</f>
        <v>7459794521.8000002</v>
      </c>
      <c r="S310" s="257" t="str">
        <f>IF(OR($R$26=0,M310="",Q310=""),"",IF($R$26&gt;=VLOOKUP(M310,POA!$B$3:$G$21,6,FALSE),"CUMPLE","NO CUMPLE"))</f>
        <v/>
      </c>
      <c r="T310" s="129"/>
      <c r="U310" s="130"/>
      <c r="V310" s="186" t="str">
        <f>IF(OR($U302=0,M310="",Q310=""),"",IF(AND(T310="SI",$U302&gt;=$V$22),"CUMPLE",IF($U302&gt;=$V$23,"CUMPLE","NO CUMPLE")))</f>
        <v>CUMPLE</v>
      </c>
      <c r="W310" s="131"/>
      <c r="X310" s="186" t="str">
        <f>IF(OR(W302=0,M310="",Q310=""),"",IF(AND(T310="SI",W302&lt;=$X$22),"CUMPLE",IF(W302&lt;=$X$23,"CUMPLE","NO CUMPLE")))</f>
        <v>CUMPLE</v>
      </c>
      <c r="Y310" s="132"/>
      <c r="Z310" s="186" t="str">
        <f>IF(OR(Y302=0,M310="",Q310=""),"",IF(AND(T310="SI",Y302&gt;=$Z$22),"CUMPLE",IF(Y302&gt;=$Z$23,"CUMPLE","NO CUMPLE")))</f>
        <v>CUMPLE</v>
      </c>
      <c r="AA310" s="215" t="str">
        <f t="shared" si="260"/>
        <v/>
      </c>
      <c r="AB310" s="133">
        <v>2021</v>
      </c>
      <c r="AC310" s="134">
        <f t="shared" si="262"/>
        <v>0</v>
      </c>
      <c r="AD310" s="135" t="str">
        <f t="shared" si="268"/>
        <v/>
      </c>
      <c r="AE310" s="136"/>
      <c r="AF310" s="188" t="str">
        <f>IF(OR(M310="",L302="",P302=""),"",IF(AND(T302="SI",AE302&gt;=$AF$22),"CUMPLE",IF(AE302&gt;=$AF$23,"CUMPLE","NO CUMPLE")))</f>
        <v>CUMPLE</v>
      </c>
      <c r="AG310" s="136"/>
      <c r="AH310" s="188" t="str">
        <f>IF(OR(M310="",L302="",P302=""),"",IF(AND(T302="SI",AG302&gt;=$AH$22),"CUMPLE",IF(AG302&gt;=$AH$23,"CUMPLE","NO CUMPLE")))</f>
        <v>CUMPLE</v>
      </c>
      <c r="AI310" s="162" t="str">
        <f t="shared" si="263"/>
        <v>CUMPLE</v>
      </c>
    </row>
    <row r="311" spans="1:35" s="14" customFormat="1" ht="20.100000000000001" customHeight="1">
      <c r="A311" s="259"/>
      <c r="B311" s="150" t="str">
        <f t="shared" si="264"/>
        <v/>
      </c>
      <c r="C311" s="150"/>
      <c r="D311" s="121"/>
      <c r="E311" s="153"/>
      <c r="F311" s="153"/>
      <c r="G311" s="153"/>
      <c r="H311" s="153"/>
      <c r="I311" s="153">
        <f t="shared" si="267"/>
        <v>0</v>
      </c>
      <c r="J311" s="153">
        <f t="shared" si="265"/>
        <v>0</v>
      </c>
      <c r="K311" s="153"/>
      <c r="L311" s="153"/>
      <c r="M311" s="151"/>
      <c r="N311" s="197" t="str">
        <f>IF(M311="","",VLOOKUP(M311,POA!$B$3:$G274,3,0))</f>
        <v/>
      </c>
      <c r="O311" s="160" t="s">
        <v>7</v>
      </c>
      <c r="P311" s="160">
        <f>+SUM(P312:P313)</f>
        <v>0</v>
      </c>
      <c r="Q311" s="203" t="str">
        <f>IF(ISERROR(VLOOKUP(M311,POA!$B$3:$G281,2,0)),"",VLOOKUP(M311,POA!$B$3:$G281,2,0))</f>
        <v/>
      </c>
      <c r="R311" s="261"/>
      <c r="S311" s="246"/>
      <c r="T311" s="129"/>
      <c r="U311" s="130"/>
      <c r="V311" s="186" t="str">
        <f>IF(OR($U302=0,M311="",Q311=""),"",IF(AND(T311="SI",$U302&gt;=$V$22),"CUMPLE",IF($U302&gt;=$V$23,"CUMPLE","NO CUMPLE")))</f>
        <v/>
      </c>
      <c r="W311" s="131"/>
      <c r="X311" s="186" t="str">
        <f>IF(OR(W302=0,M311="",Q311=""),"",IF(AND(T311="SI",W302&lt;=$X$22),"CUMPLE",IF(W302&lt;=$X$23,"CUMPLE","NO CUMPLE")))</f>
        <v/>
      </c>
      <c r="Y311" s="132"/>
      <c r="Z311" s="186" t="str">
        <f>IF(OR(Y302=0,M311="",Q311=""),"",IF(AND(T311="SI",Y302&gt;=$Z$22),"CUMPLE",IF(Y302&gt;=$Z$23,"CUMPLE","NO CUMPLE")))</f>
        <v/>
      </c>
      <c r="AA311" s="214" t="str">
        <f t="shared" si="260"/>
        <v/>
      </c>
      <c r="AB311" s="199">
        <v>2021</v>
      </c>
      <c r="AC311" s="134">
        <f t="shared" si="262"/>
        <v>0</v>
      </c>
      <c r="AD311" s="135" t="str">
        <f>IF(OR(B311="",C311=""),"",IF(AND(AC311&gt;0,AC311&lt;=30000),"MIPYME","NO CUMPLE"))</f>
        <v/>
      </c>
      <c r="AE311" s="136"/>
      <c r="AF311" s="188" t="str">
        <f>IF(OR(M311="",L302="",P311=""),"",IF(AND(T302="SI",AE302&gt;=$AF$22),"CUMPLE",IF(AE302&gt;=$AF$23,"CUMPLE","NO CUMPLE")))</f>
        <v/>
      </c>
      <c r="AG311" s="136"/>
      <c r="AH311" s="188" t="str">
        <f>IF(OR(M311="",L302="",P302=""),"",IF(AND(T302="SI",AG302&gt;=$AH$22),"CUMPLE",IF(AG302&gt;=$AH$23,"CUMPLE","NO CUMPLE")))</f>
        <v/>
      </c>
      <c r="AI311" s="162" t="str">
        <f t="shared" si="263"/>
        <v/>
      </c>
    </row>
    <row r="312" spans="1:35" ht="20.100000000000001" customHeight="1">
      <c r="A312" s="259"/>
      <c r="B312" s="284" t="str">
        <f t="shared" si="264"/>
        <v/>
      </c>
      <c r="C312" s="284"/>
      <c r="D312" s="284"/>
      <c r="E312" s="216"/>
      <c r="F312" s="153"/>
      <c r="G312" s="153"/>
      <c r="H312" s="153"/>
      <c r="I312" s="153">
        <f>IF(ISERROR(E312-G312),"",E312-G312)</f>
        <v>0</v>
      </c>
      <c r="J312" s="153">
        <f t="shared" si="265"/>
        <v>0</v>
      </c>
      <c r="K312" s="153"/>
      <c r="L312" s="153"/>
      <c r="M312" s="151"/>
      <c r="N312" s="197" t="str">
        <f>IF(M312="","",VLOOKUP(M312,POA!$B$3:$G274,3,0))</f>
        <v/>
      </c>
      <c r="O312" s="160" t="s">
        <v>7</v>
      </c>
      <c r="P312" s="160">
        <f>+SUM(P313:P313)</f>
        <v>0</v>
      </c>
      <c r="Q312" s="203" t="str">
        <f>IF(ISERROR(VLOOKUP(M312,POA!$B$3:$G282,2,0)),"",VLOOKUP(M312,POA!$B$3:$G282,2,0))</f>
        <v/>
      </c>
      <c r="R312" s="204"/>
      <c r="S312" s="253"/>
      <c r="T312" s="129"/>
      <c r="U312" s="129"/>
      <c r="V312" s="186" t="str">
        <f>IF(OR($U303=0,M312="",Q312=""),"",IF(AND(T312="SI",$U303&gt;=$V$22),"CUMPLE",IF($U303&gt;=$V$23,"CUMPLE","NO CUMPLE")))</f>
        <v/>
      </c>
      <c r="W312" s="129"/>
      <c r="X312" s="186" t="str">
        <f>IF(OR(W303=0,M312="",Q312=""),"",IF(AND(T312="SI",W303&lt;=$X$22),"CUMPLE",IF(W303&lt;=$X$23,"CUMPLE","NO CUMPLE")))</f>
        <v/>
      </c>
      <c r="Y312" s="129"/>
      <c r="Z312" s="186" t="str">
        <f>IF(OR(Y303=0,M312="",Q312=""),"",IF(AND(T312="SI",Y303&gt;=$Z$22),"CUMPLE",IF(Y303&gt;=$Z$23,"CUMPLE","NO CUMPLE")))</f>
        <v/>
      </c>
      <c r="AA312" s="214" t="str">
        <f t="shared" si="260"/>
        <v/>
      </c>
      <c r="AB312" s="200"/>
      <c r="AC312" s="129"/>
      <c r="AD312" s="129"/>
      <c r="AE312" s="129"/>
      <c r="AF312" s="188" t="str">
        <f>IF(OR(M312="",L302="",P312=""),"",IF(AND(T302="SI",AE302&gt;=$AF$22),"CUMPLE",IF(AE302&gt;=$AF$23,"CUMPLE","NO CUMPLE")))</f>
        <v/>
      </c>
      <c r="AG312" s="129"/>
      <c r="AH312" s="188" t="str">
        <f>IF(OR(M312="",L302="",P302=""),"",IF(AND(T302="SI",AG302&gt;=$AH$22),"CUMPLE",IF(AG302&gt;=$AH$23,"CUMPLE","NO CUMPLE")))</f>
        <v/>
      </c>
      <c r="AI312" s="162" t="str">
        <f t="shared" si="263"/>
        <v/>
      </c>
    </row>
    <row r="313" spans="1:35" ht="9.9499999999999993" customHeight="1" thickBot="1">
      <c r="A313" s="259"/>
      <c r="B313" s="322">
        <v>164808446</v>
      </c>
      <c r="C313" s="323"/>
      <c r="D313" s="323"/>
      <c r="E313" s="323"/>
      <c r="F313" s="323"/>
      <c r="G313" s="323"/>
      <c r="H313" s="323"/>
      <c r="I313" s="323"/>
      <c r="J313" s="323"/>
      <c r="K313" s="323"/>
      <c r="L313" s="323"/>
      <c r="M313" s="323"/>
      <c r="N313" s="323"/>
      <c r="O313" s="323"/>
      <c r="P313" s="323"/>
      <c r="Q313" s="323"/>
      <c r="R313" s="323"/>
      <c r="S313" s="324"/>
      <c r="T313" s="323"/>
      <c r="U313" s="323"/>
      <c r="V313" s="323"/>
      <c r="W313" s="323"/>
      <c r="X313" s="323"/>
      <c r="Y313" s="323"/>
      <c r="Z313" s="323"/>
      <c r="AA313" s="324"/>
      <c r="AB313" s="323"/>
      <c r="AC313" s="323"/>
      <c r="AD313" s="323"/>
      <c r="AE313" s="323"/>
      <c r="AF313" s="323"/>
      <c r="AG313" s="323"/>
      <c r="AH313" s="323"/>
      <c r="AI313" s="325"/>
    </row>
    <row r="314" spans="1:35" s="221" customFormat="1" ht="26.1" customHeight="1">
      <c r="A314" s="269" t="s">
        <v>152</v>
      </c>
      <c r="B314" s="222">
        <v>25</v>
      </c>
      <c r="C314" s="223" t="s">
        <v>153</v>
      </c>
      <c r="D314" s="224">
        <f>IF(SUM(D315:D324)=0,"",SUM(D315:D324))</f>
        <v>1</v>
      </c>
      <c r="E314" s="225">
        <f t="shared" ref="E314:K314" si="269">IF(ISERROR(SUM(E315:E324)),"",SUM(E315:E324))</f>
        <v>1341461675</v>
      </c>
      <c r="F314" s="225">
        <f t="shared" si="269"/>
        <v>1578585675</v>
      </c>
      <c r="G314" s="225">
        <f t="shared" si="269"/>
        <v>245697285</v>
      </c>
      <c r="H314" s="225">
        <f t="shared" si="269"/>
        <v>562473937</v>
      </c>
      <c r="I314" s="225">
        <f t="shared" si="269"/>
        <v>1095764390</v>
      </c>
      <c r="J314" s="225">
        <f t="shared" si="269"/>
        <v>1016111738</v>
      </c>
      <c r="K314" s="225">
        <f t="shared" si="269"/>
        <v>107230238</v>
      </c>
      <c r="L314" s="225">
        <f t="shared" ref="L314" si="270">IF(ISERROR(SUM(L315:L323)),"",SUM(L315:L323))</f>
        <v>35312047</v>
      </c>
      <c r="M314" s="226">
        <v>2</v>
      </c>
      <c r="N314" s="227">
        <f>IF(M314="","",VLOOKUP(M314,POA!$B$3:$G286,3,0))</f>
        <v>5</v>
      </c>
      <c r="O314" s="228" t="s">
        <v>7</v>
      </c>
      <c r="P314" s="228">
        <f>+SUM(P315:P323)</f>
        <v>0</v>
      </c>
      <c r="Q314" s="229">
        <f>IF(ISERROR(VLOOKUP(M314,POA!$B$3:$G299,2,0)),"",VLOOKUP(M314,POA!$B$3:$G299,2,0))</f>
        <v>1797292893</v>
      </c>
      <c r="R314" s="230">
        <f>IF(M314="","",SUM($I$314)+IF(ISERROR(VLOOKUP(M314,POA!$B$3:$G283,4,0)),"",VLOOKUP(M314,POA!$B$3:$G283,4,0)))</f>
        <v>1455222968.5999999</v>
      </c>
      <c r="S314" s="231" t="str">
        <f>IF(OR($R$26=0,M314="",Q314=""),"",IF($R$26&gt;=VLOOKUP(M314,POA!$B$3:$G$21,6,FALSE),"CUMPLE","NO CUMPLE"))</f>
        <v/>
      </c>
      <c r="T314" s="225" t="str">
        <f>IF(M314="","",IF(COUNTIFS(T315:T324,"SI",D315:D324,"&gt;=10%")&gt;0,"SI","NO"))</f>
        <v>NO</v>
      </c>
      <c r="U314" s="225">
        <f>IF(ISERROR(SUM(E314/G314)),0,SUM(E314/G314))</f>
        <v>5.4598148082914308</v>
      </c>
      <c r="V314" s="232" t="str">
        <f>IF(OR($U314=0,M314="",Q314=""),"",IF(AND(T314="SI",$U314&gt;=$V$22),"CUMPLE",IF($U314&gt;=$V$23,"CUMPLE","NO CUMPLE")))</f>
        <v>CUMPLE</v>
      </c>
      <c r="W314" s="233">
        <f>IF(M314="","",IF(ISERROR(SUM(H314/F314)),0,SUM(H314/F314)))</f>
        <v>0.35631511542761213</v>
      </c>
      <c r="X314" s="232" t="str">
        <f>IF(OR(W314=0,M314="",Q314=""),"",IF(AND(T314="SI",W314&lt;=$X$22),"CUMPLE",IF(W314&lt;=$X$23,"CUMPLE","NO CUMPLE")))</f>
        <v>CUMPLE</v>
      </c>
      <c r="Y314" s="225">
        <f>IF(ISERROR(SUM(K314/L314)),0,SUM(K314/L314))</f>
        <v>3.0366474648156196</v>
      </c>
      <c r="Z314" s="232" t="str">
        <f>IF(OR(Y314=0,M314="",Q314=""),"",IF(AND(T314="SI",Y314&gt;=$Z$22),"CUMPLE",IF(Y314&gt;=$Z$23,"CUMPLE","NO CUMPLE")))</f>
        <v>CUMPLE</v>
      </c>
      <c r="AA314" s="234" t="str">
        <f t="shared" ref="AA314:AA324" si="271">IF(OR(S314="",V314="",X314="",Z314=""),"",IF(S314="NO CUMPLE","NO CUMPLE",IF(V314="NO CUMPLE","NO CUMPLE",IF(X314="NO CUMPLE","NO CUMPLE",IF(Z314="NO CUMPLE","NO CUMPLE",IF(Z314="NO CUMPLE","NO CUMPLE","CUMPLE"))))))</f>
        <v/>
      </c>
      <c r="AB314" s="235">
        <v>2021</v>
      </c>
      <c r="AC314" s="236">
        <f>IF(ISERROR(F314/VLOOKUP(AB314,$AC$21:$AD$23,2)),"",F314/VLOOKUP(AB314,$AC$21:$AD$23,2))</f>
        <v>1737.5239398762392</v>
      </c>
      <c r="AD314" s="237" t="str">
        <f>IF(OR(B314="",C314=""),"",IF(AND(AC314&gt;0,AC314&lt;=30000),"MIPYME","NO CUMPLE"))</f>
        <v>MIPYME</v>
      </c>
      <c r="AE314" s="238">
        <f>IF(M314="","",IF(ISERROR(SUM(K314/J314)),0,SUM(K314/J314)))</f>
        <v>0.1055299668233928</v>
      </c>
      <c r="AF314" s="239" t="str">
        <f>IF(OR(M314="",L314="",P314=""),"",IF(AND(T314="SI",AE314&gt;=$AF$22),"CUMPLE",IF(AE314&gt;=$AF$23,"CUMPLE","NO CUMPLE")))</f>
        <v>CUMPLE</v>
      </c>
      <c r="AG314" s="238">
        <f>IF(M314="","",IF(ISERROR(SUM(K314/F314)),0,SUM(K314/F314)))</f>
        <v>6.7928044513643523E-2</v>
      </c>
      <c r="AH314" s="239" t="str">
        <f>IF(OR(M314="",L314="",P314=""),"",IF(AND(T314="SI",AG314&gt;=$AH$22),"CUMPLE",IF(AG314&gt;=$AH$23,"CUMPLE","NO CUMPLE")))</f>
        <v>CUMPLE</v>
      </c>
      <c r="AI314" s="234" t="str">
        <f>IF(OR(AF314="",AH314=""),"",IF(AF314="NO CUMPLE","NO CUMPLE",IF(AH314="NO CUMPLE","NO CUMPLE",IF(AH314="NO CUMPLE","NO CUMPLE","CUMPLE"))))</f>
        <v>CUMPLE</v>
      </c>
    </row>
    <row r="315" spans="1:35" s="14" customFormat="1" ht="20.100000000000001" customHeight="1">
      <c r="A315" s="259">
        <v>45476</v>
      </c>
      <c r="B315" s="146">
        <f>IF(C315="","",B314+0.1)</f>
        <v>25.1</v>
      </c>
      <c r="C315" s="146" t="s">
        <v>153</v>
      </c>
      <c r="D315" s="147">
        <v>1</v>
      </c>
      <c r="E315" s="137">
        <v>1341461675</v>
      </c>
      <c r="F315" s="137">
        <v>1578585675</v>
      </c>
      <c r="G315" s="137">
        <v>245697285</v>
      </c>
      <c r="H315" s="137">
        <v>562473937</v>
      </c>
      <c r="I315" s="137">
        <f>IF(ISERROR(E315-G315),"",E315-G315)</f>
        <v>1095764390</v>
      </c>
      <c r="J315" s="137">
        <f>IF(ISERROR(F315-H315),"",F315-H315)</f>
        <v>1016111738</v>
      </c>
      <c r="K315" s="137">
        <v>107230238</v>
      </c>
      <c r="L315" s="137">
        <v>35312047</v>
      </c>
      <c r="M315" s="148">
        <v>4</v>
      </c>
      <c r="N315" s="198">
        <f>IF(M315="","",VLOOKUP(M315,POA!$B$3:$G286,3,0))</f>
        <v>5</v>
      </c>
      <c r="O315" s="159" t="s">
        <v>7</v>
      </c>
      <c r="P315" s="159">
        <f t="shared" ref="P315:P316" si="272">+SUM(P316:P324)</f>
        <v>0</v>
      </c>
      <c r="Q315" s="202">
        <f>IF(ISERROR(VLOOKUP(M315,POA!$B$3:$G299,2,0)),"",VLOOKUP(M315,POA!$B$3:$G299,2,0))</f>
        <v>1378467964</v>
      </c>
      <c r="R315" s="264">
        <f>IF(M315="","",SUM($I$314)+IF(ISERROR(VLOOKUP(M315,POA!$B$3:$G284,4,0)),"",VLOOKUP(M315,POA!$B$3:$G284,4,0)))</f>
        <v>1371457982.8</v>
      </c>
      <c r="S315" s="256" t="str">
        <f>IF(OR($R$26=0,M315="",Q315=""),"",IF($R$26&gt;=VLOOKUP(M315,POA!$B$3:$G$21,6,FALSE),"CUMPLE","NO CUMPLE"))</f>
        <v/>
      </c>
      <c r="T315" s="154"/>
      <c r="U315" s="138"/>
      <c r="V315" s="185" t="str">
        <f>IF(OR($U314=0,M315="",Q315=""),"",IF(AND(T315="SI",$U314&gt;=$V$22),"CUMPLE",IF($U314&gt;=$V$23,"CUMPLE","NO CUMPLE")))</f>
        <v>CUMPLE</v>
      </c>
      <c r="W315" s="139"/>
      <c r="X315" s="185" t="str">
        <f>IF(OR(W314=0,M315="",Q315=""),"",IF(AND(T315="SI",W314&lt;=$X$22),"CUMPLE",IF(W314&lt;=$X$23,"CUMPLE","NO CUMPLE")))</f>
        <v>CUMPLE</v>
      </c>
      <c r="Y315" s="140"/>
      <c r="Z315" s="185" t="str">
        <f>IF(OR(Y314=0,M315="",Q315=""),"",IF(AND(T315="SI",Y314&gt;=$Z$22),"CUMPLE",IF(Y314&gt;=$Z$23,"CUMPLE","NO CUMPLE")))</f>
        <v>CUMPLE</v>
      </c>
      <c r="AA315" s="213" t="str">
        <f t="shared" si="271"/>
        <v/>
      </c>
      <c r="AB315" s="141">
        <v>2021</v>
      </c>
      <c r="AC315" s="142">
        <f t="shared" ref="AC315:AC323" si="273">IF(ISERROR(F315/VLOOKUP(AB315,$AC$21:$AD$23,2)),"",F315/VLOOKUP(AB315,$AC$21:$AD$23,2))</f>
        <v>1737.5239398762392</v>
      </c>
      <c r="AD315" s="143" t="str">
        <f>IF(OR(B315="",C315=""),"",IF(AND(AC315&gt;0,AC315&lt;=30000),"MIPYME","NO CUMPLE"))</f>
        <v>MIPYME</v>
      </c>
      <c r="AE315" s="144"/>
      <c r="AF315" s="187" t="str">
        <f>IF(OR(M315="",L314="",P315=""),"",IF(AND(T314="SI",AE314&gt;=$AF$22),"CUMPLE",IF(AE314&gt;=$AF$23,"CUMPLE","NO CUMPLE")))</f>
        <v>CUMPLE</v>
      </c>
      <c r="AG315" s="144"/>
      <c r="AH315" s="187" t="str">
        <f>IF(OR(M315="",L314="",P315=""),"",IF(AND(T314="SI",AG314&gt;=$AH$22),"CUMPLE",IF(AG314&gt;=$AH$23,"CUMPLE","NO CUMPLE")))</f>
        <v>CUMPLE</v>
      </c>
      <c r="AI315" s="161" t="str">
        <f t="shared" ref="AI315:AI324" si="274">IF(OR(AF315="",AH315=""),"",IF(AF315="NO CUMPLE","NO CUMPLE",IF(AH315="NO CUMPLE","NO CUMPLE",IF(AH315="NO CUMPLE","NO CUMPLE","CUMPLE"))))</f>
        <v>CUMPLE</v>
      </c>
    </row>
    <row r="316" spans="1:35" s="14" customFormat="1" ht="20.100000000000001" customHeight="1">
      <c r="A316" s="259"/>
      <c r="B316" s="21" t="str">
        <f t="shared" ref="B316:B324" si="275">IF(C316="","",B315+0.1)</f>
        <v/>
      </c>
      <c r="C316" s="21"/>
      <c r="D316" s="121"/>
      <c r="E316" s="153"/>
      <c r="F316" s="153"/>
      <c r="G316" s="153"/>
      <c r="H316" s="153"/>
      <c r="I316" s="153">
        <f>IF(ISERROR(E316-G316),"",E316-G316)</f>
        <v>0</v>
      </c>
      <c r="J316" s="153">
        <f t="shared" ref="J316:J324" si="276">IF(ISERROR(F316-H316),"",F316-H316)</f>
        <v>0</v>
      </c>
      <c r="K316" s="153"/>
      <c r="L316" s="153"/>
      <c r="M316" s="149">
        <v>6</v>
      </c>
      <c r="N316" s="197">
        <f>IF(M316="","",VLOOKUP(M316,POA!$B$3:$G286,3,0))</f>
        <v>5</v>
      </c>
      <c r="O316" s="160" t="s">
        <v>7</v>
      </c>
      <c r="P316" s="160">
        <f t="shared" si="272"/>
        <v>0</v>
      </c>
      <c r="Q316" s="255">
        <f>IF(ISERROR(VLOOKUP(M316,POA!$B$3:$G299,2,0)),"",VLOOKUP(M316,POA!$B$3:$G299,2,0))</f>
        <v>1264100957</v>
      </c>
      <c r="R316" s="295">
        <f>IF(M316="","",SUM($I$314)+IF(ISERROR(VLOOKUP(M316,POA!$B$3:$G285,4,0)),"",VLOOKUP(M316,POA!$B$3:$G285,4,0)))</f>
        <v>1348584581.4000001</v>
      </c>
      <c r="S316" s="257" t="str">
        <f>IF(OR($R$26=0,M316="",Q316=""),"",IF($R$26&gt;=VLOOKUP(M316,POA!$B$3:$G$21,6,FALSE),"CUMPLE","NO CUMPLE"))</f>
        <v/>
      </c>
      <c r="T316" s="129"/>
      <c r="U316" s="130"/>
      <c r="V316" s="186" t="str">
        <f>IF(OR($U314=0,M316="",Q316=""),"",IF(AND(T316="SI",$U314&gt;=$V$22),"CUMPLE",IF($U314&gt;=$V$23,"CUMPLE","NO CUMPLE")))</f>
        <v>CUMPLE</v>
      </c>
      <c r="W316" s="131"/>
      <c r="X316" s="186" t="str">
        <f>IF(OR(W314=0,M316="",Q316=""),"",IF(AND(T316="SI",W314&lt;=$X$22),"CUMPLE",IF(W314&lt;=$X$23,"CUMPLE","NO CUMPLE")))</f>
        <v>CUMPLE</v>
      </c>
      <c r="Y316" s="132"/>
      <c r="Z316" s="186" t="str">
        <f>IF(OR(Y314=0,M316="",Q316=""),"",IF(AND(T316="SI",Y314&gt;=$Z$22),"CUMPLE",IF(Y314&gt;=$Z$23,"CUMPLE","NO CUMPLE")))</f>
        <v>CUMPLE</v>
      </c>
      <c r="AA316" s="214" t="str">
        <f t="shared" si="271"/>
        <v/>
      </c>
      <c r="AB316" s="199">
        <v>2021</v>
      </c>
      <c r="AC316" s="134">
        <f t="shared" si="273"/>
        <v>0</v>
      </c>
      <c r="AD316" s="135" t="str">
        <f t="shared" ref="AD316:AD319" si="277">IF(OR(B316="",C316=""),"",IF(AND(AC316&gt;0,AC316&lt;=30000),"MIPYME","NO CUMPLE"))</f>
        <v/>
      </c>
      <c r="AE316" s="136"/>
      <c r="AF316" s="188" t="str">
        <f>IF(OR(M316="",L314="",P316=""),"",IF(AND(T314="SI",AE314&gt;=$AF$22),"CUMPLE",IF(AE314&gt;=$AF$23,"CUMPLE","NO CUMPLE")))</f>
        <v>CUMPLE</v>
      </c>
      <c r="AG316" s="136"/>
      <c r="AH316" s="188" t="str">
        <f>IF(OR(M316="",L314="",P314=""),"",IF(AND(T314="SI",AG314&gt;=$AH$22),"CUMPLE",IF(AG314&gt;=$AH$23,"CUMPLE","NO CUMPLE")))</f>
        <v>CUMPLE</v>
      </c>
      <c r="AI316" s="162" t="str">
        <f t="shared" si="274"/>
        <v>CUMPLE</v>
      </c>
    </row>
    <row r="317" spans="1:35" s="14" customFormat="1" ht="20.100000000000001" customHeight="1">
      <c r="A317" s="259"/>
      <c r="B317" s="21" t="str">
        <f t="shared" si="275"/>
        <v/>
      </c>
      <c r="C317" s="21"/>
      <c r="D317" s="121"/>
      <c r="E317" s="153"/>
      <c r="F317" s="153"/>
      <c r="G317" s="153"/>
      <c r="H317" s="153"/>
      <c r="I317" s="153">
        <f t="shared" ref="I317:I323" si="278">IF(ISERROR(E317-G317),"",E317-G317)</f>
        <v>0</v>
      </c>
      <c r="J317" s="153">
        <f t="shared" si="276"/>
        <v>0</v>
      </c>
      <c r="K317" s="153"/>
      <c r="L317" s="153"/>
      <c r="M317" s="149">
        <v>7</v>
      </c>
      <c r="N317" s="197">
        <f>IF(M317="","",VLOOKUP(M317,POA!$B$3:$G286,3,0))</f>
        <v>5</v>
      </c>
      <c r="O317" s="160" t="s">
        <v>7</v>
      </c>
      <c r="P317" s="160">
        <f>+SUM(P318:P325)</f>
        <v>0</v>
      </c>
      <c r="Q317" s="255">
        <f>IF(ISERROR(VLOOKUP(M317,POA!$B$3:$G299,2,0)),"",VLOOKUP(M317,POA!$B$3:$G299,2,0))</f>
        <v>1167015102</v>
      </c>
      <c r="R317" s="295">
        <f>IF(M317="","",SUM($I$314)+IF(ISERROR(VLOOKUP(M317,POA!$B$3:$G286,4,0)),"",VLOOKUP(M317,POA!$B$3:$G286,4,0)))</f>
        <v>1329167410.4000001</v>
      </c>
      <c r="S317" s="294" t="str">
        <f>IF(OR($R$26=0,M317="",Q317=""),"",IF($R$26&gt;=VLOOKUP(M317,POA!$B$3:$G$21,6,FALSE),"CUMPLE","NO CUMPLE"))</f>
        <v/>
      </c>
      <c r="T317" s="129"/>
      <c r="U317" s="130"/>
      <c r="V317" s="186" t="str">
        <f>IF(OR($U314=0,M317="",Q317=""),"",IF(AND(T317="SI",$U314&gt;=$V$22),"CUMPLE",IF($U314&gt;=$V$23,"CUMPLE","NO CUMPLE")))</f>
        <v>CUMPLE</v>
      </c>
      <c r="W317" s="131"/>
      <c r="X317" s="186" t="str">
        <f>IF(OR(W314=0,M317="",Q317=""),"",IF(AND(T317="SI",W314&lt;=$X$22),"CUMPLE",IF(W314&lt;=$X$23,"CUMPLE","NO CUMPLE")))</f>
        <v>CUMPLE</v>
      </c>
      <c r="Y317" s="132"/>
      <c r="Z317" s="186" t="str">
        <f>IF(OR(Y314=0,M317="",Q317=""),"",IF(AND(T317="SI",Y314&gt;=$Z$22),"CUMPLE",IF(Y314&gt;=$Z$23,"CUMPLE","NO CUMPLE")))</f>
        <v>CUMPLE</v>
      </c>
      <c r="AA317" s="214" t="str">
        <f t="shared" si="271"/>
        <v/>
      </c>
      <c r="AB317" s="199">
        <v>2021</v>
      </c>
      <c r="AC317" s="134">
        <f t="shared" si="273"/>
        <v>0</v>
      </c>
      <c r="AD317" s="135" t="str">
        <f t="shared" si="277"/>
        <v/>
      </c>
      <c r="AE317" s="136"/>
      <c r="AF317" s="188" t="str">
        <f>IF(OR(M317="",L314="",P317=""),"",IF(AND(T314="SI",AE314&gt;=$AF$22),"CUMPLE",IF(AE314&gt;=$AF$23,"CUMPLE","NO CUMPLE")))</f>
        <v>CUMPLE</v>
      </c>
      <c r="AG317" s="136"/>
      <c r="AH317" s="188" t="str">
        <f>IF(OR(M317="",L314="",P314=""),"",IF(AND(T314="SI",AG314&gt;=$AH$22),"CUMPLE",IF(AG314&gt;=$AH$23,"CUMPLE","NO CUMPLE")))</f>
        <v>CUMPLE</v>
      </c>
      <c r="AI317" s="162" t="str">
        <f t="shared" si="274"/>
        <v>CUMPLE</v>
      </c>
    </row>
    <row r="318" spans="1:35" s="14" customFormat="1" ht="20.100000000000001" customHeight="1">
      <c r="A318" s="259"/>
      <c r="B318" s="21" t="str">
        <f t="shared" si="275"/>
        <v/>
      </c>
      <c r="C318" s="21"/>
      <c r="D318" s="121"/>
      <c r="E318" s="153"/>
      <c r="F318" s="153"/>
      <c r="G318" s="153"/>
      <c r="H318" s="153"/>
      <c r="I318" s="153">
        <f t="shared" si="278"/>
        <v>0</v>
      </c>
      <c r="J318" s="153">
        <f t="shared" si="276"/>
        <v>0</v>
      </c>
      <c r="K318" s="153"/>
      <c r="L318" s="153"/>
      <c r="M318" s="149">
        <v>8</v>
      </c>
      <c r="N318" s="197">
        <f>IF(M318="","",VLOOKUP(M318,POA!$B$3:$G299,3,0))</f>
        <v>5</v>
      </c>
      <c r="O318" s="160" t="s">
        <v>7</v>
      </c>
      <c r="P318" s="160">
        <f>+SUM(P319:P325)</f>
        <v>0</v>
      </c>
      <c r="Q318" s="255">
        <f>IF(ISERROR(VLOOKUP(M318,POA!$B$3:$G288,2,0)),"",VLOOKUP(M318,POA!$B$3:$G288,2,0))</f>
        <v>1146992897</v>
      </c>
      <c r="R318" s="295">
        <f>IF(M318="","",SUM($I$314)+IF(ISERROR(VLOOKUP(M318,POA!$B$3:$G287,4,0)),"",VLOOKUP(M318,POA!$B$3:$G287,4,0)))</f>
        <v>1325162969.4000001</v>
      </c>
      <c r="S318" s="298" t="str">
        <f>IF(OR($R$26=0,M318="",Q318=""),"",IF($R$26&gt;=VLOOKUP(M318,POA!$B$3:$G$21,6,FALSE),"CUMPLE","NO CUMPLE"))</f>
        <v/>
      </c>
      <c r="T318" s="129"/>
      <c r="U318" s="130"/>
      <c r="V318" s="186" t="str">
        <f>IF(OR($U314=0,M318="",Q318=""),"",IF(AND(T318="SI",$U314&gt;=$V$22),"CUMPLE",IF($U314&gt;=$V$23,"CUMPLE","NO CUMPLE")))</f>
        <v>CUMPLE</v>
      </c>
      <c r="W318" s="131"/>
      <c r="X318" s="186" t="str">
        <f>IF(OR(W314=0,M318="",Q318=""),"",IF(AND(T318="SI",W314&lt;=$X$22),"CUMPLE",IF(W314&lt;=$X$23,"CUMPLE","NO CUMPLE")))</f>
        <v>CUMPLE</v>
      </c>
      <c r="Y318" s="132"/>
      <c r="Z318" s="186" t="str">
        <f>IF(OR(Y314=0,M318="",Q318=""),"",IF(AND(T318="SI",Y314&gt;=$Z$22),"CUMPLE",IF(Y314&gt;=$Z$23,"CUMPLE","NO CUMPLE")))</f>
        <v>CUMPLE</v>
      </c>
      <c r="AA318" s="214" t="str">
        <f t="shared" si="271"/>
        <v/>
      </c>
      <c r="AB318" s="199">
        <v>2021</v>
      </c>
      <c r="AC318" s="134">
        <f t="shared" si="273"/>
        <v>0</v>
      </c>
      <c r="AD318" s="135" t="str">
        <f t="shared" si="277"/>
        <v/>
      </c>
      <c r="AE318" s="136"/>
      <c r="AF318" s="188" t="str">
        <f>IF(OR(M318="",L314="",P318=""),"",IF(AND(T314="SI",AE314&gt;=$AF$22),"CUMPLE",IF(AE314&gt;=$AF$23,"CUMPLE","NO CUMPLE")))</f>
        <v>CUMPLE</v>
      </c>
      <c r="AG318" s="136"/>
      <c r="AH318" s="188" t="str">
        <f>IF(OR(M317="",L314="",P314=""),"",IF(AND(T314="SI",AG314&gt;=$AH$22),"CUMPLE",IF(AG314&gt;=$AH$23,"CUMPLE","NO CUMPLE")))</f>
        <v>CUMPLE</v>
      </c>
      <c r="AI318" s="162" t="str">
        <f t="shared" si="274"/>
        <v>CUMPLE</v>
      </c>
    </row>
    <row r="319" spans="1:35" s="14" customFormat="1" ht="20.100000000000001" customHeight="1">
      <c r="A319" s="259"/>
      <c r="B319" s="21" t="str">
        <f t="shared" si="275"/>
        <v/>
      </c>
      <c r="C319" s="21"/>
      <c r="D319" s="121"/>
      <c r="E319" s="153"/>
      <c r="F319" s="153"/>
      <c r="G319" s="153"/>
      <c r="H319" s="153"/>
      <c r="I319" s="153">
        <f t="shared" si="278"/>
        <v>0</v>
      </c>
      <c r="J319" s="153">
        <f t="shared" si="276"/>
        <v>0</v>
      </c>
      <c r="K319" s="153"/>
      <c r="L319" s="153"/>
      <c r="M319" s="149">
        <v>9</v>
      </c>
      <c r="N319" s="197">
        <f>IF(M319="","",VLOOKUP(M319,POA!$B$3:$G286,3,0))</f>
        <v>5</v>
      </c>
      <c r="O319" s="160" t="s">
        <v>7</v>
      </c>
      <c r="P319" s="160">
        <f>+SUM(P320:P325)</f>
        <v>0</v>
      </c>
      <c r="Q319" s="255">
        <f>IF(ISERROR(VLOOKUP(M319,POA!$B$3:$G299,2,0)),"",VLOOKUP(M319,POA!$B$3:$G299,2,0))</f>
        <v>1077361989</v>
      </c>
      <c r="R319" s="295">
        <f>IF(M319="","",SUM($I$314)+IF(ISERROR(VLOOKUP(M319,POA!$B$3:$G288,4,0)),"",VLOOKUP(M319,POA!$B$3:$G288,4,0)))</f>
        <v>1311236787.8</v>
      </c>
      <c r="S319" s="257" t="str">
        <f>IF(OR($R$26=0,M319="",Q319=""),"",IF($R$26&gt;=VLOOKUP(M319,POA!$B$3:$G$21,6,FALSE),"CUMPLE","NO CUMPLE"))</f>
        <v/>
      </c>
      <c r="T319" s="129"/>
      <c r="U319" s="130"/>
      <c r="V319" s="186" t="str">
        <f>IF(OR($U314=0,M319="",Q319=""),"",IF(AND(T319="SI",$U314&gt;=$V$22),"CUMPLE",IF($U314&gt;=$V$23,"CUMPLE","NO CUMPLE")))</f>
        <v>CUMPLE</v>
      </c>
      <c r="W319" s="131"/>
      <c r="X319" s="186" t="str">
        <f>IF(OR(W314=0,M319="",Q319=""),"",IF(AND(T319="SI",W314&lt;=$X$22),"CUMPLE",IF(W314&lt;=$X$23,"CUMPLE","NO CUMPLE")))</f>
        <v>CUMPLE</v>
      </c>
      <c r="Y319" s="132"/>
      <c r="Z319" s="186" t="str">
        <f>IF(OR(Y314=0,M319="",Q319=""),"",IF(AND(T319="SI",Y314&gt;=$Z$22),"CUMPLE",IF(Y314&gt;=$Z$23,"CUMPLE","NO CUMPLE")))</f>
        <v>CUMPLE</v>
      </c>
      <c r="AA319" s="214" t="str">
        <f t="shared" si="271"/>
        <v/>
      </c>
      <c r="AB319" s="199">
        <v>2021</v>
      </c>
      <c r="AC319" s="134">
        <f t="shared" si="273"/>
        <v>0</v>
      </c>
      <c r="AD319" s="135" t="str">
        <f t="shared" si="277"/>
        <v/>
      </c>
      <c r="AE319" s="136"/>
      <c r="AF319" s="188" t="str">
        <f>IF(OR(M319="",L314="",P319=""),"",IF(AND(T314="SI",AE314&gt;=$AF$22),"CUMPLE",IF(AE314&gt;=$AF$23,"CUMPLE","NO CUMPLE")))</f>
        <v>CUMPLE</v>
      </c>
      <c r="AG319" s="136"/>
      <c r="AH319" s="188" t="str">
        <f>IF(OR(M319="",L314="",P314=""),"",IF(AND(T314="SI",AG314&gt;=$AH$22),"CUMPLE",IF(AG314&gt;=$AH$23,"CUMPLE","NO CUMPLE")))</f>
        <v>CUMPLE</v>
      </c>
      <c r="AI319" s="162" t="str">
        <f t="shared" si="274"/>
        <v>CUMPLE</v>
      </c>
    </row>
    <row r="320" spans="1:35" s="14" customFormat="1" ht="20.100000000000001" customHeight="1">
      <c r="A320" s="259"/>
      <c r="B320" s="150" t="str">
        <f t="shared" si="275"/>
        <v/>
      </c>
      <c r="C320" s="150"/>
      <c r="D320" s="121"/>
      <c r="E320" s="153"/>
      <c r="F320" s="153"/>
      <c r="G320" s="153"/>
      <c r="H320" s="153"/>
      <c r="I320" s="153">
        <f t="shared" si="278"/>
        <v>0</v>
      </c>
      <c r="J320" s="153">
        <f t="shared" si="276"/>
        <v>0</v>
      </c>
      <c r="K320" s="153"/>
      <c r="L320" s="153"/>
      <c r="M320" s="149"/>
      <c r="N320" s="197"/>
      <c r="O320" s="160"/>
      <c r="P320" s="160"/>
      <c r="Q320" s="203"/>
      <c r="R320" s="261"/>
      <c r="S320" s="246" t="str">
        <f>IF(OR($R$26=0,M320="",Q320=""),"",IF($R$26&gt;=VLOOKUP(M320,POA!$B$3:$G$21,6,FALSE),"CUMPLE","NO CUMPLE"))</f>
        <v/>
      </c>
      <c r="T320" s="129"/>
      <c r="U320" s="130"/>
      <c r="V320" s="186" t="str">
        <f>IF(OR($U314=0,M320="",Q320=""),"",IF(AND(T320="SI",$U314&gt;=$V$22),"CUMPLE",IF($U314&gt;=$V$23,"CUMPLE","NO CUMPLE")))</f>
        <v/>
      </c>
      <c r="W320" s="131"/>
      <c r="X320" s="186" t="str">
        <f>IF(OR(W314=0,M320="",Q320=""),"",IF(AND(T320="SI",W314&lt;=$X$22),"CUMPLE",IF(W314&lt;=$X$23,"CUMPLE","NO CUMPLE")))</f>
        <v/>
      </c>
      <c r="Y320" s="132"/>
      <c r="Z320" s="186" t="str">
        <f>IF(OR(Y314=0,M320="",Q320=""),"",IF(AND(T320="SI",Y314&gt;=$Z$22),"CUMPLE",IF(Y314&gt;=$Z$23,"CUMPLE","NO CUMPLE")))</f>
        <v/>
      </c>
      <c r="AA320" s="214" t="str">
        <f t="shared" si="271"/>
        <v/>
      </c>
      <c r="AB320" s="199">
        <v>2021</v>
      </c>
      <c r="AC320" s="134">
        <f t="shared" si="273"/>
        <v>0</v>
      </c>
      <c r="AD320" s="135" t="str">
        <f>IF(OR(B320="",C320=""),"",IF(AND(AC320&gt;0,AC320&lt;=30000),"MIPYME","NO CUMPLE"))</f>
        <v/>
      </c>
      <c r="AE320" s="136"/>
      <c r="AF320" s="188" t="str">
        <f>IF(OR(M320="",L314="",P320=""),"",IF(AND(T318="SI",AE314&gt;=$AF$22),"CUMPLE",IF(AE314&gt;=$AF$23,"CUMPLE","NO CUMPLE")))</f>
        <v/>
      </c>
      <c r="AG320" s="136"/>
      <c r="AH320" s="188" t="str">
        <f>IF(OR(M320="",L314="",P314=""),"",IF(AND(T314="SI",AG314&gt;=$AH$22),"CUMPLE",IF(AG314&gt;=$AH$23,"CUMPLE","NO CUMPLE")))</f>
        <v/>
      </c>
      <c r="AI320" s="162" t="str">
        <f t="shared" si="274"/>
        <v/>
      </c>
    </row>
    <row r="321" spans="1:35" s="14" customFormat="1" ht="20.100000000000001" customHeight="1">
      <c r="A321" s="259"/>
      <c r="B321" s="150" t="str">
        <f t="shared" si="275"/>
        <v/>
      </c>
      <c r="C321" s="150"/>
      <c r="D321" s="121"/>
      <c r="E321" s="153"/>
      <c r="F321" s="153"/>
      <c r="G321" s="153"/>
      <c r="H321" s="153"/>
      <c r="I321" s="153">
        <f t="shared" si="278"/>
        <v>0</v>
      </c>
      <c r="J321" s="153">
        <f t="shared" si="276"/>
        <v>0</v>
      </c>
      <c r="K321" s="153"/>
      <c r="L321" s="153"/>
      <c r="M321" s="149"/>
      <c r="N321" s="197"/>
      <c r="O321" s="160"/>
      <c r="P321" s="160"/>
      <c r="Q321" s="203"/>
      <c r="R321" s="204"/>
      <c r="S321" s="246" t="str">
        <f>IF(OR($R$26=0,M321="",Q321=""),"",IF($R$26&gt;=VLOOKUP(M321,POA!$B$3:$G$21,6,FALSE),"CUMPLE","NO CUMPLE"))</f>
        <v/>
      </c>
      <c r="T321" s="129"/>
      <c r="U321" s="130"/>
      <c r="V321" s="186" t="str">
        <f>IF(OR($U314=0,M321="",Q321=""),"",IF(AND(T321="SI",$U314&gt;=$V$22),"CUMPLE",IF($U314&gt;=$V$23,"CUMPLE","NO CUMPLE")))</f>
        <v/>
      </c>
      <c r="W321" s="131"/>
      <c r="X321" s="186" t="str">
        <f>IF(OR(W314=0,M321="",Q321=""),"",IF(AND(T321="SI",W314&lt;=$X$22),"CUMPLE",IF(W314&lt;=$X$23,"CUMPLE","NO CUMPLE")))</f>
        <v/>
      </c>
      <c r="Y321" s="132"/>
      <c r="Z321" s="186" t="str">
        <f>IF(OR(Y314=0,M321="",Q321=""),"",IF(AND(T321="SI",Y314&gt;=$Z$22),"CUMPLE",IF(Y314&gt;=$Z$23,"CUMPLE","NO CUMPLE")))</f>
        <v/>
      </c>
      <c r="AA321" s="214" t="str">
        <f t="shared" si="271"/>
        <v/>
      </c>
      <c r="AB321" s="199">
        <v>2021</v>
      </c>
      <c r="AC321" s="134">
        <f t="shared" si="273"/>
        <v>0</v>
      </c>
      <c r="AD321" s="135" t="str">
        <f t="shared" ref="AD321:AD322" si="279">IF(OR(B321="",C321=""),"",IF(AND(AC321&gt;0,AC321&lt;=30000),"MIPYME","NO CUMPLE"))</f>
        <v/>
      </c>
      <c r="AE321" s="136"/>
      <c r="AF321" s="188" t="str">
        <f>IF(OR(M321="",L314="",P321=""),"",IF(AND(T314="SI",AE314&gt;=$AF$22),"CUMPLE",IF(AE314&gt;=$AF$23,"CUMPLE","NO CUMPLE")))</f>
        <v/>
      </c>
      <c r="AG321" s="136"/>
      <c r="AH321" s="188" t="str">
        <f>IF(OR(M321="",L314="",P314=""),"",IF(AND(T314="SI",AG314&gt;=$AH$22),"CUMPLE",IF(AG314&gt;=$AH$23,"CUMPLE","NO CUMPLE")))</f>
        <v/>
      </c>
      <c r="AI321" s="162" t="str">
        <f t="shared" si="274"/>
        <v/>
      </c>
    </row>
    <row r="322" spans="1:35" s="14" customFormat="1" ht="20.100000000000001" customHeight="1">
      <c r="A322" s="259"/>
      <c r="B322" s="150" t="str">
        <f t="shared" si="275"/>
        <v/>
      </c>
      <c r="C322" s="150"/>
      <c r="D322" s="121"/>
      <c r="E322" s="153"/>
      <c r="F322" s="153"/>
      <c r="G322" s="153"/>
      <c r="H322" s="153"/>
      <c r="I322" s="153">
        <f t="shared" si="278"/>
        <v>0</v>
      </c>
      <c r="J322" s="153">
        <f t="shared" si="276"/>
        <v>0</v>
      </c>
      <c r="K322" s="153"/>
      <c r="L322" s="153"/>
      <c r="M322" s="149"/>
      <c r="N322" s="197"/>
      <c r="O322" s="160"/>
      <c r="P322" s="160"/>
      <c r="Q322" s="203"/>
      <c r="R322" s="204"/>
      <c r="S322" s="246" t="str">
        <f>IF(OR($R$26=0,M322="",Q322=""),"",IF($R$26&gt;=VLOOKUP(M322,POA!$B$3:$G$21,6,FALSE),"CUMPLE","NO CUMPLE"))</f>
        <v/>
      </c>
      <c r="T322" s="129"/>
      <c r="U322" s="130"/>
      <c r="V322" s="186" t="str">
        <f>IF(OR($U314=0,M322="",Q322=""),"",IF(AND(T322="SI",$U314&gt;=$V$22),"CUMPLE",IF($U314&gt;=$V$23,"CUMPLE","NO CUMPLE")))</f>
        <v/>
      </c>
      <c r="W322" s="131"/>
      <c r="X322" s="186" t="str">
        <f>IF(OR(W314=0,M322="",Q322=""),"",IF(AND(T322="SI",W314&lt;=$X$22),"CUMPLE",IF(W314&lt;=$X$23,"CUMPLE","NO CUMPLE")))</f>
        <v/>
      </c>
      <c r="Y322" s="132"/>
      <c r="Z322" s="186" t="str">
        <f>IF(OR(Y314=0,M322="",Q322=""),"",IF(AND(T322="SI",Y314&gt;=$Z$22),"CUMPLE",IF(Y314&gt;=$Z$23,"CUMPLE","NO CUMPLE")))</f>
        <v/>
      </c>
      <c r="AA322" s="215" t="str">
        <f t="shared" si="271"/>
        <v/>
      </c>
      <c r="AB322" s="133">
        <v>2021</v>
      </c>
      <c r="AC322" s="134">
        <f t="shared" si="273"/>
        <v>0</v>
      </c>
      <c r="AD322" s="135" t="str">
        <f t="shared" si="279"/>
        <v/>
      </c>
      <c r="AE322" s="136"/>
      <c r="AF322" s="188" t="str">
        <f>IF(OR(M322="",L314="",P314=""),"",IF(AND(T314="SI",AE314&gt;=$AF$22),"CUMPLE",IF(AE314&gt;=$AF$23,"CUMPLE","NO CUMPLE")))</f>
        <v/>
      </c>
      <c r="AG322" s="136"/>
      <c r="AH322" s="188" t="str">
        <f>IF(OR(M322="",L314="",P314=""),"",IF(AND(T314="SI",AG314&gt;=$AH$22),"CUMPLE",IF(AG314&gt;=$AH$23,"CUMPLE","NO CUMPLE")))</f>
        <v/>
      </c>
      <c r="AI322" s="162" t="str">
        <f t="shared" si="274"/>
        <v/>
      </c>
    </row>
    <row r="323" spans="1:35" s="14" customFormat="1" ht="20.100000000000001" customHeight="1">
      <c r="A323" s="259"/>
      <c r="B323" s="150" t="str">
        <f t="shared" si="275"/>
        <v/>
      </c>
      <c r="C323" s="150"/>
      <c r="D323" s="121"/>
      <c r="E323" s="153"/>
      <c r="F323" s="153"/>
      <c r="G323" s="153"/>
      <c r="H323" s="153"/>
      <c r="I323" s="153">
        <f t="shared" si="278"/>
        <v>0</v>
      </c>
      <c r="J323" s="153">
        <f t="shared" si="276"/>
        <v>0</v>
      </c>
      <c r="K323" s="153"/>
      <c r="L323" s="153"/>
      <c r="M323" s="151"/>
      <c r="N323" s="197" t="str">
        <f>IF(M323="","",VLOOKUP(M323,POA!$B$3:$G286,3,0))</f>
        <v/>
      </c>
      <c r="O323" s="160" t="s">
        <v>7</v>
      </c>
      <c r="P323" s="160">
        <f>+SUM(P324:P325)</f>
        <v>0</v>
      </c>
      <c r="Q323" s="203" t="str">
        <f>IF(ISERROR(VLOOKUP(M323,POA!$B$3:$G293,2,0)),"",VLOOKUP(M323,POA!$B$3:$G293,2,0))</f>
        <v/>
      </c>
      <c r="R323" s="204"/>
      <c r="S323" s="246"/>
      <c r="T323" s="129"/>
      <c r="U323" s="130"/>
      <c r="V323" s="186" t="str">
        <f>IF(OR($U314=0,M323="",Q323=""),"",IF(AND(T323="SI",$U314&gt;=$V$22),"CUMPLE",IF($U314&gt;=$V$23,"CUMPLE","NO CUMPLE")))</f>
        <v/>
      </c>
      <c r="W323" s="131"/>
      <c r="X323" s="186" t="str">
        <f>IF(OR(W314=0,M323="",Q323=""),"",IF(AND(T323="SI",W314&lt;=$X$22),"CUMPLE",IF(W314&lt;=$X$23,"CUMPLE","NO CUMPLE")))</f>
        <v/>
      </c>
      <c r="Y323" s="132"/>
      <c r="Z323" s="186" t="str">
        <f>IF(OR(Y314=0,M323="",Q323=""),"",IF(AND(T323="SI",Y314&gt;=$Z$22),"CUMPLE",IF(Y314&gt;=$Z$23,"CUMPLE","NO CUMPLE")))</f>
        <v/>
      </c>
      <c r="AA323" s="214" t="str">
        <f t="shared" si="271"/>
        <v/>
      </c>
      <c r="AB323" s="199">
        <v>2021</v>
      </c>
      <c r="AC323" s="134">
        <f t="shared" si="273"/>
        <v>0</v>
      </c>
      <c r="AD323" s="135" t="str">
        <f>IF(OR(B323="",C323=""),"",IF(AND(AC323&gt;0,AC323&lt;=30000),"MIPYME","NO CUMPLE"))</f>
        <v/>
      </c>
      <c r="AE323" s="136"/>
      <c r="AF323" s="188" t="str">
        <f>IF(OR(M323="",L314="",P323=""),"",IF(AND(T314="SI",AE314&gt;=$AF$22),"CUMPLE",IF(AE314&gt;=$AF$23,"CUMPLE","NO CUMPLE")))</f>
        <v/>
      </c>
      <c r="AG323" s="136"/>
      <c r="AH323" s="188" t="str">
        <f>IF(OR(M323="",L314="",P314=""),"",IF(AND(T314="SI",AG314&gt;=$AH$22),"CUMPLE",IF(AG314&gt;=$AH$23,"CUMPLE","NO CUMPLE")))</f>
        <v/>
      </c>
      <c r="AI323" s="162" t="str">
        <f t="shared" si="274"/>
        <v/>
      </c>
    </row>
    <row r="324" spans="1:35" ht="20.100000000000001" customHeight="1">
      <c r="A324" s="259"/>
      <c r="B324" s="284" t="str">
        <f t="shared" si="275"/>
        <v/>
      </c>
      <c r="C324" s="284"/>
      <c r="D324" s="284"/>
      <c r="E324" s="216"/>
      <c r="F324" s="153"/>
      <c r="G324" s="153"/>
      <c r="H324" s="153"/>
      <c r="I324" s="153">
        <f>IF(ISERROR(E324-G324),"",E324-G324)</f>
        <v>0</v>
      </c>
      <c r="J324" s="153">
        <f t="shared" si="276"/>
        <v>0</v>
      </c>
      <c r="K324" s="153"/>
      <c r="L324" s="153"/>
      <c r="M324" s="151"/>
      <c r="N324" s="197" t="str">
        <f>IF(M324="","",VLOOKUP(M324,POA!$B$3:$G286,3,0))</f>
        <v/>
      </c>
      <c r="O324" s="160" t="s">
        <v>7</v>
      </c>
      <c r="P324" s="160">
        <f>+SUM(P325:P325)</f>
        <v>0</v>
      </c>
      <c r="Q324" s="203" t="str">
        <f>IF(ISERROR(VLOOKUP(M324,POA!$B$3:$G294,2,0)),"",VLOOKUP(M324,POA!$B$3:$G294,2,0))</f>
        <v/>
      </c>
      <c r="R324" s="204"/>
      <c r="S324" s="253"/>
      <c r="T324" s="129"/>
      <c r="U324" s="129"/>
      <c r="V324" s="186" t="str">
        <f>IF(OR($U315=0,M324="",Q324=""),"",IF(AND(T324="SI",$U315&gt;=$V$22),"CUMPLE",IF($U315&gt;=$V$23,"CUMPLE","NO CUMPLE")))</f>
        <v/>
      </c>
      <c r="W324" s="129"/>
      <c r="X324" s="186" t="str">
        <f>IF(OR(W315=0,M324="",Q324=""),"",IF(AND(T324="SI",W315&lt;=$X$22),"CUMPLE",IF(W315&lt;=$X$23,"CUMPLE","NO CUMPLE")))</f>
        <v/>
      </c>
      <c r="Y324" s="129"/>
      <c r="Z324" s="186" t="str">
        <f>IF(OR(Y315=0,M324="",Q324=""),"",IF(AND(T324="SI",Y315&gt;=$Z$22),"CUMPLE",IF(Y315&gt;=$Z$23,"CUMPLE","NO CUMPLE")))</f>
        <v/>
      </c>
      <c r="AA324" s="214" t="str">
        <f t="shared" si="271"/>
        <v/>
      </c>
      <c r="AB324" s="200"/>
      <c r="AC324" s="129"/>
      <c r="AD324" s="129"/>
      <c r="AE324" s="129"/>
      <c r="AF324" s="188" t="str">
        <f>IF(OR(M324="",L314="",P324=""),"",IF(AND(T314="SI",AE314&gt;=$AF$22),"CUMPLE",IF(AE314&gt;=$AF$23,"CUMPLE","NO CUMPLE")))</f>
        <v/>
      </c>
      <c r="AG324" s="129"/>
      <c r="AH324" s="188" t="str">
        <f>IF(OR(M324="",L314="",P314=""),"",IF(AND(T314="SI",AG314&gt;=$AH$22),"CUMPLE",IF(AG314&gt;=$AH$23,"CUMPLE","NO CUMPLE")))</f>
        <v/>
      </c>
      <c r="AI324" s="162" t="str">
        <f t="shared" si="274"/>
        <v/>
      </c>
    </row>
    <row r="325" spans="1:35" ht="9.9499999999999993" customHeight="1" thickBot="1">
      <c r="A325" s="259"/>
      <c r="B325" s="322" t="s">
        <v>73</v>
      </c>
      <c r="C325" s="323"/>
      <c r="D325" s="323"/>
      <c r="E325" s="323"/>
      <c r="F325" s="323"/>
      <c r="G325" s="323"/>
      <c r="H325" s="323"/>
      <c r="I325" s="323"/>
      <c r="J325" s="323"/>
      <c r="K325" s="323"/>
      <c r="L325" s="323"/>
      <c r="M325" s="323"/>
      <c r="N325" s="323"/>
      <c r="O325" s="323"/>
      <c r="P325" s="323"/>
      <c r="Q325" s="323"/>
      <c r="R325" s="323"/>
      <c r="S325" s="324"/>
      <c r="T325" s="323"/>
      <c r="U325" s="323"/>
      <c r="V325" s="323"/>
      <c r="W325" s="323"/>
      <c r="X325" s="323"/>
      <c r="Y325" s="323"/>
      <c r="Z325" s="323"/>
      <c r="AA325" s="324"/>
      <c r="AB325" s="323"/>
      <c r="AC325" s="323"/>
      <c r="AD325" s="323"/>
      <c r="AE325" s="323"/>
      <c r="AF325" s="323"/>
      <c r="AG325" s="323"/>
      <c r="AH325" s="323"/>
      <c r="AI325" s="325"/>
    </row>
    <row r="326" spans="1:35" s="221" customFormat="1" ht="26.1" customHeight="1">
      <c r="A326" s="269" t="s">
        <v>154</v>
      </c>
      <c r="B326" s="222">
        <v>26</v>
      </c>
      <c r="C326" s="223" t="s">
        <v>155</v>
      </c>
      <c r="D326" s="224">
        <f>IF(SUM(D327:D336)=0,"",SUM(D327:D336))</f>
        <v>1</v>
      </c>
      <c r="E326" s="225">
        <f t="shared" ref="E326:K326" si="280">IF(ISERROR(SUM(E327:E336)),"",SUM(E327:E336))</f>
        <v>17713964937</v>
      </c>
      <c r="F326" s="225">
        <f t="shared" si="280"/>
        <v>20031404758</v>
      </c>
      <c r="G326" s="225">
        <f t="shared" si="280"/>
        <v>3269540137</v>
      </c>
      <c r="H326" s="225">
        <f t="shared" si="280"/>
        <v>9301545987</v>
      </c>
      <c r="I326" s="225">
        <f t="shared" si="280"/>
        <v>14444424800</v>
      </c>
      <c r="J326" s="225">
        <f t="shared" si="280"/>
        <v>10729858771</v>
      </c>
      <c r="K326" s="225">
        <f t="shared" si="280"/>
        <v>3177162044</v>
      </c>
      <c r="L326" s="225">
        <f t="shared" ref="L326" si="281">IF(ISERROR(SUM(L327:L335)),"",SUM(L327:L335))</f>
        <v>58810.000099999997</v>
      </c>
      <c r="M326" s="226">
        <v>4</v>
      </c>
      <c r="N326" s="227">
        <f>IF(M326="","",VLOOKUP(M326,POA!$B$3:$G298,3,0))</f>
        <v>5</v>
      </c>
      <c r="O326" s="228" t="s">
        <v>7</v>
      </c>
      <c r="P326" s="228">
        <f>+SUM(P327:P335)</f>
        <v>0</v>
      </c>
      <c r="Q326" s="229">
        <f>IF(ISERROR(VLOOKUP(M326,POA!$B$3:$G311,2,0)),"",VLOOKUP(M326,POA!$B$3:$G311,2,0))</f>
        <v>1378467964</v>
      </c>
      <c r="R326" s="230">
        <f>IF(M326="","",SUM($I$326)+IF(ISERROR(VLOOKUP(M326,POA!$B$3:$G295,4,0)),"",VLOOKUP(M326,POA!$B$3:$G295,4,0)))</f>
        <v>14720118392.799999</v>
      </c>
      <c r="S326" s="231" t="str">
        <f>IF(OR($R$26=0,M326="",Q326=""),"",IF($R$26&gt;=VLOOKUP(M326,POA!$B$3:$G$21,6,FALSE),"CUMPLE","NO CUMPLE"))</f>
        <v/>
      </c>
      <c r="T326" s="225" t="str">
        <f>IF(M326="","",IF(COUNTIFS(T327:T336,"SI",D327:D336,"&gt;=10%")&gt;0,"SI","NO"))</f>
        <v>NO</v>
      </c>
      <c r="U326" s="225">
        <f>IF(ISERROR(SUM(E326/G326)),0,SUM(E326/G326))</f>
        <v>5.4178765804213764</v>
      </c>
      <c r="V326" s="232" t="str">
        <f>IF(OR($U326=0,M326="",Q326=""),"",IF(AND(T326="SI",$U326&gt;=$V$22),"CUMPLE",IF($U326&gt;=$V$23,"CUMPLE","NO CUMPLE")))</f>
        <v>CUMPLE</v>
      </c>
      <c r="W326" s="233">
        <f>IF(M326="","",IF(ISERROR(SUM(H326/F326)),0,SUM(H326/F326)))</f>
        <v>0.4643481622668133</v>
      </c>
      <c r="X326" s="232" t="str">
        <f>IF(OR(W326=0,M326="",Q326=""),"",IF(AND(T326="SI",W326&lt;=$X$22),"CUMPLE",IF(W326&lt;=$X$23,"CUMPLE","NO CUMPLE")))</f>
        <v>CUMPLE</v>
      </c>
      <c r="Y326" s="225">
        <f>IF(ISERROR(SUM(K326/L326)),0,SUM(K326/L326))</f>
        <v>54024.180217608948</v>
      </c>
      <c r="Z326" s="232" t="str">
        <f>IF(OR(Y326=0,M326="",Q326=""),"",IF(AND(T326="SI",Y326&gt;=$Z$22),"CUMPLE",IF(Y326&gt;=$Z$23,"CUMPLE","NO CUMPLE")))</f>
        <v>CUMPLE</v>
      </c>
      <c r="AA326" s="234" t="str">
        <f t="shared" ref="AA326:AA336" si="282">IF(OR(S326="",V326="",X326="",Z326=""),"",IF(S326="NO CUMPLE","NO CUMPLE",IF(V326="NO CUMPLE","NO CUMPLE",IF(X326="NO CUMPLE","NO CUMPLE",IF(Z326="NO CUMPLE","NO CUMPLE",IF(Z326="NO CUMPLE","NO CUMPLE","CUMPLE"))))))</f>
        <v/>
      </c>
      <c r="AB326" s="235">
        <v>2021</v>
      </c>
      <c r="AC326" s="236">
        <f>IF(ISERROR(F326/VLOOKUP(AB326,$AC$21:$AD$23,2)),"",F326/VLOOKUP(AB326,$AC$21:$AD$23,2))</f>
        <v>22048.24601387302</v>
      </c>
      <c r="AD326" s="237" t="str">
        <f>IF(OR(B326="",C326=""),"",IF(AND(AC326&gt;0,AC326&lt;=30000),"MIPYME","NO CUMPLE"))</f>
        <v>MIPYME</v>
      </c>
      <c r="AE326" s="238">
        <f>IF(M326="","",IF(ISERROR(SUM(K326/J326)),0,SUM(K326/J326)))</f>
        <v>0.29610474022146849</v>
      </c>
      <c r="AF326" s="239" t="str">
        <f>IF(OR(M326="",L326="",P326=""),"",IF(AND(T326="SI",AE326&gt;=$AF$22),"CUMPLE",IF(AE326&gt;=$AF$23,"CUMPLE","NO CUMPLE")))</f>
        <v>CUMPLE</v>
      </c>
      <c r="AG326" s="238">
        <f>IF(M326="","",IF(ISERROR(SUM(K326/F326)),0,SUM(K326/F326)))</f>
        <v>0.15860904826113742</v>
      </c>
      <c r="AH326" s="239" t="str">
        <f>IF(OR(M326="",L326="",P326=""),"",IF(AND(T326="SI",AG326&gt;=$AH$22),"CUMPLE",IF(AG326&gt;=$AH$23,"CUMPLE","NO CUMPLE")))</f>
        <v>CUMPLE</v>
      </c>
      <c r="AI326" s="234" t="str">
        <f>IF(OR(AF326="",AH326=""),"",IF(AF326="NO CUMPLE","NO CUMPLE",IF(AH326="NO CUMPLE","NO CUMPLE",IF(AH326="NO CUMPLE","NO CUMPLE","CUMPLE"))))</f>
        <v>CUMPLE</v>
      </c>
    </row>
    <row r="327" spans="1:35" s="14" customFormat="1" ht="20.100000000000001" customHeight="1">
      <c r="A327" s="259">
        <v>45469</v>
      </c>
      <c r="B327" s="146">
        <f>IF(C327="","",B326+0.1)</f>
        <v>26.1</v>
      </c>
      <c r="C327" s="146" t="s">
        <v>156</v>
      </c>
      <c r="D327" s="147">
        <v>0.5</v>
      </c>
      <c r="E327" s="137">
        <v>17306145049</v>
      </c>
      <c r="F327" s="137">
        <v>19623584870</v>
      </c>
      <c r="G327" s="137">
        <v>3261756881</v>
      </c>
      <c r="H327" s="137">
        <v>9293762731</v>
      </c>
      <c r="I327" s="137">
        <f>IF(ISERROR(E327-G327),"",E327-G327)</f>
        <v>14044388168</v>
      </c>
      <c r="J327" s="137">
        <f>IF(ISERROR(F327-H327),"",F327-H327)</f>
        <v>10329822139</v>
      </c>
      <c r="K327" s="137">
        <v>3177105412</v>
      </c>
      <c r="L327" s="137">
        <v>58810</v>
      </c>
      <c r="M327" s="148">
        <v>6</v>
      </c>
      <c r="N327" s="198">
        <f>IF(M327="","",VLOOKUP(M327,POA!$B$3:$G298,3,0))</f>
        <v>5</v>
      </c>
      <c r="O327" s="159" t="s">
        <v>7</v>
      </c>
      <c r="P327" s="159">
        <f t="shared" ref="P327:P328" si="283">+SUM(P328:P336)</f>
        <v>0</v>
      </c>
      <c r="Q327" s="202">
        <f>IF(ISERROR(VLOOKUP(M327,POA!$B$3:$G311,2,0)),"",VLOOKUP(M327,POA!$B$3:$G311,2,0))</f>
        <v>1264100957</v>
      </c>
      <c r="R327" s="264">
        <f>IF(M327="","",SUM($I$326)+IF(ISERROR(VLOOKUP(M327,POA!$B$3:$G296,4,0)),"",VLOOKUP(M327,POA!$B$3:$G296,4,0)))</f>
        <v>14697244991.4</v>
      </c>
      <c r="S327" s="256" t="str">
        <f>IF(OR($R$26=0,M327="",Q327=""),"",IF($R$26&gt;=VLOOKUP(M327,POA!$B$3:$G$21,6,FALSE),"CUMPLE","NO CUMPLE"))</f>
        <v/>
      </c>
      <c r="T327" s="154"/>
      <c r="U327" s="138"/>
      <c r="V327" s="185" t="str">
        <f>IF(OR($U326=0,M327="",Q327=""),"",IF(AND(T327="SI",$U326&gt;=$V$22),"CUMPLE",IF($U326&gt;=$V$23,"CUMPLE","NO CUMPLE")))</f>
        <v>CUMPLE</v>
      </c>
      <c r="W327" s="139"/>
      <c r="X327" s="185" t="str">
        <f>IF(OR(W326=0,M327="",Q327=""),"",IF(AND(T327="SI",W326&lt;=$X$22),"CUMPLE",IF(W326&lt;=$X$23,"CUMPLE","NO CUMPLE")))</f>
        <v>CUMPLE</v>
      </c>
      <c r="Y327" s="140"/>
      <c r="Z327" s="185" t="str">
        <f>IF(OR(Y326=0,M327="",Q327=""),"",IF(AND(T327="SI",Y326&gt;=$Z$22),"CUMPLE",IF(Y326&gt;=$Z$23,"CUMPLE","NO CUMPLE")))</f>
        <v>CUMPLE</v>
      </c>
      <c r="AA327" s="213" t="str">
        <f t="shared" si="282"/>
        <v/>
      </c>
      <c r="AB327" s="141">
        <v>2021</v>
      </c>
      <c r="AC327" s="142">
        <f t="shared" ref="AC327:AC335" si="284">IF(ISERROR(F327/VLOOKUP(AB327,$AC$21:$AD$23,2)),"",F327/VLOOKUP(AB327,$AC$21:$AD$23,2))</f>
        <v>21599.365202536857</v>
      </c>
      <c r="AD327" s="143" t="str">
        <f>IF(OR(B327="",C327=""),"",IF(AND(AC327&gt;0,AC327&lt;=30000),"MIPYME","NO CUMPLE"))</f>
        <v>MIPYME</v>
      </c>
      <c r="AE327" s="144"/>
      <c r="AF327" s="187" t="str">
        <f>IF(OR(M327="",L326="",P327=""),"",IF(AND(T326="SI",AE326&gt;=$AF$22),"CUMPLE",IF(AE326&gt;=$AF$23,"CUMPLE","NO CUMPLE")))</f>
        <v>CUMPLE</v>
      </c>
      <c r="AG327" s="144"/>
      <c r="AH327" s="187" t="str">
        <f>IF(OR(M327="",L326="",P327=""),"",IF(AND(T326="SI",AG326&gt;=$AH$22),"CUMPLE",IF(AG326&gt;=$AH$23,"CUMPLE","NO CUMPLE")))</f>
        <v>CUMPLE</v>
      </c>
      <c r="AI327" s="161" t="str">
        <f t="shared" ref="AI327:AI336" si="285">IF(OR(AF327="",AH327=""),"",IF(AF327="NO CUMPLE","NO CUMPLE",IF(AH327="NO CUMPLE","NO CUMPLE",IF(AH327="NO CUMPLE","NO CUMPLE","CUMPLE"))))</f>
        <v>CUMPLE</v>
      </c>
    </row>
    <row r="328" spans="1:35" s="14" customFormat="1" ht="20.100000000000001" customHeight="1">
      <c r="A328" s="259">
        <v>45483</v>
      </c>
      <c r="B328" s="21">
        <f t="shared" ref="B328:B336" si="286">IF(C328="","",B327+0.1)</f>
        <v>26.200000000000003</v>
      </c>
      <c r="C328" s="21" t="s">
        <v>157</v>
      </c>
      <c r="D328" s="121">
        <v>0.5</v>
      </c>
      <c r="E328" s="153">
        <v>407819888</v>
      </c>
      <c r="F328" s="153">
        <v>407819888</v>
      </c>
      <c r="G328" s="153">
        <v>7783256</v>
      </c>
      <c r="H328" s="153">
        <v>7783256</v>
      </c>
      <c r="I328" s="153">
        <f>IF(ISERROR(E328-G328),"",E328-G328)</f>
        <v>400036632</v>
      </c>
      <c r="J328" s="153">
        <f t="shared" ref="J328:J336" si="287">IF(ISERROR(F328-H328),"",F328-H328)</f>
        <v>400036632</v>
      </c>
      <c r="K328" s="153">
        <v>56632</v>
      </c>
      <c r="L328" s="153">
        <v>1E-4</v>
      </c>
      <c r="M328" s="149">
        <v>7</v>
      </c>
      <c r="N328" s="197">
        <f>IF(M328="","",VLOOKUP(M328,POA!$B$3:$G298,3,0))</f>
        <v>5</v>
      </c>
      <c r="O328" s="160" t="s">
        <v>7</v>
      </c>
      <c r="P328" s="160">
        <f t="shared" si="283"/>
        <v>0</v>
      </c>
      <c r="Q328" s="255">
        <f>IF(ISERROR(VLOOKUP(M328,POA!$B$3:$G311,2,0)),"",VLOOKUP(M328,POA!$B$3:$G311,2,0))</f>
        <v>1167015102</v>
      </c>
      <c r="R328" s="295">
        <f>IF(M328="","",SUM($I$326)+IF(ISERROR(VLOOKUP(M328,POA!$B$3:$G297,4,0)),"",VLOOKUP(M328,POA!$B$3:$G297,4,0)))</f>
        <v>14677827820.4</v>
      </c>
      <c r="S328" s="257" t="str">
        <f>IF(OR($R$26=0,M328="",Q328=""),"",IF($R$26&gt;=VLOOKUP(M328,POA!$B$3:$G$21,6,FALSE),"CUMPLE","NO CUMPLE"))</f>
        <v/>
      </c>
      <c r="T328" s="129"/>
      <c r="U328" s="130"/>
      <c r="V328" s="186" t="str">
        <f>IF(OR($U326=0,M328="",Q328=""),"",IF(AND(T328="SI",$U326&gt;=$V$22),"CUMPLE",IF($U326&gt;=$V$23,"CUMPLE","NO CUMPLE")))</f>
        <v>CUMPLE</v>
      </c>
      <c r="W328" s="131"/>
      <c r="X328" s="186" t="str">
        <f>IF(OR(W326=0,M328="",Q328=""),"",IF(AND(T328="SI",W326&lt;=$X$22),"CUMPLE",IF(W326&lt;=$X$23,"CUMPLE","NO CUMPLE")))</f>
        <v>CUMPLE</v>
      </c>
      <c r="Y328" s="132"/>
      <c r="Z328" s="186" t="str">
        <f>IF(OR(Y326=0,M328="",Q328=""),"",IF(AND(T328="SI",Y326&gt;=$Z$22),"CUMPLE",IF(Y326&gt;=$Z$23,"CUMPLE","NO CUMPLE")))</f>
        <v>CUMPLE</v>
      </c>
      <c r="AA328" s="214" t="str">
        <f t="shared" si="282"/>
        <v/>
      </c>
      <c r="AB328" s="199">
        <v>2021</v>
      </c>
      <c r="AC328" s="134">
        <f t="shared" si="284"/>
        <v>448.8808113361643</v>
      </c>
      <c r="AD328" s="135" t="str">
        <f t="shared" ref="AD328:AD331" si="288">IF(OR(B328="",C328=""),"",IF(AND(AC328&gt;0,AC328&lt;=30000),"MIPYME","NO CUMPLE"))</f>
        <v>MIPYME</v>
      </c>
      <c r="AE328" s="136"/>
      <c r="AF328" s="188" t="str">
        <f>IF(OR(M328="",L326="",P328=""),"",IF(AND(T326="SI",AE326&gt;=$AF$22),"CUMPLE",IF(AE326&gt;=$AF$23,"CUMPLE","NO CUMPLE")))</f>
        <v>CUMPLE</v>
      </c>
      <c r="AG328" s="136"/>
      <c r="AH328" s="188" t="str">
        <f>IF(OR(M328="",L326="",P326=""),"",IF(AND(T326="SI",AG326&gt;=$AH$22),"CUMPLE",IF(AG326&gt;=$AH$23,"CUMPLE","NO CUMPLE")))</f>
        <v>CUMPLE</v>
      </c>
      <c r="AI328" s="162" t="str">
        <f t="shared" si="285"/>
        <v>CUMPLE</v>
      </c>
    </row>
    <row r="329" spans="1:35" s="14" customFormat="1" ht="20.100000000000001" customHeight="1">
      <c r="A329" s="259"/>
      <c r="B329" s="21" t="str">
        <f>IF(C329="","",B328+0.1)</f>
        <v/>
      </c>
      <c r="C329" s="21"/>
      <c r="D329" s="121"/>
      <c r="E329" s="153"/>
      <c r="F329" s="153"/>
      <c r="G329" s="153"/>
      <c r="H329" s="153"/>
      <c r="I329" s="153">
        <f t="shared" ref="I329:I335" si="289">IF(ISERROR(E329-G329),"",E329-G329)</f>
        <v>0</v>
      </c>
      <c r="J329" s="153">
        <f t="shared" si="287"/>
        <v>0</v>
      </c>
      <c r="K329" s="153"/>
      <c r="L329" s="153"/>
      <c r="M329" s="149">
        <v>8</v>
      </c>
      <c r="N329" s="197">
        <f>IF(M329="","",VLOOKUP(M329,POA!$B$3:$G298,3,0))</f>
        <v>5</v>
      </c>
      <c r="O329" s="160" t="s">
        <v>7</v>
      </c>
      <c r="P329" s="160">
        <f>+SUM(P330:P337)</f>
        <v>0</v>
      </c>
      <c r="Q329" s="255">
        <f>IF(ISERROR(VLOOKUP(M329,POA!$B$3:$G311,2,0)),"",VLOOKUP(M329,POA!$B$3:$G311,2,0))</f>
        <v>1146992897</v>
      </c>
      <c r="R329" s="295">
        <f>IF(M329="","",SUM($I$326)+IF(ISERROR(VLOOKUP(M329,POA!$B$3:$G298,4,0)),"",VLOOKUP(M329,POA!$B$3:$G298,4,0)))</f>
        <v>14673823379.4</v>
      </c>
      <c r="S329" s="294" t="str">
        <f>IF(OR($R$26=0,M329="",Q329=""),"",IF($R$26&gt;=VLOOKUP(M329,POA!$B$3:$G$21,6,FALSE),"CUMPLE","NO CUMPLE"))</f>
        <v/>
      </c>
      <c r="T329" s="129"/>
      <c r="U329" s="130"/>
      <c r="V329" s="186" t="str">
        <f>IF(OR($U326=0,M329="",Q329=""),"",IF(AND(T329="SI",$U326&gt;=$V$22),"CUMPLE",IF($U326&gt;=$V$23,"CUMPLE","NO CUMPLE")))</f>
        <v>CUMPLE</v>
      </c>
      <c r="W329" s="131"/>
      <c r="X329" s="186" t="str">
        <f>IF(OR(W326=0,M329="",Q329=""),"",IF(AND(T329="SI",W326&lt;=$X$22),"CUMPLE",IF(W326&lt;=$X$23,"CUMPLE","NO CUMPLE")))</f>
        <v>CUMPLE</v>
      </c>
      <c r="Y329" s="132"/>
      <c r="Z329" s="186" t="str">
        <f>IF(OR(Y326=0,M329="",Q329=""),"",IF(AND(T329="SI",Y326&gt;=$Z$22),"CUMPLE",IF(Y326&gt;=$Z$23,"CUMPLE","NO CUMPLE")))</f>
        <v>CUMPLE</v>
      </c>
      <c r="AA329" s="214" t="str">
        <f t="shared" si="282"/>
        <v/>
      </c>
      <c r="AB329" s="199">
        <v>2021</v>
      </c>
      <c r="AC329" s="134">
        <f t="shared" si="284"/>
        <v>0</v>
      </c>
      <c r="AD329" s="135" t="str">
        <f t="shared" si="288"/>
        <v/>
      </c>
      <c r="AE329" s="136"/>
      <c r="AF329" s="188" t="str">
        <f>IF(OR(M329="",L326="",P329=""),"",IF(AND(T326="SI",AE326&gt;=$AF$22),"CUMPLE",IF(AE326&gt;=$AF$23,"CUMPLE","NO CUMPLE")))</f>
        <v>CUMPLE</v>
      </c>
      <c r="AG329" s="136"/>
      <c r="AH329" s="188" t="str">
        <f>IF(OR(M329="",L326="",P326=""),"",IF(AND(T326="SI",AG326&gt;=$AH$22),"CUMPLE",IF(AG326&gt;=$AH$23,"CUMPLE","NO CUMPLE")))</f>
        <v>CUMPLE</v>
      </c>
      <c r="AI329" s="162" t="str">
        <f t="shared" si="285"/>
        <v>CUMPLE</v>
      </c>
    </row>
    <row r="330" spans="1:35" s="14" customFormat="1" ht="20.100000000000001" customHeight="1">
      <c r="A330" s="259"/>
      <c r="B330" s="21" t="str">
        <f t="shared" si="286"/>
        <v/>
      </c>
      <c r="C330" s="21"/>
      <c r="D330" s="121"/>
      <c r="E330" s="153"/>
      <c r="F330" s="153"/>
      <c r="G330" s="153"/>
      <c r="H330" s="153"/>
      <c r="I330" s="153">
        <f t="shared" si="289"/>
        <v>0</v>
      </c>
      <c r="J330" s="153">
        <f t="shared" si="287"/>
        <v>0</v>
      </c>
      <c r="K330" s="153"/>
      <c r="L330" s="153"/>
      <c r="M330" s="149"/>
      <c r="N330" s="197"/>
      <c r="O330" s="160"/>
      <c r="P330" s="160"/>
      <c r="Q330" s="203"/>
      <c r="R330" s="261"/>
      <c r="S330" s="252" t="str">
        <f>IF(OR($R$26=0,M330="",Q330=""),"",IF($R$26&gt;=VLOOKUP(M330,POA!$B$3:$G$21,6,FALSE),"CUMPLE","NO CUMPLE"))</f>
        <v/>
      </c>
      <c r="T330" s="129"/>
      <c r="U330" s="130"/>
      <c r="V330" s="186" t="str">
        <f>IF(OR($U326=0,M330="",Q330=""),"",IF(AND(T330="SI",$U326&gt;=$V$22),"CUMPLE",IF($U326&gt;=$V$23,"CUMPLE","NO CUMPLE")))</f>
        <v/>
      </c>
      <c r="W330" s="131"/>
      <c r="X330" s="186" t="str">
        <f>IF(OR(W326=0,M330="",Q330=""),"",IF(AND(T330="SI",W326&lt;=$X$22),"CUMPLE",IF(W326&lt;=$X$23,"CUMPLE","NO CUMPLE")))</f>
        <v/>
      </c>
      <c r="Y330" s="132"/>
      <c r="Z330" s="186" t="str">
        <f>IF(OR(Y326=0,M330="",Q330=""),"",IF(AND(T330="SI",Y326&gt;=$Z$22),"CUMPLE",IF(Y326&gt;=$Z$23,"CUMPLE","NO CUMPLE")))</f>
        <v/>
      </c>
      <c r="AA330" s="214" t="str">
        <f t="shared" si="282"/>
        <v/>
      </c>
      <c r="AB330" s="199">
        <v>2021</v>
      </c>
      <c r="AC330" s="134">
        <f t="shared" si="284"/>
        <v>0</v>
      </c>
      <c r="AD330" s="135" t="str">
        <f t="shared" si="288"/>
        <v/>
      </c>
      <c r="AE330" s="136"/>
      <c r="AF330" s="188" t="str">
        <f>IF(OR(M330="",L326="",P330=""),"",IF(AND(T326="SI",AE326&gt;=$AF$22),"CUMPLE",IF(AE326&gt;=$AF$23,"CUMPLE","NO CUMPLE")))</f>
        <v/>
      </c>
      <c r="AG330" s="136"/>
      <c r="AH330" s="188" t="str">
        <f>IF(OR(M329="",L326="",P326=""),"",IF(AND(T326="SI",AG326&gt;=$AH$22),"CUMPLE",IF(AG326&gt;=$AH$23,"CUMPLE","NO CUMPLE")))</f>
        <v>CUMPLE</v>
      </c>
      <c r="AI330" s="162" t="str">
        <f t="shared" si="285"/>
        <v/>
      </c>
    </row>
    <row r="331" spans="1:35" s="14" customFormat="1" ht="20.100000000000001" customHeight="1">
      <c r="A331" s="259"/>
      <c r="B331" s="21" t="str">
        <f t="shared" si="286"/>
        <v/>
      </c>
      <c r="C331" s="21"/>
      <c r="D331" s="121"/>
      <c r="E331" s="153"/>
      <c r="F331" s="153"/>
      <c r="G331" s="153"/>
      <c r="H331" s="153"/>
      <c r="I331" s="153">
        <f t="shared" si="289"/>
        <v>0</v>
      </c>
      <c r="J331" s="153">
        <f t="shared" si="287"/>
        <v>0</v>
      </c>
      <c r="K331" s="153"/>
      <c r="L331" s="153"/>
      <c r="M331" s="149"/>
      <c r="N331" s="197"/>
      <c r="O331" s="160"/>
      <c r="P331" s="160"/>
      <c r="Q331" s="203"/>
      <c r="R331" s="204"/>
      <c r="S331" s="246" t="str">
        <f>IF(OR($R$26=0,M331="",Q331=""),"",IF($R$26&gt;=VLOOKUP(M331,POA!$B$3:$G$21,6,FALSE),"CUMPLE","NO CUMPLE"))</f>
        <v/>
      </c>
      <c r="T331" s="129"/>
      <c r="U331" s="130"/>
      <c r="V331" s="186" t="str">
        <f>IF(OR($U326=0,M331="",Q331=""),"",IF(AND(T331="SI",$U326&gt;=$V$22),"CUMPLE",IF($U326&gt;=$V$23,"CUMPLE","NO CUMPLE")))</f>
        <v/>
      </c>
      <c r="W331" s="131"/>
      <c r="X331" s="186" t="str">
        <f>IF(OR(W326=0,M331="",Q331=""),"",IF(AND(T331="SI",W326&lt;=$X$22),"CUMPLE",IF(W326&lt;=$X$23,"CUMPLE","NO CUMPLE")))</f>
        <v/>
      </c>
      <c r="Y331" s="132"/>
      <c r="Z331" s="186" t="str">
        <f>IF(OR(Y326=0,M331="",Q331=""),"",IF(AND(T331="SI",Y326&gt;=$Z$22),"CUMPLE",IF(Y326&gt;=$Z$23,"CUMPLE","NO CUMPLE")))</f>
        <v/>
      </c>
      <c r="AA331" s="214" t="str">
        <f t="shared" si="282"/>
        <v/>
      </c>
      <c r="AB331" s="199">
        <v>2021</v>
      </c>
      <c r="AC331" s="134">
        <f t="shared" si="284"/>
        <v>0</v>
      </c>
      <c r="AD331" s="135" t="str">
        <f t="shared" si="288"/>
        <v/>
      </c>
      <c r="AE331" s="136"/>
      <c r="AF331" s="188" t="str">
        <f>IF(OR(M331="",L326="",P331=""),"",IF(AND(T326="SI",AE326&gt;=$AF$22),"CUMPLE",IF(AE326&gt;=$AF$23,"CUMPLE","NO CUMPLE")))</f>
        <v/>
      </c>
      <c r="AG331" s="136"/>
      <c r="AH331" s="188" t="str">
        <f>IF(OR(M331="",L326="",P326=""),"",IF(AND(T326="SI",AG326&gt;=$AH$22),"CUMPLE",IF(AG326&gt;=$AH$23,"CUMPLE","NO CUMPLE")))</f>
        <v/>
      </c>
      <c r="AI331" s="162" t="str">
        <f t="shared" si="285"/>
        <v/>
      </c>
    </row>
    <row r="332" spans="1:35" s="14" customFormat="1" ht="20.100000000000001" customHeight="1">
      <c r="A332" s="259"/>
      <c r="B332" s="150" t="str">
        <f t="shared" si="286"/>
        <v/>
      </c>
      <c r="C332" s="150"/>
      <c r="D332" s="121"/>
      <c r="E332" s="153"/>
      <c r="F332" s="153"/>
      <c r="G332" s="153"/>
      <c r="H332" s="153"/>
      <c r="I332" s="153">
        <f t="shared" si="289"/>
        <v>0</v>
      </c>
      <c r="J332" s="153">
        <f t="shared" si="287"/>
        <v>0</v>
      </c>
      <c r="K332" s="153"/>
      <c r="L332" s="153"/>
      <c r="M332" s="149"/>
      <c r="N332" s="197"/>
      <c r="O332" s="160"/>
      <c r="P332" s="160"/>
      <c r="Q332" s="203"/>
      <c r="R332" s="204"/>
      <c r="S332" s="246" t="str">
        <f>IF(OR($R$26=0,M332="",Q332=""),"",IF($R$26&gt;=VLOOKUP(M332,POA!$B$3:$G$21,6,FALSE),"CUMPLE","NO CUMPLE"))</f>
        <v/>
      </c>
      <c r="T332" s="129"/>
      <c r="U332" s="130"/>
      <c r="V332" s="186" t="str">
        <f>IF(OR($U326=0,M332="",Q332=""),"",IF(AND(T332="SI",$U326&gt;=$V$22),"CUMPLE",IF($U326&gt;=$V$23,"CUMPLE","NO CUMPLE")))</f>
        <v/>
      </c>
      <c r="W332" s="131"/>
      <c r="X332" s="186" t="str">
        <f>IF(OR(W326=0,M332="",Q332=""),"",IF(AND(T332="SI",W326&lt;=$X$22),"CUMPLE",IF(W326&lt;=$X$23,"CUMPLE","NO CUMPLE")))</f>
        <v/>
      </c>
      <c r="Y332" s="132"/>
      <c r="Z332" s="186" t="str">
        <f>IF(OR(Y326=0,M332="",Q332=""),"",IF(AND(T332="SI",Y326&gt;=$Z$22),"CUMPLE",IF(Y326&gt;=$Z$23,"CUMPLE","NO CUMPLE")))</f>
        <v/>
      </c>
      <c r="AA332" s="214" t="str">
        <f t="shared" si="282"/>
        <v/>
      </c>
      <c r="AB332" s="199">
        <v>2021</v>
      </c>
      <c r="AC332" s="134">
        <f t="shared" si="284"/>
        <v>0</v>
      </c>
      <c r="AD332" s="135" t="str">
        <f>IF(OR(B332="",C332=""),"",IF(AND(AC332&gt;0,AC332&lt;=30000),"MIPYME","NO CUMPLE"))</f>
        <v/>
      </c>
      <c r="AE332" s="136"/>
      <c r="AF332" s="188" t="str">
        <f>IF(OR(M332="",L326="",P332=""),"",IF(AND(T330="SI",AE326&gt;=$AF$22),"CUMPLE",IF(AE326&gt;=$AF$23,"CUMPLE","NO CUMPLE")))</f>
        <v/>
      </c>
      <c r="AG332" s="136"/>
      <c r="AH332" s="188" t="str">
        <f>IF(OR(M332="",L326="",P326=""),"",IF(AND(T326="SI",AG326&gt;=$AH$22),"CUMPLE",IF(AG326&gt;=$AH$23,"CUMPLE","NO CUMPLE")))</f>
        <v/>
      </c>
      <c r="AI332" s="162" t="str">
        <f t="shared" si="285"/>
        <v/>
      </c>
    </row>
    <row r="333" spans="1:35" s="14" customFormat="1" ht="20.100000000000001" customHeight="1">
      <c r="A333" s="259"/>
      <c r="B333" s="150" t="str">
        <f t="shared" si="286"/>
        <v/>
      </c>
      <c r="C333" s="150"/>
      <c r="D333" s="121"/>
      <c r="E333" s="153"/>
      <c r="F333" s="153"/>
      <c r="G333" s="153"/>
      <c r="H333" s="153"/>
      <c r="I333" s="153">
        <f t="shared" si="289"/>
        <v>0</v>
      </c>
      <c r="J333" s="153">
        <f t="shared" si="287"/>
        <v>0</v>
      </c>
      <c r="K333" s="153"/>
      <c r="L333" s="153"/>
      <c r="M333" s="149"/>
      <c r="N333" s="197"/>
      <c r="O333" s="160"/>
      <c r="P333" s="160"/>
      <c r="Q333" s="203"/>
      <c r="R333" s="204"/>
      <c r="S333" s="246" t="str">
        <f>IF(OR($R$26=0,M333="",Q333=""),"",IF($R$26&gt;=VLOOKUP(M333,POA!$B$3:$G$21,6,FALSE),"CUMPLE","NO CUMPLE"))</f>
        <v/>
      </c>
      <c r="T333" s="129"/>
      <c r="U333" s="130"/>
      <c r="V333" s="186" t="str">
        <f>IF(OR($U326=0,M333="",Q333=""),"",IF(AND(T333="SI",$U326&gt;=$V$22),"CUMPLE",IF($U326&gt;=$V$23,"CUMPLE","NO CUMPLE")))</f>
        <v/>
      </c>
      <c r="W333" s="131"/>
      <c r="X333" s="186" t="str">
        <f>IF(OR(W326=0,M333="",Q333=""),"",IF(AND(T333="SI",W326&lt;=$X$22),"CUMPLE",IF(W326&lt;=$X$23,"CUMPLE","NO CUMPLE")))</f>
        <v/>
      </c>
      <c r="Y333" s="132"/>
      <c r="Z333" s="186" t="str">
        <f>IF(OR(Y326=0,M333="",Q333=""),"",IF(AND(T333="SI",Y326&gt;=$Z$22),"CUMPLE",IF(Y326&gt;=$Z$23,"CUMPLE","NO CUMPLE")))</f>
        <v/>
      </c>
      <c r="AA333" s="214" t="str">
        <f t="shared" si="282"/>
        <v/>
      </c>
      <c r="AB333" s="199">
        <v>2021</v>
      </c>
      <c r="AC333" s="134">
        <f t="shared" si="284"/>
        <v>0</v>
      </c>
      <c r="AD333" s="135" t="str">
        <f t="shared" ref="AD333:AD334" si="290">IF(OR(B333="",C333=""),"",IF(AND(AC333&gt;0,AC333&lt;=30000),"MIPYME","NO CUMPLE"))</f>
        <v/>
      </c>
      <c r="AE333" s="136"/>
      <c r="AF333" s="188" t="str">
        <f>IF(OR(M333="",L326="",P333=""),"",IF(AND(T326="SI",AE326&gt;=$AF$22),"CUMPLE",IF(AE326&gt;=$AF$23,"CUMPLE","NO CUMPLE")))</f>
        <v/>
      </c>
      <c r="AG333" s="136"/>
      <c r="AH333" s="188" t="str">
        <f>IF(OR(M333="",L326="",P326=""),"",IF(AND(T326="SI",AG326&gt;=$AH$22),"CUMPLE",IF(AG326&gt;=$AH$23,"CUMPLE","NO CUMPLE")))</f>
        <v/>
      </c>
      <c r="AI333" s="162" t="str">
        <f t="shared" si="285"/>
        <v/>
      </c>
    </row>
    <row r="334" spans="1:35" s="14" customFormat="1" ht="20.100000000000001" customHeight="1">
      <c r="A334" s="259"/>
      <c r="B334" s="150" t="str">
        <f t="shared" si="286"/>
        <v/>
      </c>
      <c r="C334" s="150"/>
      <c r="D334" s="121"/>
      <c r="E334" s="153"/>
      <c r="F334" s="153"/>
      <c r="G334" s="153"/>
      <c r="H334" s="153"/>
      <c r="I334" s="153">
        <f t="shared" si="289"/>
        <v>0</v>
      </c>
      <c r="J334" s="153">
        <f t="shared" si="287"/>
        <v>0</v>
      </c>
      <c r="K334" s="153"/>
      <c r="L334" s="153"/>
      <c r="M334" s="149"/>
      <c r="N334" s="197"/>
      <c r="O334" s="160"/>
      <c r="P334" s="160"/>
      <c r="Q334" s="203"/>
      <c r="R334" s="204"/>
      <c r="S334" s="246" t="str">
        <f>IF(OR($R$26=0,M334="",Q334=""),"",IF($R$26&gt;=VLOOKUP(M334,POA!$B$3:$G$21,6,FALSE),"CUMPLE","NO CUMPLE"))</f>
        <v/>
      </c>
      <c r="T334" s="129"/>
      <c r="U334" s="130"/>
      <c r="V334" s="186" t="str">
        <f>IF(OR($U326=0,M334="",Q334=""),"",IF(AND(T334="SI",$U326&gt;=$V$22),"CUMPLE",IF($U326&gt;=$V$23,"CUMPLE","NO CUMPLE")))</f>
        <v/>
      </c>
      <c r="W334" s="131"/>
      <c r="X334" s="186" t="str">
        <f>IF(OR(W326=0,M334="",Q334=""),"",IF(AND(T334="SI",W326&lt;=$X$22),"CUMPLE",IF(W326&lt;=$X$23,"CUMPLE","NO CUMPLE")))</f>
        <v/>
      </c>
      <c r="Y334" s="132"/>
      <c r="Z334" s="186" t="str">
        <f>IF(OR(Y326=0,M334="",Q334=""),"",IF(AND(T334="SI",Y326&gt;=$Z$22),"CUMPLE",IF(Y326&gt;=$Z$23,"CUMPLE","NO CUMPLE")))</f>
        <v/>
      </c>
      <c r="AA334" s="215" t="str">
        <f t="shared" si="282"/>
        <v/>
      </c>
      <c r="AB334" s="133">
        <v>2021</v>
      </c>
      <c r="AC334" s="134">
        <f t="shared" si="284"/>
        <v>0</v>
      </c>
      <c r="AD334" s="135" t="str">
        <f t="shared" si="290"/>
        <v/>
      </c>
      <c r="AE334" s="136"/>
      <c r="AF334" s="188" t="str">
        <f>IF(OR(M334="",L326="",P326=""),"",IF(AND(T326="SI",AE326&gt;=$AF$22),"CUMPLE",IF(AE326&gt;=$AF$23,"CUMPLE","NO CUMPLE")))</f>
        <v/>
      </c>
      <c r="AG334" s="136"/>
      <c r="AH334" s="188" t="str">
        <f>IF(OR(M334="",L326="",P326=""),"",IF(AND(T326="SI",AG326&gt;=$AH$22),"CUMPLE",IF(AG326&gt;=$AH$23,"CUMPLE","NO CUMPLE")))</f>
        <v/>
      </c>
      <c r="AI334" s="162" t="str">
        <f t="shared" si="285"/>
        <v/>
      </c>
    </row>
    <row r="335" spans="1:35" s="14" customFormat="1" ht="20.100000000000001" customHeight="1">
      <c r="A335" s="259"/>
      <c r="B335" s="150" t="str">
        <f t="shared" si="286"/>
        <v/>
      </c>
      <c r="C335" s="150"/>
      <c r="D335" s="121"/>
      <c r="E335" s="153"/>
      <c r="F335" s="153"/>
      <c r="G335" s="153"/>
      <c r="H335" s="153"/>
      <c r="I335" s="153">
        <f t="shared" si="289"/>
        <v>0</v>
      </c>
      <c r="J335" s="153">
        <f t="shared" si="287"/>
        <v>0</v>
      </c>
      <c r="K335" s="153"/>
      <c r="L335" s="153"/>
      <c r="M335" s="151"/>
      <c r="N335" s="197" t="str">
        <f>IF(M335="","",VLOOKUP(M335,POA!$B$3:$G298,3,0))</f>
        <v/>
      </c>
      <c r="O335" s="160" t="s">
        <v>7</v>
      </c>
      <c r="P335" s="160">
        <f>+SUM(P336:P337)</f>
        <v>0</v>
      </c>
      <c r="Q335" s="203" t="str">
        <f>IF(ISERROR(VLOOKUP(M335,POA!$B$3:$G305,2,0)),"",VLOOKUP(M335,POA!$B$3:$G305,2,0))</f>
        <v/>
      </c>
      <c r="R335" s="204"/>
      <c r="S335" s="246"/>
      <c r="T335" s="129"/>
      <c r="U335" s="130"/>
      <c r="V335" s="186" t="str">
        <f>IF(OR($U326=0,M335="",Q335=""),"",IF(AND(T335="SI",$U326&gt;=$V$22),"CUMPLE",IF($U326&gt;=$V$23,"CUMPLE","NO CUMPLE")))</f>
        <v/>
      </c>
      <c r="W335" s="131"/>
      <c r="X335" s="186" t="str">
        <f>IF(OR(W326=0,M335="",Q335=""),"",IF(AND(T335="SI",W326&lt;=$X$22),"CUMPLE",IF(W326&lt;=$X$23,"CUMPLE","NO CUMPLE")))</f>
        <v/>
      </c>
      <c r="Y335" s="132"/>
      <c r="Z335" s="186" t="str">
        <f>IF(OR(Y326=0,M335="",Q335=""),"",IF(AND(T335="SI",Y326&gt;=$Z$22),"CUMPLE",IF(Y326&gt;=$Z$23,"CUMPLE","NO CUMPLE")))</f>
        <v/>
      </c>
      <c r="AA335" s="214" t="str">
        <f t="shared" si="282"/>
        <v/>
      </c>
      <c r="AB335" s="199">
        <v>2021</v>
      </c>
      <c r="AC335" s="134">
        <f t="shared" si="284"/>
        <v>0</v>
      </c>
      <c r="AD335" s="135" t="str">
        <f>IF(OR(B335="",C335=""),"",IF(AND(AC335&gt;0,AC335&lt;=30000),"MIPYME","NO CUMPLE"))</f>
        <v/>
      </c>
      <c r="AE335" s="136"/>
      <c r="AF335" s="188" t="str">
        <f>IF(OR(M335="",L326="",P335=""),"",IF(AND(T326="SI",AE326&gt;=$AF$22),"CUMPLE",IF(AE326&gt;=$AF$23,"CUMPLE","NO CUMPLE")))</f>
        <v/>
      </c>
      <c r="AG335" s="136"/>
      <c r="AH335" s="188" t="str">
        <f>IF(OR(M335="",L326="",P326=""),"",IF(AND(T326="SI",AG326&gt;=$AH$22),"CUMPLE",IF(AG326&gt;=$AH$23,"CUMPLE","NO CUMPLE")))</f>
        <v/>
      </c>
      <c r="AI335" s="162" t="str">
        <f t="shared" si="285"/>
        <v/>
      </c>
    </row>
    <row r="336" spans="1:35" ht="20.100000000000001" customHeight="1">
      <c r="A336" s="259"/>
      <c r="B336" s="284" t="str">
        <f t="shared" si="286"/>
        <v/>
      </c>
      <c r="C336" s="284"/>
      <c r="D336" s="284"/>
      <c r="E336" s="216"/>
      <c r="F336" s="153"/>
      <c r="G336" s="153"/>
      <c r="H336" s="153"/>
      <c r="I336" s="153">
        <f>IF(ISERROR(E336-G336),"",E336-G336)</f>
        <v>0</v>
      </c>
      <c r="J336" s="153">
        <f t="shared" si="287"/>
        <v>0</v>
      </c>
      <c r="K336" s="153"/>
      <c r="L336" s="153"/>
      <c r="M336" s="151"/>
      <c r="N336" s="197" t="str">
        <f>IF(M336="","",VLOOKUP(M336,POA!$B$3:$G298,3,0))</f>
        <v/>
      </c>
      <c r="O336" s="160" t="s">
        <v>7</v>
      </c>
      <c r="P336" s="160">
        <f>+SUM(P337:P337)</f>
        <v>0</v>
      </c>
      <c r="Q336" s="203" t="str">
        <f>IF(ISERROR(VLOOKUP(M336,POA!$B$3:$G306,2,0)),"",VLOOKUP(M336,POA!$B$3:$G306,2,0))</f>
        <v/>
      </c>
      <c r="R336" s="204"/>
      <c r="S336" s="253"/>
      <c r="T336" s="129"/>
      <c r="U336" s="129"/>
      <c r="V336" s="186" t="str">
        <f>IF(OR($U327=0,M336="",Q336=""),"",IF(AND(T336="SI",$U327&gt;=$V$22),"CUMPLE",IF($U327&gt;=$V$23,"CUMPLE","NO CUMPLE")))</f>
        <v/>
      </c>
      <c r="W336" s="129"/>
      <c r="X336" s="186" t="str">
        <f>IF(OR(W327=0,M336="",Q336=""),"",IF(AND(T336="SI",W327&lt;=$X$22),"CUMPLE",IF(W327&lt;=$X$23,"CUMPLE","NO CUMPLE")))</f>
        <v/>
      </c>
      <c r="Y336" s="129"/>
      <c r="Z336" s="186" t="str">
        <f>IF(OR(Y327=0,M336="",Q336=""),"",IF(AND(T336="SI",Y327&gt;=$Z$22),"CUMPLE",IF(Y327&gt;=$Z$23,"CUMPLE","NO CUMPLE")))</f>
        <v/>
      </c>
      <c r="AA336" s="214" t="str">
        <f t="shared" si="282"/>
        <v/>
      </c>
      <c r="AB336" s="200"/>
      <c r="AC336" s="129"/>
      <c r="AD336" s="129"/>
      <c r="AE336" s="129"/>
      <c r="AF336" s="188" t="str">
        <f>IF(OR(M336="",L326="",P336=""),"",IF(AND(T326="SI",AE326&gt;=$AF$22),"CUMPLE",IF(AE326&gt;=$AF$23,"CUMPLE","NO CUMPLE")))</f>
        <v/>
      </c>
      <c r="AG336" s="129"/>
      <c r="AH336" s="188" t="str">
        <f>IF(OR(M336="",L326="",P326=""),"",IF(AND(T326="SI",AG326&gt;=$AH$22),"CUMPLE",IF(AG326&gt;=$AH$23,"CUMPLE","NO CUMPLE")))</f>
        <v/>
      </c>
      <c r="AI336" s="162" t="str">
        <f t="shared" si="285"/>
        <v/>
      </c>
    </row>
    <row r="337" spans="1:35" ht="9.9499999999999993" customHeight="1" thickBot="1">
      <c r="A337" s="259"/>
      <c r="B337" s="322" t="s">
        <v>73</v>
      </c>
      <c r="C337" s="323"/>
      <c r="D337" s="323"/>
      <c r="E337" s="323"/>
      <c r="F337" s="323"/>
      <c r="G337" s="323"/>
      <c r="H337" s="323"/>
      <c r="I337" s="323"/>
      <c r="J337" s="323"/>
      <c r="K337" s="323"/>
      <c r="L337" s="323"/>
      <c r="M337" s="323"/>
      <c r="N337" s="323"/>
      <c r="O337" s="323"/>
      <c r="P337" s="323"/>
      <c r="Q337" s="323"/>
      <c r="R337" s="323"/>
      <c r="S337" s="324"/>
      <c r="T337" s="323"/>
      <c r="U337" s="323"/>
      <c r="V337" s="323"/>
      <c r="W337" s="323"/>
      <c r="X337" s="323"/>
      <c r="Y337" s="323"/>
      <c r="Z337" s="323"/>
      <c r="AA337" s="324"/>
      <c r="AB337" s="323"/>
      <c r="AC337" s="323"/>
      <c r="AD337" s="323"/>
      <c r="AE337" s="323"/>
      <c r="AF337" s="323"/>
      <c r="AG337" s="323"/>
      <c r="AH337" s="323"/>
      <c r="AI337" s="325"/>
    </row>
    <row r="338" spans="1:35" s="221" customFormat="1" ht="26.1" customHeight="1">
      <c r="A338" s="269" t="s">
        <v>158</v>
      </c>
      <c r="B338" s="222">
        <v>27</v>
      </c>
      <c r="C338" s="223" t="s">
        <v>159</v>
      </c>
      <c r="D338" s="224">
        <f>IF(SUM(D339:D348)=0,"",SUM(D339:D348))</f>
        <v>1</v>
      </c>
      <c r="E338" s="225">
        <f t="shared" ref="E338:K338" si="291">IF(ISERROR(SUM(E339:E348)),"",SUM(E339:E348))</f>
        <v>25061734000</v>
      </c>
      <c r="F338" s="225">
        <f t="shared" si="291"/>
        <v>30571824000</v>
      </c>
      <c r="G338" s="225">
        <f t="shared" si="291"/>
        <v>3030329000</v>
      </c>
      <c r="H338" s="225">
        <f t="shared" si="291"/>
        <v>3183773000</v>
      </c>
      <c r="I338" s="225">
        <f t="shared" si="291"/>
        <v>22031405000</v>
      </c>
      <c r="J338" s="225">
        <f t="shared" si="291"/>
        <v>27388051000</v>
      </c>
      <c r="K338" s="225">
        <f t="shared" si="291"/>
        <v>3537525000</v>
      </c>
      <c r="L338" s="225">
        <f t="shared" ref="L338" si="292">IF(ISERROR(SUM(L339:L347)),"",SUM(L339:L347))</f>
        <v>178246000</v>
      </c>
      <c r="M338" s="226">
        <v>1</v>
      </c>
      <c r="N338" s="227">
        <f>IF(M338="","",VLOOKUP(M338,POA!$B$3:$G310,3,0))</f>
        <v>5</v>
      </c>
      <c r="O338" s="228" t="s">
        <v>7</v>
      </c>
      <c r="P338" s="228">
        <f>+SUM(P339:P347)</f>
        <v>0</v>
      </c>
      <c r="Q338" s="229">
        <f>IF(ISERROR(VLOOKUP(M338,POA!$B$3:$G323,2,0)),"",VLOOKUP(M338,POA!$B$3:$G323,2,0))</f>
        <v>3031202957</v>
      </c>
      <c r="R338" s="230">
        <f>IF(M338="","",SUM($I$338)+IF(ISERROR(VLOOKUP(M338,POA!$B$3:$G307,4,0)),"",VLOOKUP(M338,POA!$B$3:$G307,4,0)))</f>
        <v>22637645591.400002</v>
      </c>
      <c r="S338" s="231" t="str">
        <f>IF(OR($R$26=0,M338="",Q338=""),"",IF($R$26&gt;=VLOOKUP(M338,POA!$B$3:$G$21,6,FALSE),"CUMPLE","NO CUMPLE"))</f>
        <v/>
      </c>
      <c r="T338" s="225" t="str">
        <f>IF(M338="","",IF(COUNTIFS(T339:T348,"SI",D339:D348,"&gt;=10%")&gt;0,"SI","NO"))</f>
        <v>NO</v>
      </c>
      <c r="U338" s="225">
        <f>IF(ISERROR(SUM(E338/G338)),0,SUM(E338/G338))</f>
        <v>8.2703013435174864</v>
      </c>
      <c r="V338" s="232" t="str">
        <f>IF(OR($U338=0,M338="",Q338=""),"",IF(AND(T338="SI",$U338&gt;=$V$22),"CUMPLE",IF($U338&gt;=$V$23,"CUMPLE","NO CUMPLE")))</f>
        <v>CUMPLE</v>
      </c>
      <c r="W338" s="233">
        <f>IF(M338="","",IF(ISERROR(SUM(H338/F338)),0,SUM(H338/F338)))</f>
        <v>0.10414076045969649</v>
      </c>
      <c r="X338" s="232" t="str">
        <f>IF(OR(W338=0,M338="",Q338=""),"",IF(AND(T338="SI",W338&lt;=$X$22),"CUMPLE",IF(W338&lt;=$X$23,"CUMPLE","NO CUMPLE")))</f>
        <v>CUMPLE</v>
      </c>
      <c r="Y338" s="225">
        <f>IF(ISERROR(SUM(K338/L338)),0,SUM(K338/L338))</f>
        <v>19.846307911537988</v>
      </c>
      <c r="Z338" s="232" t="str">
        <f>IF(OR(Y338=0,M338="",Q338=""),"",IF(AND(T338="SI",Y338&gt;=$Z$22),"CUMPLE",IF(Y338&gt;=$Z$23,"CUMPLE","NO CUMPLE")))</f>
        <v>CUMPLE</v>
      </c>
      <c r="AA338" s="234" t="str">
        <f t="shared" ref="AA338:AA348" si="293">IF(OR(S338="",V338="",X338="",Z338=""),"",IF(S338="NO CUMPLE","NO CUMPLE",IF(V338="NO CUMPLE","NO CUMPLE",IF(X338="NO CUMPLE","NO CUMPLE",IF(Z338="NO CUMPLE","NO CUMPLE",IF(Z338="NO CUMPLE","NO CUMPLE","CUMPLE"))))))</f>
        <v/>
      </c>
      <c r="AB338" s="235">
        <v>2021</v>
      </c>
      <c r="AC338" s="236">
        <f>IF(ISERROR(F338/VLOOKUP(AB338,$AC$21:$AD$23,2)),"",F338/VLOOKUP(AB338,$AC$21:$AD$23,2))</f>
        <v>33649.916458087057</v>
      </c>
      <c r="AD338" s="237" t="str">
        <f>IF(OR(B338="",C338=""),"",IF(AND(AC338&gt;0,AC338&lt;=30000),"MIPYME","NO CUMPLE"))</f>
        <v>NO CUMPLE</v>
      </c>
      <c r="AE338" s="238">
        <f>IF(M338="","",IF(ISERROR(SUM(K338/J338)),0,SUM(K338/J338)))</f>
        <v>0.12916307918369219</v>
      </c>
      <c r="AF338" s="239" t="str">
        <f>IF(OR(M338="",L338="",P338=""),"",IF(AND(T338="SI",AE338&gt;=$AF$22),"CUMPLE",IF(AE338&gt;=$AF$23,"CUMPLE","NO CUMPLE")))</f>
        <v>CUMPLE</v>
      </c>
      <c r="AG338" s="238">
        <f>IF(M338="","",IF(ISERROR(SUM(K338/F338)),0,SUM(K338/F338)))</f>
        <v>0.11571193789418649</v>
      </c>
      <c r="AH338" s="239" t="str">
        <f>IF(OR(M338="",L338="",P338=""),"",IF(AND(T338="SI",AG338&gt;=$AH$22),"CUMPLE",IF(AG338&gt;=$AH$23,"CUMPLE","NO CUMPLE")))</f>
        <v>CUMPLE</v>
      </c>
      <c r="AI338" s="234" t="str">
        <f>IF(OR(AF338="",AH338=""),"",IF(AF338="NO CUMPLE","NO CUMPLE",IF(AH338="NO CUMPLE","NO CUMPLE",IF(AH338="NO CUMPLE","NO CUMPLE","CUMPLE"))))</f>
        <v>CUMPLE</v>
      </c>
    </row>
    <row r="339" spans="1:35" s="14" customFormat="1" ht="20.100000000000001" customHeight="1">
      <c r="A339" s="259">
        <v>45481</v>
      </c>
      <c r="B339" s="146">
        <f>IF(C339="","",B338+0.1)</f>
        <v>27.1</v>
      </c>
      <c r="C339" s="146" t="s">
        <v>159</v>
      </c>
      <c r="D339" s="147">
        <v>1</v>
      </c>
      <c r="E339" s="137">
        <v>25061734000</v>
      </c>
      <c r="F339" s="137">
        <v>30571824000</v>
      </c>
      <c r="G339" s="137">
        <v>3030329000</v>
      </c>
      <c r="H339" s="137">
        <v>3183773000</v>
      </c>
      <c r="I339" s="137">
        <f>IF(ISERROR(E339-G339),"",E339-G339)</f>
        <v>22031405000</v>
      </c>
      <c r="J339" s="137">
        <f>IF(ISERROR(F339-H339),"",F339-H339)</f>
        <v>27388051000</v>
      </c>
      <c r="K339" s="137">
        <v>3537525000</v>
      </c>
      <c r="L339" s="137">
        <v>178246000</v>
      </c>
      <c r="M339" s="148">
        <v>2</v>
      </c>
      <c r="N339" s="198">
        <f>IF(M339="","",VLOOKUP(M339,POA!$B$3:$G310,3,0))</f>
        <v>5</v>
      </c>
      <c r="O339" s="159" t="s">
        <v>7</v>
      </c>
      <c r="P339" s="159">
        <f t="shared" ref="P339:P340" si="294">+SUM(P340:P348)</f>
        <v>0</v>
      </c>
      <c r="Q339" s="202">
        <f>IF(ISERROR(VLOOKUP(M339,POA!$B$3:$G323,2,0)),"",VLOOKUP(M339,POA!$B$3:$G323,2,0))</f>
        <v>1797292893</v>
      </c>
      <c r="R339" s="264">
        <f>IF(M339="","",SUM($I$338)+IF(ISERROR(VLOOKUP(M339,POA!$B$3:$G308,4,0)),"",VLOOKUP(M339,POA!$B$3:$G308,4,0)))</f>
        <v>22390863578.599998</v>
      </c>
      <c r="S339" s="256" t="str">
        <f>IF(OR($R$26=0,M339="",Q339=""),"",IF($R$26&gt;=VLOOKUP(M339,POA!$B$3:$G$21,6,FALSE),"CUMPLE","NO CUMPLE"))</f>
        <v/>
      </c>
      <c r="T339" s="154"/>
      <c r="U339" s="138"/>
      <c r="V339" s="185" t="str">
        <f>IF(OR($U338=0,M339="",Q339=""),"",IF(AND(T339="SI",$U338&gt;=$V$22),"CUMPLE",IF($U338&gt;=$V$23,"CUMPLE","NO CUMPLE")))</f>
        <v>CUMPLE</v>
      </c>
      <c r="W339" s="139"/>
      <c r="X339" s="185" t="str">
        <f>IF(OR(W338=0,M339="",Q339=""),"",IF(AND(T339="SI",W338&lt;=$X$22),"CUMPLE",IF(W338&lt;=$X$23,"CUMPLE","NO CUMPLE")))</f>
        <v>CUMPLE</v>
      </c>
      <c r="Y339" s="140"/>
      <c r="Z339" s="185" t="str">
        <f>IF(OR(Y338=0,M339="",Q339=""),"",IF(AND(T339="SI",Y338&gt;=$Z$22),"CUMPLE",IF(Y338&gt;=$Z$23,"CUMPLE","NO CUMPLE")))</f>
        <v>CUMPLE</v>
      </c>
      <c r="AA339" s="213" t="str">
        <f t="shared" si="293"/>
        <v/>
      </c>
      <c r="AB339" s="141">
        <v>2021</v>
      </c>
      <c r="AC339" s="142">
        <f t="shared" ref="AC339:AC347" si="295">IF(ISERROR(F339/VLOOKUP(AB339,$AC$21:$AD$23,2)),"",F339/VLOOKUP(AB339,$AC$21:$AD$23,2))</f>
        <v>33649.916458087057</v>
      </c>
      <c r="AD339" s="143" t="str">
        <f>IF(OR(B339="",C339=""),"",IF(AND(AC339&gt;0,AC339&lt;=30000),"MIPYME","NO CUMPLE"))</f>
        <v>NO CUMPLE</v>
      </c>
      <c r="AE339" s="144"/>
      <c r="AF339" s="187" t="str">
        <f>IF(OR(M339="",L338="",P339=""),"",IF(AND(T338="SI",AE338&gt;=$AF$22),"CUMPLE",IF(AE338&gt;=$AF$23,"CUMPLE","NO CUMPLE")))</f>
        <v>CUMPLE</v>
      </c>
      <c r="AG339" s="144"/>
      <c r="AH339" s="187" t="str">
        <f>IF(OR(M339="",L338="",P339=""),"",IF(AND(T338="SI",AG338&gt;=$AH$22),"CUMPLE",IF(AG338&gt;=$AH$23,"CUMPLE","NO CUMPLE")))</f>
        <v>CUMPLE</v>
      </c>
      <c r="AI339" s="161" t="str">
        <f t="shared" ref="AI339:AI348" si="296">IF(OR(AF339="",AH339=""),"",IF(AF339="NO CUMPLE","NO CUMPLE",IF(AH339="NO CUMPLE","NO CUMPLE",IF(AH339="NO CUMPLE","NO CUMPLE","CUMPLE"))))</f>
        <v>CUMPLE</v>
      </c>
    </row>
    <row r="340" spans="1:35" s="14" customFormat="1" ht="20.100000000000001" customHeight="1">
      <c r="A340" s="259"/>
      <c r="B340" s="21" t="str">
        <f t="shared" ref="B340:B348" si="297">IF(C340="","",B339+0.1)</f>
        <v/>
      </c>
      <c r="C340" s="21"/>
      <c r="D340" s="121"/>
      <c r="E340" s="153"/>
      <c r="F340" s="153"/>
      <c r="G340" s="153"/>
      <c r="H340" s="153"/>
      <c r="I340" s="153">
        <f>IF(ISERROR(E340-G340),"",E340-G340)</f>
        <v>0</v>
      </c>
      <c r="J340" s="153">
        <f t="shared" ref="J340:J348" si="298">IF(ISERROR(F340-H340),"",F340-H340)</f>
        <v>0</v>
      </c>
      <c r="K340" s="153"/>
      <c r="L340" s="153"/>
      <c r="M340" s="149">
        <v>3</v>
      </c>
      <c r="N340" s="197">
        <f>IF(M340="","",VLOOKUP(M340,POA!$B$3:$G310,3,0))</f>
        <v>5</v>
      </c>
      <c r="O340" s="160" t="s">
        <v>7</v>
      </c>
      <c r="P340" s="160">
        <f t="shared" si="294"/>
        <v>0</v>
      </c>
      <c r="Q340" s="255">
        <f>IF(ISERROR(VLOOKUP(M340,POA!$B$3:$G323,2,0)),"",VLOOKUP(M340,POA!$B$3:$G323,2,0))</f>
        <v>1522205504</v>
      </c>
      <c r="R340" s="295">
        <f>IF(M340="","",SUM($I$338)+IF(ISERROR(VLOOKUP(M340,POA!$B$3:$G309,4,0)),"",VLOOKUP(M340,POA!$B$3:$G309,4,0)))</f>
        <v>22335846100.799999</v>
      </c>
      <c r="S340" s="257" t="str">
        <f>IF(OR($R$26=0,M340="",Q340=""),"",IF($R$26&gt;=VLOOKUP(M340,POA!$B$3:$G$21,6,FALSE),"CUMPLE","NO CUMPLE"))</f>
        <v/>
      </c>
      <c r="T340" s="129"/>
      <c r="U340" s="130"/>
      <c r="V340" s="186" t="str">
        <f>IF(OR($U338=0,M340="",Q340=""),"",IF(AND(T340="SI",$U338&gt;=$V$22),"CUMPLE",IF($U338&gt;=$V$23,"CUMPLE","NO CUMPLE")))</f>
        <v>CUMPLE</v>
      </c>
      <c r="W340" s="131"/>
      <c r="X340" s="186" t="str">
        <f>IF(OR(W338=0,M340="",Q340=""),"",IF(AND(T340="SI",W338&lt;=$X$22),"CUMPLE",IF(W338&lt;=$X$23,"CUMPLE","NO CUMPLE")))</f>
        <v>CUMPLE</v>
      </c>
      <c r="Y340" s="132"/>
      <c r="Z340" s="186" t="str">
        <f>IF(OR(Y338=0,M340="",Q340=""),"",IF(AND(T340="SI",Y338&gt;=$Z$22),"CUMPLE",IF(Y338&gt;=$Z$23,"CUMPLE","NO CUMPLE")))</f>
        <v>CUMPLE</v>
      </c>
      <c r="AA340" s="214" t="str">
        <f t="shared" si="293"/>
        <v/>
      </c>
      <c r="AB340" s="199">
        <v>2021</v>
      </c>
      <c r="AC340" s="134">
        <f t="shared" si="295"/>
        <v>0</v>
      </c>
      <c r="AD340" s="135" t="str">
        <f t="shared" ref="AD340:AD343" si="299">IF(OR(B340="",C340=""),"",IF(AND(AC340&gt;0,AC340&lt;=30000),"MIPYME","NO CUMPLE"))</f>
        <v/>
      </c>
      <c r="AE340" s="136"/>
      <c r="AF340" s="188" t="str">
        <f>IF(OR(M340="",L338="",P340=""),"",IF(AND(T338="SI",AE338&gt;=$AF$22),"CUMPLE",IF(AE338&gt;=$AF$23,"CUMPLE","NO CUMPLE")))</f>
        <v>CUMPLE</v>
      </c>
      <c r="AG340" s="136"/>
      <c r="AH340" s="188" t="str">
        <f>IF(OR(M340="",L338="",P338=""),"",IF(AND(T338="SI",AG338&gt;=$AH$22),"CUMPLE",IF(AG338&gt;=$AH$23,"CUMPLE","NO CUMPLE")))</f>
        <v>CUMPLE</v>
      </c>
      <c r="AI340" s="162" t="str">
        <f t="shared" si="296"/>
        <v>CUMPLE</v>
      </c>
    </row>
    <row r="341" spans="1:35" s="14" customFormat="1" ht="20.100000000000001" customHeight="1">
      <c r="A341" s="259"/>
      <c r="B341" s="21" t="str">
        <f t="shared" si="297"/>
        <v/>
      </c>
      <c r="C341" s="21"/>
      <c r="D341" s="121"/>
      <c r="E341" s="153"/>
      <c r="F341" s="153"/>
      <c r="G341" s="153"/>
      <c r="H341" s="153"/>
      <c r="I341" s="153">
        <f t="shared" ref="I341:I347" si="300">IF(ISERROR(E341-G341),"",E341-G341)</f>
        <v>0</v>
      </c>
      <c r="J341" s="153">
        <f t="shared" si="298"/>
        <v>0</v>
      </c>
      <c r="K341" s="153"/>
      <c r="L341" s="153"/>
      <c r="M341" s="149">
        <v>4</v>
      </c>
      <c r="N341" s="197">
        <f>IF(M341="","",VLOOKUP(M341,POA!$B$3:$G310,3,0))</f>
        <v>5</v>
      </c>
      <c r="O341" s="160" t="s">
        <v>7</v>
      </c>
      <c r="P341" s="160">
        <f>+SUM(P342:P349)</f>
        <v>0</v>
      </c>
      <c r="Q341" s="255">
        <f>IF(ISERROR(VLOOKUP(M341,POA!$B$3:$G323,2,0)),"",VLOOKUP(M341,POA!$B$3:$G323,2,0))</f>
        <v>1378467964</v>
      </c>
      <c r="R341" s="295">
        <f>IF(M341="","",SUM($I$338)+IF(ISERROR(VLOOKUP(M341,POA!$B$3:$G310,4,0)),"",VLOOKUP(M341,POA!$B$3:$G310,4,0)))</f>
        <v>22307098592.799999</v>
      </c>
      <c r="S341" s="294" t="str">
        <f>IF(OR($R$26=0,M341="",Q341=""),"",IF($R$26&gt;=VLOOKUP(M341,POA!$B$3:$G$21,6,FALSE),"CUMPLE","NO CUMPLE"))</f>
        <v/>
      </c>
      <c r="T341" s="129"/>
      <c r="U341" s="130"/>
      <c r="V341" s="186" t="str">
        <f>IF(OR($U338=0,M341="",Q341=""),"",IF(AND(T341="SI",$U338&gt;=$V$22),"CUMPLE",IF($U338&gt;=$V$23,"CUMPLE","NO CUMPLE")))</f>
        <v>CUMPLE</v>
      </c>
      <c r="W341" s="131"/>
      <c r="X341" s="186" t="str">
        <f>IF(OR(W338=0,M341="",Q341=""),"",IF(AND(T341="SI",W338&lt;=$X$22),"CUMPLE",IF(W338&lt;=$X$23,"CUMPLE","NO CUMPLE")))</f>
        <v>CUMPLE</v>
      </c>
      <c r="Y341" s="132"/>
      <c r="Z341" s="186" t="str">
        <f>IF(OR(Y338=0,M341="",Q341=""),"",IF(AND(T341="SI",Y338&gt;=$Z$22),"CUMPLE",IF(Y338&gt;=$Z$23,"CUMPLE","NO CUMPLE")))</f>
        <v>CUMPLE</v>
      </c>
      <c r="AA341" s="214" t="str">
        <f t="shared" si="293"/>
        <v/>
      </c>
      <c r="AB341" s="199">
        <v>2021</v>
      </c>
      <c r="AC341" s="134">
        <f t="shared" si="295"/>
        <v>0</v>
      </c>
      <c r="AD341" s="135" t="str">
        <f t="shared" si="299"/>
        <v/>
      </c>
      <c r="AE341" s="136"/>
      <c r="AF341" s="188" t="str">
        <f>IF(OR(M341="",L338="",P341=""),"",IF(AND(T338="SI",AE338&gt;=$AF$22),"CUMPLE",IF(AE338&gt;=$AF$23,"CUMPLE","NO CUMPLE")))</f>
        <v>CUMPLE</v>
      </c>
      <c r="AG341" s="136"/>
      <c r="AH341" s="188" t="str">
        <f>IF(OR(M341="",L338="",P338=""),"",IF(AND(T338="SI",AG338&gt;=$AH$22),"CUMPLE",IF(AG338&gt;=$AH$23,"CUMPLE","NO CUMPLE")))</f>
        <v>CUMPLE</v>
      </c>
      <c r="AI341" s="162" t="str">
        <f t="shared" si="296"/>
        <v>CUMPLE</v>
      </c>
    </row>
    <row r="342" spans="1:35" s="14" customFormat="1" ht="20.100000000000001" customHeight="1">
      <c r="A342" s="259"/>
      <c r="B342" s="21" t="str">
        <f t="shared" si="297"/>
        <v/>
      </c>
      <c r="C342" s="21"/>
      <c r="D342" s="121"/>
      <c r="E342" s="153"/>
      <c r="F342" s="153"/>
      <c r="G342" s="153"/>
      <c r="H342" s="153"/>
      <c r="I342" s="153">
        <f t="shared" si="300"/>
        <v>0</v>
      </c>
      <c r="J342" s="153">
        <f t="shared" si="298"/>
        <v>0</v>
      </c>
      <c r="K342" s="153"/>
      <c r="L342" s="153"/>
      <c r="M342" s="149">
        <v>5</v>
      </c>
      <c r="N342" s="197">
        <f>IF(M342="","",VLOOKUP(M342,POA!$B$3:$G323,3,0))</f>
        <v>5</v>
      </c>
      <c r="O342" s="160" t="s">
        <v>7</v>
      </c>
      <c r="P342" s="160">
        <f>+SUM(P343:P349)</f>
        <v>0</v>
      </c>
      <c r="Q342" s="255">
        <f>IF(ISERROR(VLOOKUP(M342,POA!$B$3:$G312,2,0)),"",VLOOKUP(M342,POA!$B$3:$G312,2,0))</f>
        <v>1348402734</v>
      </c>
      <c r="R342" s="295">
        <f>IF(M342="","",SUM($I$338)+IF(ISERROR(VLOOKUP(M342,POA!$B$3:$G311,4,0)),"",VLOOKUP(M342,POA!$B$3:$G311,4,0)))</f>
        <v>22301085546.799999</v>
      </c>
      <c r="S342" s="298" t="str">
        <f>IF(OR($R$26=0,M342="",Q342=""),"",IF($R$26&gt;=VLOOKUP(M342,POA!$B$3:$G$21,6,FALSE),"CUMPLE","NO CUMPLE"))</f>
        <v/>
      </c>
      <c r="T342" s="129"/>
      <c r="U342" s="130"/>
      <c r="V342" s="186" t="str">
        <f>IF(OR($U338=0,M342="",Q342=""),"",IF(AND(T342="SI",$U338&gt;=$V$22),"CUMPLE",IF($U338&gt;=$V$23,"CUMPLE","NO CUMPLE")))</f>
        <v>CUMPLE</v>
      </c>
      <c r="W342" s="131"/>
      <c r="X342" s="186" t="str">
        <f>IF(OR(W338=0,M342="",Q342=""),"",IF(AND(T342="SI",W338&lt;=$X$22),"CUMPLE",IF(W338&lt;=$X$23,"CUMPLE","NO CUMPLE")))</f>
        <v>CUMPLE</v>
      </c>
      <c r="Y342" s="132"/>
      <c r="Z342" s="186" t="str">
        <f>IF(OR(Y338=0,M342="",Q342=""),"",IF(AND(T342="SI",Y338&gt;=$Z$22),"CUMPLE",IF(Y338&gt;=$Z$23,"CUMPLE","NO CUMPLE")))</f>
        <v>CUMPLE</v>
      </c>
      <c r="AA342" s="214" t="str">
        <f t="shared" si="293"/>
        <v/>
      </c>
      <c r="AB342" s="199">
        <v>2021</v>
      </c>
      <c r="AC342" s="134">
        <f t="shared" si="295"/>
        <v>0</v>
      </c>
      <c r="AD342" s="135" t="str">
        <f t="shared" si="299"/>
        <v/>
      </c>
      <c r="AE342" s="136"/>
      <c r="AF342" s="188" t="str">
        <f>IF(OR(M342="",L338="",P342=""),"",IF(AND(T338="SI",AE338&gt;=$AF$22),"CUMPLE",IF(AE338&gt;=$AF$23,"CUMPLE","NO CUMPLE")))</f>
        <v>CUMPLE</v>
      </c>
      <c r="AG342" s="136"/>
      <c r="AH342" s="188" t="str">
        <f>IF(OR(M341="",L338="",P338=""),"",IF(AND(T338="SI",AG338&gt;=$AH$22),"CUMPLE",IF(AG338&gt;=$AH$23,"CUMPLE","NO CUMPLE")))</f>
        <v>CUMPLE</v>
      </c>
      <c r="AI342" s="162" t="str">
        <f t="shared" si="296"/>
        <v>CUMPLE</v>
      </c>
    </row>
    <row r="343" spans="1:35" s="14" customFormat="1" ht="20.100000000000001" customHeight="1">
      <c r="A343" s="259"/>
      <c r="B343" s="21" t="str">
        <f t="shared" si="297"/>
        <v/>
      </c>
      <c r="C343" s="21"/>
      <c r="D343" s="121"/>
      <c r="E343" s="153"/>
      <c r="F343" s="153"/>
      <c r="G343" s="153"/>
      <c r="H343" s="153"/>
      <c r="I343" s="153">
        <f t="shared" si="300"/>
        <v>0</v>
      </c>
      <c r="J343" s="153">
        <f t="shared" si="298"/>
        <v>0</v>
      </c>
      <c r="K343" s="153"/>
      <c r="L343" s="153"/>
      <c r="M343" s="149">
        <v>6</v>
      </c>
      <c r="N343" s="197">
        <f>IF(M343="","",VLOOKUP(M343,POA!$B$3:$G310,3,0))</f>
        <v>5</v>
      </c>
      <c r="O343" s="160" t="s">
        <v>7</v>
      </c>
      <c r="P343" s="160">
        <f>+SUM(P344:P349)</f>
        <v>0</v>
      </c>
      <c r="Q343" s="255">
        <f>IF(ISERROR(VLOOKUP(M343,POA!$B$3:$G323,2,0)),"",VLOOKUP(M343,POA!$B$3:$G323,2,0))</f>
        <v>1264100957</v>
      </c>
      <c r="R343" s="295">
        <f>IF(M343="","",SUM($I$338)+IF(ISERROR(VLOOKUP(M343,POA!$B$3:$G312,4,0)),"",VLOOKUP(M343,POA!$B$3:$G312,4,0)))</f>
        <v>22284225191.400002</v>
      </c>
      <c r="S343" s="257" t="str">
        <f>IF(OR($R$26=0,M343="",Q343=""),"",IF($R$26&gt;=VLOOKUP(M343,POA!$B$3:$G$21,6,FALSE),"CUMPLE","NO CUMPLE"))</f>
        <v/>
      </c>
      <c r="T343" s="129"/>
      <c r="U343" s="130"/>
      <c r="V343" s="186" t="str">
        <f>IF(OR($U338=0,M343="",Q343=""),"",IF(AND(T343="SI",$U338&gt;=$V$22),"CUMPLE",IF($U338&gt;=$V$23,"CUMPLE","NO CUMPLE")))</f>
        <v>CUMPLE</v>
      </c>
      <c r="W343" s="131"/>
      <c r="X343" s="186" t="str">
        <f>IF(OR(W338=0,M343="",Q343=""),"",IF(AND(T343="SI",W338&lt;=$X$22),"CUMPLE",IF(W338&lt;=$X$23,"CUMPLE","NO CUMPLE")))</f>
        <v>CUMPLE</v>
      </c>
      <c r="Y343" s="132"/>
      <c r="Z343" s="186" t="str">
        <f>IF(OR(Y338=0,M343="",Q343=""),"",IF(AND(T343="SI",Y338&gt;=$Z$22),"CUMPLE",IF(Y338&gt;=$Z$23,"CUMPLE","NO CUMPLE")))</f>
        <v>CUMPLE</v>
      </c>
      <c r="AA343" s="214" t="str">
        <f t="shared" si="293"/>
        <v/>
      </c>
      <c r="AB343" s="199">
        <v>2021</v>
      </c>
      <c r="AC343" s="134">
        <f t="shared" si="295"/>
        <v>0</v>
      </c>
      <c r="AD343" s="135" t="str">
        <f t="shared" si="299"/>
        <v/>
      </c>
      <c r="AE343" s="136"/>
      <c r="AF343" s="188" t="str">
        <f>IF(OR(M343="",L338="",P343=""),"",IF(AND(T338="SI",AE338&gt;=$AF$22),"CUMPLE",IF(AE338&gt;=$AF$23,"CUMPLE","NO CUMPLE")))</f>
        <v>CUMPLE</v>
      </c>
      <c r="AG343" s="136"/>
      <c r="AH343" s="188" t="str">
        <f>IF(OR(M343="",L338="",P338=""),"",IF(AND(T338="SI",AG338&gt;=$AH$22),"CUMPLE",IF(AG338&gt;=$AH$23,"CUMPLE","NO CUMPLE")))</f>
        <v>CUMPLE</v>
      </c>
      <c r="AI343" s="162" t="str">
        <f t="shared" si="296"/>
        <v>CUMPLE</v>
      </c>
    </row>
    <row r="344" spans="1:35" s="14" customFormat="1" ht="20.100000000000001" customHeight="1">
      <c r="A344" s="259"/>
      <c r="B344" s="150" t="str">
        <f t="shared" si="297"/>
        <v/>
      </c>
      <c r="C344" s="150"/>
      <c r="D344" s="121"/>
      <c r="E344" s="153"/>
      <c r="F344" s="153"/>
      <c r="G344" s="153"/>
      <c r="H344" s="153"/>
      <c r="I344" s="153">
        <f t="shared" si="300"/>
        <v>0</v>
      </c>
      <c r="J344" s="153">
        <f t="shared" si="298"/>
        <v>0</v>
      </c>
      <c r="K344" s="153"/>
      <c r="L344" s="153"/>
      <c r="M344" s="149">
        <v>7</v>
      </c>
      <c r="N344" s="197">
        <f>IF(M344="","",VLOOKUP(M344,POA!$B$3:$G310,3,0))</f>
        <v>5</v>
      </c>
      <c r="O344" s="160" t="s">
        <v>7</v>
      </c>
      <c r="P344" s="160">
        <f>+SUM(P345:P349)</f>
        <v>0</v>
      </c>
      <c r="Q344" s="255">
        <f>IF(ISERROR(VLOOKUP(M344,POA!$B$3:$G323,2,0)),"",VLOOKUP(M344,POA!$B$3:$G323,2,0))</f>
        <v>1167015102</v>
      </c>
      <c r="R344" s="295">
        <f>IF(M344="","",SUM($I$338)+IF(ISERROR(VLOOKUP(M344,POA!$B$3:$G313,4,0)),"",VLOOKUP(M344,POA!$B$3:$G313,4,0)))</f>
        <v>22264808020.400002</v>
      </c>
      <c r="S344" s="257" t="str">
        <f>IF(OR($R$26=0,M344="",Q344=""),"",IF($R$26&gt;=VLOOKUP(M344,POA!$B$3:$G$21,6,FALSE),"CUMPLE","NO CUMPLE"))</f>
        <v/>
      </c>
      <c r="T344" s="129"/>
      <c r="U344" s="130"/>
      <c r="V344" s="186" t="str">
        <f>IF(OR($U338=0,M344="",Q344=""),"",IF(AND(T344="SI",$U338&gt;=$V$22),"CUMPLE",IF($U338&gt;=$V$23,"CUMPLE","NO CUMPLE")))</f>
        <v>CUMPLE</v>
      </c>
      <c r="W344" s="131"/>
      <c r="X344" s="186" t="str">
        <f>IF(OR(W338=0,M344="",Q344=""),"",IF(AND(T344="SI",W338&lt;=$X$22),"CUMPLE",IF(W338&lt;=$X$23,"CUMPLE","NO CUMPLE")))</f>
        <v>CUMPLE</v>
      </c>
      <c r="Y344" s="132"/>
      <c r="Z344" s="186" t="str">
        <f>IF(OR(Y338=0,M344="",Q344=""),"",IF(AND(T344="SI",Y338&gt;=$Z$22),"CUMPLE",IF(Y338&gt;=$Z$23,"CUMPLE","NO CUMPLE")))</f>
        <v>CUMPLE</v>
      </c>
      <c r="AA344" s="214" t="str">
        <f t="shared" si="293"/>
        <v/>
      </c>
      <c r="AB344" s="199">
        <v>2021</v>
      </c>
      <c r="AC344" s="134">
        <f t="shared" si="295"/>
        <v>0</v>
      </c>
      <c r="AD344" s="135" t="str">
        <f>IF(OR(B344="",C344=""),"",IF(AND(AC344&gt;0,AC344&lt;=30000),"MIPYME","NO CUMPLE"))</f>
        <v/>
      </c>
      <c r="AE344" s="136"/>
      <c r="AF344" s="188" t="str">
        <f>IF(OR(M344="",L338="",P344=""),"",IF(AND(T342="SI",AE338&gt;=$AF$22),"CUMPLE",IF(AE338&gt;=$AF$23,"CUMPLE","NO CUMPLE")))</f>
        <v>CUMPLE</v>
      </c>
      <c r="AG344" s="136"/>
      <c r="AH344" s="188" t="str">
        <f>IF(OR(M344="",L338="",P338=""),"",IF(AND(T338="SI",AG338&gt;=$AH$22),"CUMPLE",IF(AG338&gt;=$AH$23,"CUMPLE","NO CUMPLE")))</f>
        <v>CUMPLE</v>
      </c>
      <c r="AI344" s="162" t="str">
        <f t="shared" si="296"/>
        <v>CUMPLE</v>
      </c>
    </row>
    <row r="345" spans="1:35" s="14" customFormat="1" ht="20.100000000000001" customHeight="1">
      <c r="A345" s="259"/>
      <c r="B345" s="150" t="str">
        <f t="shared" si="297"/>
        <v/>
      </c>
      <c r="C345" s="150"/>
      <c r="D345" s="121"/>
      <c r="E345" s="153"/>
      <c r="F345" s="153"/>
      <c r="G345" s="153"/>
      <c r="H345" s="153"/>
      <c r="I345" s="153">
        <f t="shared" si="300"/>
        <v>0</v>
      </c>
      <c r="J345" s="153">
        <f t="shared" si="298"/>
        <v>0</v>
      </c>
      <c r="K345" s="153"/>
      <c r="L345" s="153"/>
      <c r="M345" s="149">
        <v>8</v>
      </c>
      <c r="N345" s="197">
        <f>IF(M345="","",VLOOKUP(M345,POA!$B$3:$G310,3,0))</f>
        <v>5</v>
      </c>
      <c r="O345" s="160" t="s">
        <v>7</v>
      </c>
      <c r="P345" s="160">
        <f>+SUM(P346:P349)</f>
        <v>0</v>
      </c>
      <c r="Q345" s="255">
        <f>IF(ISERROR(VLOOKUP(M345,POA!$B$3:$G323,2,0)),"",VLOOKUP(M345,POA!$B$3:$G323,2,0))</f>
        <v>1146992897</v>
      </c>
      <c r="R345" s="295">
        <f>IF(M345="","",SUM($I$338)+IF(ISERROR(VLOOKUP(M345,POA!$B$3:$G314,4,0)),"",VLOOKUP(M345,POA!$B$3:$G314,4,0)))</f>
        <v>22260803579.400002</v>
      </c>
      <c r="S345" s="257" t="str">
        <f>IF(OR($R$26=0,M345="",Q345=""),"",IF($R$26&gt;=VLOOKUP(M345,POA!$B$3:$G$21,6,FALSE),"CUMPLE","NO CUMPLE"))</f>
        <v/>
      </c>
      <c r="T345" s="129"/>
      <c r="U345" s="130"/>
      <c r="V345" s="186" t="str">
        <f>IF(OR($U338=0,M345="",Q345=""),"",IF(AND(T345="SI",$U338&gt;=$V$22),"CUMPLE",IF($U338&gt;=$V$23,"CUMPLE","NO CUMPLE")))</f>
        <v>CUMPLE</v>
      </c>
      <c r="W345" s="131"/>
      <c r="X345" s="186" t="str">
        <f>IF(OR(W338=0,M345="",Q345=""),"",IF(AND(T345="SI",W338&lt;=$X$22),"CUMPLE",IF(W338&lt;=$X$23,"CUMPLE","NO CUMPLE")))</f>
        <v>CUMPLE</v>
      </c>
      <c r="Y345" s="132"/>
      <c r="Z345" s="186" t="str">
        <f>IF(OR(Y338=0,M345="",Q345=""),"",IF(AND(T345="SI",Y338&gt;=$Z$22),"CUMPLE",IF(Y338&gt;=$Z$23,"CUMPLE","NO CUMPLE")))</f>
        <v>CUMPLE</v>
      </c>
      <c r="AA345" s="214" t="str">
        <f t="shared" si="293"/>
        <v/>
      </c>
      <c r="AB345" s="199">
        <v>2021</v>
      </c>
      <c r="AC345" s="134">
        <f t="shared" si="295"/>
        <v>0</v>
      </c>
      <c r="AD345" s="135" t="str">
        <f t="shared" ref="AD345:AD346" si="301">IF(OR(B345="",C345=""),"",IF(AND(AC345&gt;0,AC345&lt;=30000),"MIPYME","NO CUMPLE"))</f>
        <v/>
      </c>
      <c r="AE345" s="136"/>
      <c r="AF345" s="188" t="str">
        <f>IF(OR(M345="",L338="",P345=""),"",IF(AND(T338="SI",AE338&gt;=$AF$22),"CUMPLE",IF(AE338&gt;=$AF$23,"CUMPLE","NO CUMPLE")))</f>
        <v>CUMPLE</v>
      </c>
      <c r="AG345" s="136"/>
      <c r="AH345" s="188" t="str">
        <f>IF(OR(M345="",L338="",P338=""),"",IF(AND(T338="SI",AG338&gt;=$AH$22),"CUMPLE",IF(AG338&gt;=$AH$23,"CUMPLE","NO CUMPLE")))</f>
        <v>CUMPLE</v>
      </c>
      <c r="AI345" s="162" t="str">
        <f t="shared" si="296"/>
        <v>CUMPLE</v>
      </c>
    </row>
    <row r="346" spans="1:35" s="14" customFormat="1" ht="20.100000000000001" customHeight="1">
      <c r="A346" s="259"/>
      <c r="B346" s="150" t="str">
        <f t="shared" si="297"/>
        <v/>
      </c>
      <c r="C346" s="150"/>
      <c r="D346" s="121"/>
      <c r="E346" s="153"/>
      <c r="F346" s="153"/>
      <c r="G346" s="153"/>
      <c r="H346" s="153"/>
      <c r="I346" s="153">
        <f t="shared" si="300"/>
        <v>0</v>
      </c>
      <c r="J346" s="153">
        <f t="shared" si="298"/>
        <v>0</v>
      </c>
      <c r="K346" s="153"/>
      <c r="L346" s="153"/>
      <c r="M346" s="149">
        <v>9</v>
      </c>
      <c r="N346" s="197">
        <f>IF(M346="","",VLOOKUP(M346,POA!$B$3:$G310,3,0))</f>
        <v>5</v>
      </c>
      <c r="O346" s="160" t="s">
        <v>7</v>
      </c>
      <c r="P346" s="160">
        <f>+SUM(P347:P349)</f>
        <v>0</v>
      </c>
      <c r="Q346" s="255">
        <f>IF(ISERROR(VLOOKUP(M346,POA!$B$3:$G316,2,0)),"",VLOOKUP(M346,POA!$B$3:$G316,2,0))</f>
        <v>1077361989</v>
      </c>
      <c r="R346" s="295">
        <f>IF(M346="","",SUM($I$338)+IF(ISERROR(VLOOKUP(M346,POA!$B$3:$G315,4,0)),"",VLOOKUP(M346,POA!$B$3:$G315,4,0)))</f>
        <v>22246877397.799999</v>
      </c>
      <c r="S346" s="257" t="str">
        <f>IF(OR($R$26=0,M346="",Q346=""),"",IF($R$26&gt;=VLOOKUP(M346,POA!$B$3:$G$21,6,FALSE),"CUMPLE","NO CUMPLE"))</f>
        <v/>
      </c>
      <c r="T346" s="129"/>
      <c r="U346" s="130"/>
      <c r="V346" s="186" t="str">
        <f>IF(OR($U338=0,M346="",Q346=""),"",IF(AND(T346="SI",$U338&gt;=$V$22),"CUMPLE",IF($U338&gt;=$V$23,"CUMPLE","NO CUMPLE")))</f>
        <v>CUMPLE</v>
      </c>
      <c r="W346" s="131"/>
      <c r="X346" s="186" t="str">
        <f>IF(OR(W338=0,M346="",Q346=""),"",IF(AND(T346="SI",W338&lt;=$X$22),"CUMPLE",IF(W338&lt;=$X$23,"CUMPLE","NO CUMPLE")))</f>
        <v>CUMPLE</v>
      </c>
      <c r="Y346" s="132"/>
      <c r="Z346" s="186" t="str">
        <f>IF(OR(Y338=0,M346="",Q346=""),"",IF(AND(T346="SI",Y338&gt;=$Z$22),"CUMPLE",IF(Y338&gt;=$Z$23,"CUMPLE","NO CUMPLE")))</f>
        <v>CUMPLE</v>
      </c>
      <c r="AA346" s="215" t="str">
        <f t="shared" si="293"/>
        <v/>
      </c>
      <c r="AB346" s="133">
        <v>2021</v>
      </c>
      <c r="AC346" s="134">
        <f t="shared" si="295"/>
        <v>0</v>
      </c>
      <c r="AD346" s="135" t="str">
        <f t="shared" si="301"/>
        <v/>
      </c>
      <c r="AE346" s="136"/>
      <c r="AF346" s="188" t="str">
        <f>IF(OR(M346="",L338="",P338=""),"",IF(AND(T338="SI",AE338&gt;=$AF$22),"CUMPLE",IF(AE338&gt;=$AF$23,"CUMPLE","NO CUMPLE")))</f>
        <v>CUMPLE</v>
      </c>
      <c r="AG346" s="136"/>
      <c r="AH346" s="188" t="str">
        <f>IF(OR(M346="",L338="",P338=""),"",IF(AND(T338="SI",AG338&gt;=$AH$22),"CUMPLE",IF(AG338&gt;=$AH$23,"CUMPLE","NO CUMPLE")))</f>
        <v>CUMPLE</v>
      </c>
      <c r="AI346" s="162" t="str">
        <f t="shared" si="296"/>
        <v>CUMPLE</v>
      </c>
    </row>
    <row r="347" spans="1:35" s="14" customFormat="1" ht="20.100000000000001" customHeight="1">
      <c r="A347" s="259"/>
      <c r="B347" s="150" t="str">
        <f t="shared" si="297"/>
        <v/>
      </c>
      <c r="C347" s="150"/>
      <c r="D347" s="121"/>
      <c r="E347" s="153"/>
      <c r="F347" s="153"/>
      <c r="G347" s="153"/>
      <c r="H347" s="153"/>
      <c r="I347" s="153">
        <f t="shared" si="300"/>
        <v>0</v>
      </c>
      <c r="J347" s="153">
        <f t="shared" si="298"/>
        <v>0</v>
      </c>
      <c r="K347" s="153"/>
      <c r="L347" s="153"/>
      <c r="M347" s="151"/>
      <c r="N347" s="197" t="str">
        <f>IF(M347="","",VLOOKUP(M347,POA!$B$3:$G310,3,0))</f>
        <v/>
      </c>
      <c r="O347" s="160" t="s">
        <v>7</v>
      </c>
      <c r="P347" s="160">
        <f>+SUM(P348:P349)</f>
        <v>0</v>
      </c>
      <c r="Q347" s="255" t="str">
        <f>IF(ISERROR(VLOOKUP(M347,POA!$B$3:$G317,2,0)),"",VLOOKUP(M347,POA!$B$3:$G317,2,0))</f>
        <v/>
      </c>
      <c r="R347" s="300"/>
      <c r="S347" s="257"/>
      <c r="T347" s="129"/>
      <c r="U347" s="130"/>
      <c r="V347" s="186" t="str">
        <f>IF(OR($U338=0,M347="",Q347=""),"",IF(AND(T347="SI",$U338&gt;=$V$22),"CUMPLE",IF($U338&gt;=$V$23,"CUMPLE","NO CUMPLE")))</f>
        <v/>
      </c>
      <c r="W347" s="131"/>
      <c r="X347" s="186" t="str">
        <f>IF(OR(W338=0,M347="",Q347=""),"",IF(AND(T347="SI",W338&lt;=$X$22),"CUMPLE",IF(W338&lt;=$X$23,"CUMPLE","NO CUMPLE")))</f>
        <v/>
      </c>
      <c r="Y347" s="132"/>
      <c r="Z347" s="186" t="str">
        <f>IF(OR(Y338=0,M347="",Q347=""),"",IF(AND(T347="SI",Y338&gt;=$Z$22),"CUMPLE",IF(Y338&gt;=$Z$23,"CUMPLE","NO CUMPLE")))</f>
        <v/>
      </c>
      <c r="AA347" s="214" t="str">
        <f t="shared" si="293"/>
        <v/>
      </c>
      <c r="AB347" s="199">
        <v>2021</v>
      </c>
      <c r="AC347" s="134">
        <f t="shared" si="295"/>
        <v>0</v>
      </c>
      <c r="AD347" s="135" t="str">
        <f>IF(OR(B347="",C347=""),"",IF(AND(AC347&gt;0,AC347&lt;=30000),"MIPYME","NO CUMPLE"))</f>
        <v/>
      </c>
      <c r="AE347" s="136"/>
      <c r="AF347" s="188" t="str">
        <f>IF(OR(M347="",L338="",P347=""),"",IF(AND(T338="SI",AE338&gt;=$AF$22),"CUMPLE",IF(AE338&gt;=$AF$23,"CUMPLE","NO CUMPLE")))</f>
        <v/>
      </c>
      <c r="AG347" s="136"/>
      <c r="AH347" s="188" t="str">
        <f>IF(OR(M347="",L338="",P338=""),"",IF(AND(T338="SI",AG338&gt;=$AH$22),"CUMPLE",IF(AG338&gt;=$AH$23,"CUMPLE","NO CUMPLE")))</f>
        <v/>
      </c>
      <c r="AI347" s="162" t="str">
        <f t="shared" si="296"/>
        <v/>
      </c>
    </row>
    <row r="348" spans="1:35" ht="20.100000000000001" customHeight="1">
      <c r="A348" s="259"/>
      <c r="B348" s="284" t="str">
        <f t="shared" si="297"/>
        <v/>
      </c>
      <c r="C348" s="284"/>
      <c r="D348" s="284"/>
      <c r="E348" s="216"/>
      <c r="F348" s="153"/>
      <c r="G348" s="153"/>
      <c r="H348" s="153"/>
      <c r="I348" s="153">
        <f>IF(ISERROR(E348-G348),"",E348-G348)</f>
        <v>0</v>
      </c>
      <c r="J348" s="153">
        <f t="shared" si="298"/>
        <v>0</v>
      </c>
      <c r="K348" s="153"/>
      <c r="L348" s="153"/>
      <c r="M348" s="151"/>
      <c r="N348" s="197" t="str">
        <f>IF(M348="","",VLOOKUP(M348,POA!$B$3:$G310,3,0))</f>
        <v/>
      </c>
      <c r="O348" s="160" t="s">
        <v>7</v>
      </c>
      <c r="P348" s="160">
        <f>+SUM(P349:P349)</f>
        <v>0</v>
      </c>
      <c r="Q348" s="203" t="str">
        <f>IF(ISERROR(VLOOKUP(M348,POA!$B$3:$G318,2,0)),"",VLOOKUP(M348,POA!$B$3:$G318,2,0))</f>
        <v/>
      </c>
      <c r="R348" s="261"/>
      <c r="S348" s="253"/>
      <c r="T348" s="129"/>
      <c r="U348" s="129"/>
      <c r="V348" s="186" t="str">
        <f>IF(OR($U339=0,M348="",Q348=""),"",IF(AND(T348="SI",$U339&gt;=$V$22),"CUMPLE",IF($U339&gt;=$V$23,"CUMPLE","NO CUMPLE")))</f>
        <v/>
      </c>
      <c r="W348" s="129"/>
      <c r="X348" s="186" t="str">
        <f>IF(OR(W339=0,M348="",Q348=""),"",IF(AND(T348="SI",W339&lt;=$X$22),"CUMPLE",IF(W339&lt;=$X$23,"CUMPLE","NO CUMPLE")))</f>
        <v/>
      </c>
      <c r="Y348" s="129"/>
      <c r="Z348" s="186" t="str">
        <f>IF(OR(Y339=0,M348="",Q348=""),"",IF(AND(T348="SI",Y339&gt;=$Z$22),"CUMPLE",IF(Y339&gt;=$Z$23,"CUMPLE","NO CUMPLE")))</f>
        <v/>
      </c>
      <c r="AA348" s="214" t="str">
        <f t="shared" si="293"/>
        <v/>
      </c>
      <c r="AB348" s="200"/>
      <c r="AC348" s="129"/>
      <c r="AD348" s="129"/>
      <c r="AE348" s="129"/>
      <c r="AF348" s="188" t="str">
        <f>IF(OR(M348="",L338="",P348=""),"",IF(AND(T338="SI",AE338&gt;=$AF$22),"CUMPLE",IF(AE338&gt;=$AF$23,"CUMPLE","NO CUMPLE")))</f>
        <v/>
      </c>
      <c r="AG348" s="129"/>
      <c r="AH348" s="188" t="str">
        <f>IF(OR(M348="",L338="",P338=""),"",IF(AND(T338="SI",AG338&gt;=$AH$22),"CUMPLE",IF(AG338&gt;=$AH$23,"CUMPLE","NO CUMPLE")))</f>
        <v/>
      </c>
      <c r="AI348" s="162" t="str">
        <f t="shared" si="296"/>
        <v/>
      </c>
    </row>
    <row r="349" spans="1:35" ht="9.9499999999999993" customHeight="1" thickBot="1">
      <c r="A349" s="259"/>
      <c r="B349" s="322" t="s">
        <v>73</v>
      </c>
      <c r="C349" s="323"/>
      <c r="D349" s="323"/>
      <c r="E349" s="323"/>
      <c r="F349" s="323"/>
      <c r="G349" s="323"/>
      <c r="H349" s="323"/>
      <c r="I349" s="323"/>
      <c r="J349" s="323"/>
      <c r="K349" s="323"/>
      <c r="L349" s="323"/>
      <c r="M349" s="323"/>
      <c r="N349" s="323"/>
      <c r="O349" s="323"/>
      <c r="P349" s="323"/>
      <c r="Q349" s="323"/>
      <c r="R349" s="323"/>
      <c r="S349" s="324"/>
      <c r="T349" s="323"/>
      <c r="U349" s="323"/>
      <c r="V349" s="323"/>
      <c r="W349" s="323"/>
      <c r="X349" s="323"/>
      <c r="Y349" s="323"/>
      <c r="Z349" s="323"/>
      <c r="AA349" s="324"/>
      <c r="AB349" s="323"/>
      <c r="AC349" s="323"/>
      <c r="AD349" s="323"/>
      <c r="AE349" s="323"/>
      <c r="AF349" s="323"/>
      <c r="AG349" s="323"/>
      <c r="AH349" s="323"/>
      <c r="AI349" s="325"/>
    </row>
    <row r="350" spans="1:35" s="221" customFormat="1" ht="26.1" customHeight="1">
      <c r="A350" s="269" t="s">
        <v>160</v>
      </c>
      <c r="B350" s="222">
        <v>28</v>
      </c>
      <c r="C350" s="223" t="s">
        <v>161</v>
      </c>
      <c r="D350" s="224">
        <f>IF(SUM(D351:D360)=0,"",SUM(D351:D360))</f>
        <v>1</v>
      </c>
      <c r="E350" s="225">
        <f t="shared" ref="E350:K350" si="302">IF(ISERROR(SUM(E351:E360)),"",SUM(E351:E360))</f>
        <v>6221723228</v>
      </c>
      <c r="F350" s="225">
        <f t="shared" si="302"/>
        <v>11057806958</v>
      </c>
      <c r="G350" s="225">
        <f t="shared" si="302"/>
        <v>1189214490</v>
      </c>
      <c r="H350" s="225">
        <f t="shared" si="302"/>
        <v>4879894985</v>
      </c>
      <c r="I350" s="225">
        <f t="shared" si="302"/>
        <v>5032508738</v>
      </c>
      <c r="J350" s="225">
        <f t="shared" si="302"/>
        <v>6177911973</v>
      </c>
      <c r="K350" s="225">
        <f t="shared" si="302"/>
        <v>1873017997</v>
      </c>
      <c r="L350" s="225">
        <f t="shared" ref="L350" si="303">IF(ISERROR(SUM(L351:L359)),"",SUM(L351:L359))</f>
        <v>128353346</v>
      </c>
      <c r="M350" s="226">
        <v>1</v>
      </c>
      <c r="N350" s="227">
        <f>IF(M350="","",VLOOKUP(M350,POA!$B$3:$G322,3,0))</f>
        <v>5</v>
      </c>
      <c r="O350" s="228" t="s">
        <v>7</v>
      </c>
      <c r="P350" s="228">
        <f>+SUM(P351:P359)</f>
        <v>0</v>
      </c>
      <c r="Q350" s="229">
        <f>IF(ISERROR(VLOOKUP(M350,POA!$B$3:$G335,2,0)),"",VLOOKUP(M350,POA!$B$3:$G335,2,0))</f>
        <v>3031202957</v>
      </c>
      <c r="R350" s="230">
        <f>IF(M350="","",SUM($I$350)+IF(ISERROR(VLOOKUP(M350,POA!$B$3:$G319,4,0)),"",VLOOKUP(M350,POA!$B$3:$G319,4,0)))</f>
        <v>5638749329.3999996</v>
      </c>
      <c r="S350" s="231" t="str">
        <f>IF(OR($R$26=0,M350="",Q350=""),"",IF($R$26&gt;=VLOOKUP(M350,POA!$B$3:$G$21,6,FALSE),"CUMPLE","NO CUMPLE"))</f>
        <v/>
      </c>
      <c r="T350" s="225" t="str">
        <f>IF(M350="","",IF(COUNTIFS(T351:T360,"SI",D351:D360,"&gt;=10%")&gt;0,"SI","NO"))</f>
        <v>SI</v>
      </c>
      <c r="U350" s="225">
        <f>IF(ISERROR(SUM(E350/G350)),0,SUM(E350/G350))</f>
        <v>5.231792313596852</v>
      </c>
      <c r="V350" s="232" t="str">
        <f>IF(OR($U350=0,M350="",Q350=""),"",IF(AND(T350="SI",$U350&gt;=$V$22),"CUMPLE",IF($U350&gt;=$V$23,"CUMPLE","NO CUMPLE")))</f>
        <v>CUMPLE</v>
      </c>
      <c r="W350" s="233">
        <f>IF(M350="","",IF(ISERROR(SUM(H350/F350)),0,SUM(H350/F350)))</f>
        <v>0.4413076664780749</v>
      </c>
      <c r="X350" s="232" t="str">
        <f>IF(OR(W350=0,M350="",Q350=""),"",IF(AND(T350="SI",W350&lt;=$X$22),"CUMPLE",IF(W350&lt;=$X$23,"CUMPLE","NO CUMPLE")))</f>
        <v>CUMPLE</v>
      </c>
      <c r="Y350" s="225">
        <f>IF(ISERROR(SUM(K350/L350)),0,SUM(K350/L350))</f>
        <v>14.592669808545544</v>
      </c>
      <c r="Z350" s="232" t="str">
        <f>IF(OR(Y350=0,M350="",Q350=""),"",IF(AND(T350="SI",Y350&gt;=$Z$22),"CUMPLE",IF(Y350&gt;=$Z$23,"CUMPLE","NO CUMPLE")))</f>
        <v>CUMPLE</v>
      </c>
      <c r="AA350" s="234" t="str">
        <f t="shared" ref="AA350:AA360" si="304">IF(OR(S350="",V350="",X350="",Z350=""),"",IF(S350="NO CUMPLE","NO CUMPLE",IF(V350="NO CUMPLE","NO CUMPLE",IF(X350="NO CUMPLE","NO CUMPLE",IF(Z350="NO CUMPLE","NO CUMPLE",IF(Z350="NO CUMPLE","NO CUMPLE","CUMPLE"))))))</f>
        <v/>
      </c>
      <c r="AB350" s="235">
        <v>2021</v>
      </c>
      <c r="AC350" s="236">
        <f>IF(ISERROR(F350/VLOOKUP(AB350,$AC$21:$AD$23,2)),"",F350/VLOOKUP(AB350,$AC$21:$AD$23,2))</f>
        <v>12171.150806911415</v>
      </c>
      <c r="AD350" s="237" t="str">
        <f>IF(OR(B350="",C350=""),"",IF(AND(AC350&gt;0,AC350&lt;=30000),"MIPYME","NO CUMPLE"))</f>
        <v>MIPYME</v>
      </c>
      <c r="AE350" s="238">
        <f>IF(M350="","",IF(ISERROR(SUM(K350/J350)),0,SUM(K350/J350)))</f>
        <v>0.30317978067441786</v>
      </c>
      <c r="AF350" s="239" t="str">
        <f>IF(OR(M350="",L350="",P350=""),"",IF(AND(T350="SI",AE350&gt;=$AF$22),"CUMPLE",IF(AE350&gt;=$AF$23,"CUMPLE","NO CUMPLE")))</f>
        <v>CUMPLE</v>
      </c>
      <c r="AG350" s="238">
        <f>IF(M350="","",IF(ISERROR(SUM(K350/F350)),0,SUM(K350/F350)))</f>
        <v>0.16938421914165597</v>
      </c>
      <c r="AH350" s="239" t="str">
        <f>IF(OR(M350="",L350="",P350=""),"",IF(AND(T350="SI",AG350&gt;=$AH$22),"CUMPLE",IF(AG350&gt;=$AH$23,"CUMPLE","NO CUMPLE")))</f>
        <v>CUMPLE</v>
      </c>
      <c r="AI350" s="234" t="str">
        <f>IF(OR(AF350="",AH350=""),"",IF(AF350="NO CUMPLE","NO CUMPLE",IF(AH350="NO CUMPLE","NO CUMPLE",IF(AH350="NO CUMPLE","NO CUMPLE","CUMPLE"))))</f>
        <v>CUMPLE</v>
      </c>
    </row>
    <row r="351" spans="1:35" s="14" customFormat="1" ht="20.100000000000001" customHeight="1">
      <c r="A351" s="259">
        <v>45462</v>
      </c>
      <c r="B351" s="146">
        <f>IF(C351="","",B350+0.1)</f>
        <v>28.1</v>
      </c>
      <c r="C351" s="146" t="s">
        <v>160</v>
      </c>
      <c r="D351" s="147">
        <v>0.5</v>
      </c>
      <c r="E351" s="137">
        <v>4574771532</v>
      </c>
      <c r="F351" s="137">
        <v>8939474611</v>
      </c>
      <c r="G351" s="137">
        <v>857687420</v>
      </c>
      <c r="H351" s="137">
        <v>3856231970</v>
      </c>
      <c r="I351" s="137">
        <f>IF(ISERROR(E351-G351),"",E351-G351)</f>
        <v>3717084112</v>
      </c>
      <c r="J351" s="137">
        <f>IF(ISERROR(F351-H351),"",F351-H351)</f>
        <v>5083242641</v>
      </c>
      <c r="K351" s="137">
        <v>1580034465</v>
      </c>
      <c r="L351" s="137">
        <v>111205487</v>
      </c>
      <c r="M351" s="148">
        <v>4</v>
      </c>
      <c r="N351" s="198">
        <f>IF(M351="","",VLOOKUP(M351,POA!$B$3:$G322,3,0))</f>
        <v>5</v>
      </c>
      <c r="O351" s="159" t="s">
        <v>7</v>
      </c>
      <c r="P351" s="159">
        <f t="shared" ref="P351:P352" si="305">+SUM(P352:P360)</f>
        <v>0</v>
      </c>
      <c r="Q351" s="202">
        <f>IF(ISERROR(VLOOKUP(M351,POA!$B$3:$G335,2,0)),"",VLOOKUP(M351,POA!$B$3:$G335,2,0))</f>
        <v>1378467964</v>
      </c>
      <c r="R351" s="264">
        <f>IF(M351="","",SUM($I$350)+IF(ISERROR(VLOOKUP(M351,POA!$B$3:$G320,4,0)),"",VLOOKUP(M351,POA!$B$3:$G320,4,0)))</f>
        <v>5308202330.8000002</v>
      </c>
      <c r="S351" s="256" t="str">
        <f>IF(OR($R$26=0,M351="",Q351=""),"",IF($R$26&gt;=VLOOKUP(M351,POA!$B$3:$G$21,6,FALSE),"CUMPLE","NO CUMPLE"))</f>
        <v/>
      </c>
      <c r="T351" s="154" t="s">
        <v>71</v>
      </c>
      <c r="U351" s="138"/>
      <c r="V351" s="185" t="str">
        <f>IF(OR($U350=0,M351="",Q351=""),"",IF(AND(T351="SI",$U350&gt;=$V$22),"CUMPLE",IF($U350&gt;=$V$23,"CUMPLE","NO CUMPLE")))</f>
        <v>CUMPLE</v>
      </c>
      <c r="W351" s="139"/>
      <c r="X351" s="185" t="str">
        <f>IF(OR(W350=0,M351="",Q351=""),"",IF(AND(T351="SI",W350&lt;=$X$22),"CUMPLE",IF(W350&lt;=$X$23,"CUMPLE","NO CUMPLE")))</f>
        <v>CUMPLE</v>
      </c>
      <c r="Y351" s="140"/>
      <c r="Z351" s="185" t="str">
        <f>IF(OR(Y350=0,M351="",Q351=""),"",IF(AND(T351="SI",Y350&gt;=$Z$22),"CUMPLE",IF(Y350&gt;=$Z$23,"CUMPLE","NO CUMPLE")))</f>
        <v>CUMPLE</v>
      </c>
      <c r="AA351" s="213" t="str">
        <f t="shared" si="304"/>
        <v/>
      </c>
      <c r="AB351" s="141">
        <v>2021</v>
      </c>
      <c r="AC351" s="142">
        <f t="shared" ref="AC351:AC359" si="306">IF(ISERROR(F351/VLOOKUP(AB351,$AC$21:$AD$23,2)),"",F351/VLOOKUP(AB351,$AC$21:$AD$23,2))</f>
        <v>9839.5363599941011</v>
      </c>
      <c r="AD351" s="143" t="str">
        <f>IF(OR(B351="",C351=""),"",IF(AND(AC351&gt;0,AC351&lt;=30000),"MIPYME","NO CUMPLE"))</f>
        <v>MIPYME</v>
      </c>
      <c r="AE351" s="144"/>
      <c r="AF351" s="187" t="str">
        <f>IF(OR(M351="",L350="",P351=""),"",IF(AND(T350="SI",AE350&gt;=$AF$22),"CUMPLE",IF(AE350&gt;=$AF$23,"CUMPLE","NO CUMPLE")))</f>
        <v>CUMPLE</v>
      </c>
      <c r="AG351" s="144"/>
      <c r="AH351" s="187" t="str">
        <f>IF(OR(M351="",L350="",P351=""),"",IF(AND(T350="SI",AG350&gt;=$AH$22),"CUMPLE",IF(AG350&gt;=$AH$23,"CUMPLE","NO CUMPLE")))</f>
        <v>CUMPLE</v>
      </c>
      <c r="AI351" s="161" t="str">
        <f t="shared" ref="AI351:AI360" si="307">IF(OR(AF351="",AH351=""),"",IF(AF351="NO CUMPLE","NO CUMPLE",IF(AH351="NO CUMPLE","NO CUMPLE",IF(AH351="NO CUMPLE","NO CUMPLE","CUMPLE"))))</f>
        <v>CUMPLE</v>
      </c>
    </row>
    <row r="352" spans="1:35" s="14" customFormat="1" ht="20.100000000000001" customHeight="1">
      <c r="A352" s="259">
        <v>45484</v>
      </c>
      <c r="B352" s="21">
        <f t="shared" ref="B352:B360" si="308">IF(C352="","",B351+0.1)</f>
        <v>28.200000000000003</v>
      </c>
      <c r="C352" s="21" t="s">
        <v>162</v>
      </c>
      <c r="D352" s="121">
        <v>0.5</v>
      </c>
      <c r="E352" s="153">
        <v>1646951696</v>
      </c>
      <c r="F352" s="153">
        <v>2118332347</v>
      </c>
      <c r="G352" s="153">
        <v>331527070</v>
      </c>
      <c r="H352" s="153">
        <v>1023663015</v>
      </c>
      <c r="I352" s="153">
        <f>IF(ISERROR(E352-G352),"",E352-G352)</f>
        <v>1315424626</v>
      </c>
      <c r="J352" s="153">
        <f t="shared" ref="J352:J360" si="309">IF(ISERROR(F352-H352),"",F352-H352)</f>
        <v>1094669332</v>
      </c>
      <c r="K352" s="153">
        <v>292983532</v>
      </c>
      <c r="L352" s="153">
        <v>17147859</v>
      </c>
      <c r="M352" s="149">
        <v>6</v>
      </c>
      <c r="N352" s="197">
        <f>IF(M352="","",VLOOKUP(M352,POA!$B$3:$G322,3,0))</f>
        <v>5</v>
      </c>
      <c r="O352" s="160" t="s">
        <v>7</v>
      </c>
      <c r="P352" s="160">
        <f t="shared" si="305"/>
        <v>0</v>
      </c>
      <c r="Q352" s="255">
        <f>IF(ISERROR(VLOOKUP(M352,POA!$B$3:$G335,2,0)),"",VLOOKUP(M352,POA!$B$3:$G335,2,0))</f>
        <v>1264100957</v>
      </c>
      <c r="R352" s="295">
        <f>IF(M352="","",SUM($I$350)+IF(ISERROR(VLOOKUP(M352,POA!$B$3:$G321,4,0)),"",VLOOKUP(M352,POA!$B$3:$G321,4,0)))</f>
        <v>5285328929.3999996</v>
      </c>
      <c r="S352" s="257" t="str">
        <f>IF(OR($R$26=0,M352="",Q352=""),"",IF($R$26&gt;=VLOOKUP(M352,POA!$B$3:$G$21,6,FALSE),"CUMPLE","NO CUMPLE"))</f>
        <v/>
      </c>
      <c r="T352" s="129" t="s">
        <v>71</v>
      </c>
      <c r="U352" s="130"/>
      <c r="V352" s="186" t="str">
        <f>IF(OR($U350=0,M352="",Q352=""),"",IF(AND(T352="SI",$U350&gt;=$V$22),"CUMPLE",IF($U350&gt;=$V$23,"CUMPLE","NO CUMPLE")))</f>
        <v>CUMPLE</v>
      </c>
      <c r="W352" s="131"/>
      <c r="X352" s="186" t="str">
        <f>IF(OR(W350=0,M352="",Q352=""),"",IF(AND(T352="SI",W350&lt;=$X$22),"CUMPLE",IF(W350&lt;=$X$23,"CUMPLE","NO CUMPLE")))</f>
        <v>CUMPLE</v>
      </c>
      <c r="Y352" s="132"/>
      <c r="Z352" s="186" t="str">
        <f>IF(OR(Y350=0,M352="",Q352=""),"",IF(AND(T352="SI",Y350&gt;=$Z$22),"CUMPLE",IF(Y350&gt;=$Z$23,"CUMPLE","NO CUMPLE")))</f>
        <v>CUMPLE</v>
      </c>
      <c r="AA352" s="214" t="str">
        <f t="shared" si="304"/>
        <v/>
      </c>
      <c r="AB352" s="199">
        <v>2021</v>
      </c>
      <c r="AC352" s="134">
        <f t="shared" si="306"/>
        <v>2331.6144469173146</v>
      </c>
      <c r="AD352" s="135" t="str">
        <f t="shared" ref="AD352:AD355" si="310">IF(OR(B352="",C352=""),"",IF(AND(AC352&gt;0,AC352&lt;=30000),"MIPYME","NO CUMPLE"))</f>
        <v>MIPYME</v>
      </c>
      <c r="AE352" s="136"/>
      <c r="AF352" s="188" t="str">
        <f>IF(OR(M352="",L350="",P352=""),"",IF(AND(T350="SI",AE350&gt;=$AF$22),"CUMPLE",IF(AE350&gt;=$AF$23,"CUMPLE","NO CUMPLE")))</f>
        <v>CUMPLE</v>
      </c>
      <c r="AG352" s="136"/>
      <c r="AH352" s="188" t="str">
        <f>IF(OR(M352="",L350="",P350=""),"",IF(AND(T350="SI",AG350&gt;=$AH$22),"CUMPLE",IF(AG350&gt;=$AH$23,"CUMPLE","NO CUMPLE")))</f>
        <v>CUMPLE</v>
      </c>
      <c r="AI352" s="162" t="str">
        <f t="shared" si="307"/>
        <v>CUMPLE</v>
      </c>
    </row>
    <row r="353" spans="1:35" s="14" customFormat="1" ht="20.100000000000001" customHeight="1">
      <c r="A353" s="259"/>
      <c r="B353" s="21" t="str">
        <f t="shared" si="308"/>
        <v/>
      </c>
      <c r="C353" s="21"/>
      <c r="D353" s="121"/>
      <c r="E353" s="153"/>
      <c r="F353" s="153"/>
      <c r="G353" s="153"/>
      <c r="H353" s="153"/>
      <c r="I353" s="153">
        <f t="shared" ref="I353:I359" si="311">IF(ISERROR(E353-G353),"",E353-G353)</f>
        <v>0</v>
      </c>
      <c r="J353" s="153">
        <f t="shared" si="309"/>
        <v>0</v>
      </c>
      <c r="K353" s="153"/>
      <c r="L353" s="153"/>
      <c r="M353" s="149">
        <v>7</v>
      </c>
      <c r="N353" s="197">
        <f>IF(M353="","",VLOOKUP(M353,POA!$B$3:$G322,3,0))</f>
        <v>5</v>
      </c>
      <c r="O353" s="160" t="s">
        <v>7</v>
      </c>
      <c r="P353" s="160">
        <f>+SUM(P354:P361)</f>
        <v>0</v>
      </c>
      <c r="Q353" s="255">
        <f>IF(ISERROR(VLOOKUP(M353,POA!$B$3:$G335,2,0)),"",VLOOKUP(M353,POA!$B$3:$G335,2,0))</f>
        <v>1167015102</v>
      </c>
      <c r="R353" s="295">
        <f>IF(M353="","",SUM($I$350)+IF(ISERROR(VLOOKUP(M353,POA!$B$3:$G322,4,0)),"",VLOOKUP(M353,POA!$B$3:$G322,4,0)))</f>
        <v>5265911758.3999996</v>
      </c>
      <c r="S353" s="294" t="str">
        <f>IF(OR($R$26=0,M353="",Q353=""),"",IF($R$26&gt;=VLOOKUP(M353,POA!$B$3:$G$21,6,FALSE),"CUMPLE","NO CUMPLE"))</f>
        <v/>
      </c>
      <c r="T353" s="129"/>
      <c r="U353" s="130"/>
      <c r="V353" s="186" t="str">
        <f>IF(OR($U350=0,M353="",Q353=""),"",IF(AND(T353="SI",$U350&gt;=$V$22),"CUMPLE",IF($U350&gt;=$V$23,"CUMPLE","NO CUMPLE")))</f>
        <v>CUMPLE</v>
      </c>
      <c r="W353" s="131"/>
      <c r="X353" s="186" t="str">
        <f>IF(OR(W350=0,M353="",Q353=""),"",IF(AND(T353="SI",W350&lt;=$X$22),"CUMPLE",IF(W350&lt;=$X$23,"CUMPLE","NO CUMPLE")))</f>
        <v>CUMPLE</v>
      </c>
      <c r="Y353" s="132"/>
      <c r="Z353" s="186" t="str">
        <f>IF(OR(Y350=0,M353="",Q353=""),"",IF(AND(T353="SI",Y350&gt;=$Z$22),"CUMPLE",IF(Y350&gt;=$Z$23,"CUMPLE","NO CUMPLE")))</f>
        <v>CUMPLE</v>
      </c>
      <c r="AA353" s="214" t="str">
        <f t="shared" si="304"/>
        <v/>
      </c>
      <c r="AB353" s="199">
        <v>2021</v>
      </c>
      <c r="AC353" s="134">
        <f t="shared" si="306"/>
        <v>0</v>
      </c>
      <c r="AD353" s="135" t="str">
        <f t="shared" si="310"/>
        <v/>
      </c>
      <c r="AE353" s="136"/>
      <c r="AF353" s="188" t="str">
        <f>IF(OR(M353="",L350="",P353=""),"",IF(AND(T350="SI",AE350&gt;=$AF$22),"CUMPLE",IF(AE350&gt;=$AF$23,"CUMPLE","NO CUMPLE")))</f>
        <v>CUMPLE</v>
      </c>
      <c r="AG353" s="136"/>
      <c r="AH353" s="188" t="str">
        <f>IF(OR(M353="",L350="",P350=""),"",IF(AND(T350="SI",AG350&gt;=$AH$22),"CUMPLE",IF(AG350&gt;=$AH$23,"CUMPLE","NO CUMPLE")))</f>
        <v>CUMPLE</v>
      </c>
      <c r="AI353" s="162" t="str">
        <f t="shared" si="307"/>
        <v>CUMPLE</v>
      </c>
    </row>
    <row r="354" spans="1:35" s="14" customFormat="1" ht="20.100000000000001" customHeight="1">
      <c r="A354" s="259"/>
      <c r="B354" s="21" t="str">
        <f t="shared" si="308"/>
        <v/>
      </c>
      <c r="C354" s="21"/>
      <c r="D354" s="121"/>
      <c r="E354" s="153"/>
      <c r="F354" s="153"/>
      <c r="G354" s="153"/>
      <c r="H354" s="153"/>
      <c r="I354" s="153">
        <f t="shared" si="311"/>
        <v>0</v>
      </c>
      <c r="J354" s="153">
        <f t="shared" si="309"/>
        <v>0</v>
      </c>
      <c r="K354" s="153"/>
      <c r="L354" s="153"/>
      <c r="M354" s="149">
        <v>8</v>
      </c>
      <c r="N354" s="197">
        <f>IF(M354="","",VLOOKUP(M354,POA!$B$3:$G335,3,0))</f>
        <v>5</v>
      </c>
      <c r="O354" s="160" t="s">
        <v>7</v>
      </c>
      <c r="P354" s="160">
        <f>+SUM(P355:P361)</f>
        <v>0</v>
      </c>
      <c r="Q354" s="255">
        <f>IF(ISERROR(VLOOKUP(M354,POA!$B$3:$G324,2,0)),"",VLOOKUP(M354,POA!$B$3:$G324,2,0))</f>
        <v>1146992897</v>
      </c>
      <c r="R354" s="295">
        <f>IF(M354="","",SUM($I$350)+IF(ISERROR(VLOOKUP(M354,POA!$B$3:$G323,4,0)),"",VLOOKUP(M354,POA!$B$3:$G323,4,0)))</f>
        <v>5261907317.3999996</v>
      </c>
      <c r="S354" s="298" t="str">
        <f>IF(OR($R$26=0,M354="",Q354=""),"",IF($R$26&gt;=VLOOKUP(M354,POA!$B$3:$G$21,6,FALSE),"CUMPLE","NO CUMPLE"))</f>
        <v/>
      </c>
      <c r="T354" s="129"/>
      <c r="U354" s="130"/>
      <c r="V354" s="186" t="str">
        <f>IF(OR($U350=0,M354="",Q354=""),"",IF(AND(T354="SI",$U350&gt;=$V$22),"CUMPLE",IF($U350&gt;=$V$23,"CUMPLE","NO CUMPLE")))</f>
        <v>CUMPLE</v>
      </c>
      <c r="W354" s="131"/>
      <c r="X354" s="186" t="str">
        <f>IF(OR(W350=0,M354="",Q354=""),"",IF(AND(T354="SI",W350&lt;=$X$22),"CUMPLE",IF(W350&lt;=$X$23,"CUMPLE","NO CUMPLE")))</f>
        <v>CUMPLE</v>
      </c>
      <c r="Y354" s="132"/>
      <c r="Z354" s="186" t="str">
        <f>IF(OR(Y350=0,M354="",Q354=""),"",IF(AND(T354="SI",Y350&gt;=$Z$22),"CUMPLE",IF(Y350&gt;=$Z$23,"CUMPLE","NO CUMPLE")))</f>
        <v>CUMPLE</v>
      </c>
      <c r="AA354" s="214" t="str">
        <f t="shared" si="304"/>
        <v/>
      </c>
      <c r="AB354" s="199">
        <v>2021</v>
      </c>
      <c r="AC354" s="134">
        <f t="shared" si="306"/>
        <v>0</v>
      </c>
      <c r="AD354" s="135" t="str">
        <f t="shared" si="310"/>
        <v/>
      </c>
      <c r="AE354" s="136"/>
      <c r="AF354" s="188" t="str">
        <f>IF(OR(M354="",L350="",P354=""),"",IF(AND(T350="SI",AE350&gt;=$AF$22),"CUMPLE",IF(AE350&gt;=$AF$23,"CUMPLE","NO CUMPLE")))</f>
        <v>CUMPLE</v>
      </c>
      <c r="AG354" s="136"/>
      <c r="AH354" s="188" t="str">
        <f>IF(OR(M353="",L350="",P350=""),"",IF(AND(T350="SI",AG350&gt;=$AH$22),"CUMPLE",IF(AG350&gt;=$AH$23,"CUMPLE","NO CUMPLE")))</f>
        <v>CUMPLE</v>
      </c>
      <c r="AI354" s="162" t="str">
        <f t="shared" si="307"/>
        <v>CUMPLE</v>
      </c>
    </row>
    <row r="355" spans="1:35" s="14" customFormat="1" ht="20.100000000000001" customHeight="1">
      <c r="A355" s="259"/>
      <c r="B355" s="21" t="str">
        <f t="shared" si="308"/>
        <v/>
      </c>
      <c r="C355" s="21"/>
      <c r="D355" s="121"/>
      <c r="E355" s="153"/>
      <c r="F355" s="153"/>
      <c r="G355" s="153"/>
      <c r="H355" s="153"/>
      <c r="I355" s="153">
        <f t="shared" si="311"/>
        <v>0</v>
      </c>
      <c r="J355" s="153">
        <f t="shared" si="309"/>
        <v>0</v>
      </c>
      <c r="K355" s="153"/>
      <c r="L355" s="153"/>
      <c r="M355" s="149"/>
      <c r="N355" s="197" t="str">
        <f>IF(M355="","",VLOOKUP(M355,POA!$B$3:$G322,3,0))</f>
        <v/>
      </c>
      <c r="O355" s="160" t="s">
        <v>7</v>
      </c>
      <c r="P355" s="160">
        <f>+SUM(P356:P361)</f>
        <v>0</v>
      </c>
      <c r="Q355" s="203" t="str">
        <f>IF(ISERROR(VLOOKUP(M355,POA!$B$3:$G335,2,0)),"",VLOOKUP(M355,POA!$B$3:$G335,2,0))</f>
        <v/>
      </c>
      <c r="R355" s="261"/>
      <c r="S355" s="246" t="str">
        <f>IF(OR($R$26=0,M355="",Q355=""),"",IF($R$26&gt;=VLOOKUP(M355,POA!$B$3:$G$21,6,FALSE),"CUMPLE","NO CUMPLE"))</f>
        <v/>
      </c>
      <c r="T355" s="129"/>
      <c r="U355" s="130"/>
      <c r="V355" s="186" t="str">
        <f>IF(OR($U350=0,M355="",Q355=""),"",IF(AND(T355="SI",$U350&gt;=$V$22),"CUMPLE",IF($U350&gt;=$V$23,"CUMPLE","NO CUMPLE")))</f>
        <v/>
      </c>
      <c r="W355" s="131"/>
      <c r="X355" s="186" t="str">
        <f>IF(OR(W350=0,M355="",Q355=""),"",IF(AND(T355="SI",W350&lt;=$X$22),"CUMPLE",IF(W350&lt;=$X$23,"CUMPLE","NO CUMPLE")))</f>
        <v/>
      </c>
      <c r="Y355" s="132"/>
      <c r="Z355" s="186" t="str">
        <f>IF(OR(Y350=0,M355="",Q355=""),"",IF(AND(T355="SI",Y350&gt;=$Z$22),"CUMPLE",IF(Y350&gt;=$Z$23,"CUMPLE","NO CUMPLE")))</f>
        <v/>
      </c>
      <c r="AA355" s="214" t="str">
        <f t="shared" si="304"/>
        <v/>
      </c>
      <c r="AB355" s="199">
        <v>2021</v>
      </c>
      <c r="AC355" s="134">
        <f t="shared" si="306"/>
        <v>0</v>
      </c>
      <c r="AD355" s="135" t="str">
        <f t="shared" si="310"/>
        <v/>
      </c>
      <c r="AE355" s="136"/>
      <c r="AF355" s="188" t="str">
        <f>IF(OR(M355="",L350="",P355=""),"",IF(AND(T350="SI",AE350&gt;=$AF$22),"CUMPLE",IF(AE350&gt;=$AF$23,"CUMPLE","NO CUMPLE")))</f>
        <v/>
      </c>
      <c r="AG355" s="136"/>
      <c r="AH355" s="188" t="str">
        <f>IF(OR(M355="",L350="",P350=""),"",IF(AND(T350="SI",AG350&gt;=$AH$22),"CUMPLE",IF(AG350&gt;=$AH$23,"CUMPLE","NO CUMPLE")))</f>
        <v/>
      </c>
      <c r="AI355" s="162" t="str">
        <f t="shared" si="307"/>
        <v/>
      </c>
    </row>
    <row r="356" spans="1:35" s="14" customFormat="1" ht="20.100000000000001" customHeight="1">
      <c r="A356" s="259"/>
      <c r="B356" s="150" t="str">
        <f t="shared" si="308"/>
        <v/>
      </c>
      <c r="C356" s="150"/>
      <c r="D356" s="121"/>
      <c r="E356" s="153"/>
      <c r="F356" s="153"/>
      <c r="G356" s="153"/>
      <c r="H356" s="153"/>
      <c r="I356" s="153">
        <f t="shared" si="311"/>
        <v>0</v>
      </c>
      <c r="J356" s="153">
        <f t="shared" si="309"/>
        <v>0</v>
      </c>
      <c r="K356" s="153"/>
      <c r="L356" s="153"/>
      <c r="M356" s="149"/>
      <c r="N356" s="197" t="str">
        <f>IF(M356="","",VLOOKUP(M356,POA!$B$3:$G322,3,0))</f>
        <v/>
      </c>
      <c r="O356" s="160" t="s">
        <v>7</v>
      </c>
      <c r="P356" s="160">
        <f>+SUM(P357:P361)</f>
        <v>0</v>
      </c>
      <c r="Q356" s="203" t="str">
        <f>IF(ISERROR(VLOOKUP(M356,POA!$B$3:$G335,2,0)),"",VLOOKUP(M356,POA!$B$3:$G335,2,0))</f>
        <v/>
      </c>
      <c r="R356" s="204"/>
      <c r="S356" s="246" t="str">
        <f>IF(OR($R$26=0,M356="",Q356=""),"",IF($R$26&gt;=VLOOKUP(M356,POA!$B$3:$G$21,6,FALSE),"CUMPLE","NO CUMPLE"))</f>
        <v/>
      </c>
      <c r="T356" s="129"/>
      <c r="U356" s="130"/>
      <c r="V356" s="186" t="str">
        <f>IF(OR($U350=0,M356="",Q356=""),"",IF(AND(T356="SI",$U350&gt;=$V$22),"CUMPLE",IF($U350&gt;=$V$23,"CUMPLE","NO CUMPLE")))</f>
        <v/>
      </c>
      <c r="W356" s="131"/>
      <c r="X356" s="186" t="str">
        <f>IF(OR(W350=0,M356="",Q356=""),"",IF(AND(T356="SI",W350&lt;=$X$22),"CUMPLE",IF(W350&lt;=$X$23,"CUMPLE","NO CUMPLE")))</f>
        <v/>
      </c>
      <c r="Y356" s="132"/>
      <c r="Z356" s="186" t="str">
        <f>IF(OR(Y350=0,M356="",Q356=""),"",IF(AND(T356="SI",Y350&gt;=$Z$22),"CUMPLE",IF(Y350&gt;=$Z$23,"CUMPLE","NO CUMPLE")))</f>
        <v/>
      </c>
      <c r="AA356" s="214" t="str">
        <f t="shared" si="304"/>
        <v/>
      </c>
      <c r="AB356" s="199">
        <v>2021</v>
      </c>
      <c r="AC356" s="134">
        <f t="shared" si="306"/>
        <v>0</v>
      </c>
      <c r="AD356" s="135" t="str">
        <f>IF(OR(B356="",C356=""),"",IF(AND(AC356&gt;0,AC356&lt;=30000),"MIPYME","NO CUMPLE"))</f>
        <v/>
      </c>
      <c r="AE356" s="136"/>
      <c r="AF356" s="188" t="str">
        <f>IF(OR(M356="",L350="",P356=""),"",IF(AND(T354="SI",AE350&gt;=$AF$22),"CUMPLE",IF(AE350&gt;=$AF$23,"CUMPLE","NO CUMPLE")))</f>
        <v/>
      </c>
      <c r="AG356" s="136"/>
      <c r="AH356" s="188" t="str">
        <f>IF(OR(M356="",L350="",P350=""),"",IF(AND(T350="SI",AG350&gt;=$AH$22),"CUMPLE",IF(AG350&gt;=$AH$23,"CUMPLE","NO CUMPLE")))</f>
        <v/>
      </c>
      <c r="AI356" s="162" t="str">
        <f t="shared" si="307"/>
        <v/>
      </c>
    </row>
    <row r="357" spans="1:35" s="14" customFormat="1" ht="20.100000000000001" customHeight="1">
      <c r="A357" s="259"/>
      <c r="B357" s="150" t="str">
        <f t="shared" si="308"/>
        <v/>
      </c>
      <c r="C357" s="150"/>
      <c r="D357" s="121"/>
      <c r="E357" s="153"/>
      <c r="F357" s="153"/>
      <c r="G357" s="153"/>
      <c r="H357" s="153"/>
      <c r="I357" s="153">
        <f t="shared" si="311"/>
        <v>0</v>
      </c>
      <c r="J357" s="153">
        <f t="shared" si="309"/>
        <v>0</v>
      </c>
      <c r="K357" s="153"/>
      <c r="L357" s="153"/>
      <c r="M357" s="149"/>
      <c r="N357" s="197" t="str">
        <f>IF(M357="","",VLOOKUP(M357,POA!$B$3:$G322,3,0))</f>
        <v/>
      </c>
      <c r="O357" s="160" t="s">
        <v>7</v>
      </c>
      <c r="P357" s="160">
        <f>+SUM(P358:P361)</f>
        <v>0</v>
      </c>
      <c r="Q357" s="203" t="str">
        <f>IF(ISERROR(VLOOKUP(M357,POA!$B$3:$G335,2,0)),"",VLOOKUP(M357,POA!$B$3:$G335,2,0))</f>
        <v/>
      </c>
      <c r="R357" s="204"/>
      <c r="S357" s="246" t="str">
        <f>IF(OR($R$26=0,M357="",Q357=""),"",IF($R$26&gt;=VLOOKUP(M357,POA!$B$3:$G$21,6,FALSE),"CUMPLE","NO CUMPLE"))</f>
        <v/>
      </c>
      <c r="T357" s="129"/>
      <c r="U357" s="130"/>
      <c r="V357" s="186" t="str">
        <f>IF(OR($U350=0,M357="",Q357=""),"",IF(AND(T357="SI",$U350&gt;=$V$22),"CUMPLE",IF($U350&gt;=$V$23,"CUMPLE","NO CUMPLE")))</f>
        <v/>
      </c>
      <c r="W357" s="131"/>
      <c r="X357" s="186" t="str">
        <f>IF(OR(W350=0,M357="",Q357=""),"",IF(AND(T357="SI",W350&lt;=$X$22),"CUMPLE",IF(W350&lt;=$X$23,"CUMPLE","NO CUMPLE")))</f>
        <v/>
      </c>
      <c r="Y357" s="132"/>
      <c r="Z357" s="186" t="str">
        <f>IF(OR(Y350=0,M357="",Q357=""),"",IF(AND(T357="SI",Y350&gt;=$Z$22),"CUMPLE",IF(Y350&gt;=$Z$23,"CUMPLE","NO CUMPLE")))</f>
        <v/>
      </c>
      <c r="AA357" s="214" t="str">
        <f t="shared" si="304"/>
        <v/>
      </c>
      <c r="AB357" s="199">
        <v>2021</v>
      </c>
      <c r="AC357" s="134">
        <f t="shared" si="306"/>
        <v>0</v>
      </c>
      <c r="AD357" s="135" t="str">
        <f t="shared" ref="AD357:AD358" si="312">IF(OR(B357="",C357=""),"",IF(AND(AC357&gt;0,AC357&lt;=30000),"MIPYME","NO CUMPLE"))</f>
        <v/>
      </c>
      <c r="AE357" s="136"/>
      <c r="AF357" s="188" t="str">
        <f>IF(OR(M357="",L350="",P357=""),"",IF(AND(T350="SI",AE350&gt;=$AF$22),"CUMPLE",IF(AE350&gt;=$AF$23,"CUMPLE","NO CUMPLE")))</f>
        <v/>
      </c>
      <c r="AG357" s="136"/>
      <c r="AH357" s="188" t="str">
        <f>IF(OR(M357="",L350="",P350=""),"",IF(AND(T350="SI",AG350&gt;=$AH$22),"CUMPLE",IF(AG350&gt;=$AH$23,"CUMPLE","NO CUMPLE")))</f>
        <v/>
      </c>
      <c r="AI357" s="162" t="str">
        <f t="shared" si="307"/>
        <v/>
      </c>
    </row>
    <row r="358" spans="1:35" s="14" customFormat="1" ht="20.100000000000001" customHeight="1">
      <c r="A358" s="259"/>
      <c r="B358" s="150" t="str">
        <f t="shared" si="308"/>
        <v/>
      </c>
      <c r="C358" s="150"/>
      <c r="D358" s="121"/>
      <c r="E358" s="153"/>
      <c r="F358" s="153"/>
      <c r="G358" s="153"/>
      <c r="H358" s="153"/>
      <c r="I358" s="153">
        <f t="shared" si="311"/>
        <v>0</v>
      </c>
      <c r="J358" s="153">
        <f t="shared" si="309"/>
        <v>0</v>
      </c>
      <c r="K358" s="153"/>
      <c r="L358" s="153"/>
      <c r="M358" s="149"/>
      <c r="N358" s="197" t="str">
        <f>IF(M358="","",VLOOKUP(M358,POA!$B$3:$G322,3,0))</f>
        <v/>
      </c>
      <c r="O358" s="160" t="s">
        <v>7</v>
      </c>
      <c r="P358" s="160">
        <f>+SUM(P359:P361)</f>
        <v>0</v>
      </c>
      <c r="Q358" s="203" t="str">
        <f>IF(ISERROR(VLOOKUP(M358,POA!$B$3:$G328,2,0)),"",VLOOKUP(M358,POA!$B$3:$G328,2,0))</f>
        <v/>
      </c>
      <c r="R358" s="204"/>
      <c r="S358" s="246" t="str">
        <f>IF(OR($R$26=0,M358="",Q358=""),"",IF($R$26&gt;=VLOOKUP(M358,POA!$B$3:$G$21,6,FALSE),"CUMPLE","NO CUMPLE"))</f>
        <v/>
      </c>
      <c r="T358" s="129"/>
      <c r="U358" s="130"/>
      <c r="V358" s="186" t="str">
        <f>IF(OR($U350=0,M358="",Q358=""),"",IF(AND(T358="SI",$U350&gt;=$V$22),"CUMPLE",IF($U350&gt;=$V$23,"CUMPLE","NO CUMPLE")))</f>
        <v/>
      </c>
      <c r="W358" s="131"/>
      <c r="X358" s="186" t="str">
        <f>IF(OR(W350=0,M358="",Q358=""),"",IF(AND(T358="SI",W350&lt;=$X$22),"CUMPLE",IF(W350&lt;=$X$23,"CUMPLE","NO CUMPLE")))</f>
        <v/>
      </c>
      <c r="Y358" s="132"/>
      <c r="Z358" s="186" t="str">
        <f>IF(OR(Y350=0,M358="",Q358=""),"",IF(AND(T358="SI",Y350&gt;=$Z$22),"CUMPLE",IF(Y350&gt;=$Z$23,"CUMPLE","NO CUMPLE")))</f>
        <v/>
      </c>
      <c r="AA358" s="215" t="str">
        <f t="shared" si="304"/>
        <v/>
      </c>
      <c r="AB358" s="133">
        <v>2021</v>
      </c>
      <c r="AC358" s="134">
        <f t="shared" si="306"/>
        <v>0</v>
      </c>
      <c r="AD358" s="135" t="str">
        <f t="shared" si="312"/>
        <v/>
      </c>
      <c r="AE358" s="136"/>
      <c r="AF358" s="188" t="str">
        <f>IF(OR(M358="",L350="",P350=""),"",IF(AND(T350="SI",AE350&gt;=$AF$22),"CUMPLE",IF(AE350&gt;=$AF$23,"CUMPLE","NO CUMPLE")))</f>
        <v/>
      </c>
      <c r="AG358" s="136"/>
      <c r="AH358" s="188" t="str">
        <f>IF(OR(M358="",L350="",P350=""),"",IF(AND(T350="SI",AG350&gt;=$AH$22),"CUMPLE",IF(AG350&gt;=$AH$23,"CUMPLE","NO CUMPLE")))</f>
        <v/>
      </c>
      <c r="AI358" s="162" t="str">
        <f t="shared" si="307"/>
        <v/>
      </c>
    </row>
    <row r="359" spans="1:35" s="14" customFormat="1" ht="20.100000000000001" customHeight="1">
      <c r="A359" s="259"/>
      <c r="B359" s="150" t="str">
        <f t="shared" si="308"/>
        <v/>
      </c>
      <c r="C359" s="150"/>
      <c r="D359" s="121"/>
      <c r="E359" s="153"/>
      <c r="F359" s="153"/>
      <c r="G359" s="153"/>
      <c r="H359" s="153"/>
      <c r="I359" s="153">
        <f t="shared" si="311"/>
        <v>0</v>
      </c>
      <c r="J359" s="153">
        <f t="shared" si="309"/>
        <v>0</v>
      </c>
      <c r="K359" s="153"/>
      <c r="L359" s="153"/>
      <c r="M359" s="151"/>
      <c r="N359" s="197" t="str">
        <f>IF(M359="","",VLOOKUP(M359,POA!$B$3:$G322,3,0))</f>
        <v/>
      </c>
      <c r="O359" s="160" t="s">
        <v>7</v>
      </c>
      <c r="P359" s="160">
        <f>+SUM(P360:P361)</f>
        <v>0</v>
      </c>
      <c r="Q359" s="203" t="str">
        <f>IF(ISERROR(VLOOKUP(M359,POA!$B$3:$G329,2,0)),"",VLOOKUP(M359,POA!$B$3:$G329,2,0))</f>
        <v/>
      </c>
      <c r="R359" s="204"/>
      <c r="S359" s="246"/>
      <c r="T359" s="129"/>
      <c r="U359" s="130"/>
      <c r="V359" s="186" t="str">
        <f>IF(OR($U350=0,M359="",Q359=""),"",IF(AND(T359="SI",$U350&gt;=$V$22),"CUMPLE",IF($U350&gt;=$V$23,"CUMPLE","NO CUMPLE")))</f>
        <v/>
      </c>
      <c r="W359" s="131"/>
      <c r="X359" s="186" t="str">
        <f>IF(OR(W350=0,M359="",Q359=""),"",IF(AND(T359="SI",W350&lt;=$X$22),"CUMPLE",IF(W350&lt;=$X$23,"CUMPLE","NO CUMPLE")))</f>
        <v/>
      </c>
      <c r="Y359" s="132"/>
      <c r="Z359" s="186" t="str">
        <f>IF(OR(Y350=0,M359="",Q359=""),"",IF(AND(T359="SI",Y350&gt;=$Z$22),"CUMPLE",IF(Y350&gt;=$Z$23,"CUMPLE","NO CUMPLE")))</f>
        <v/>
      </c>
      <c r="AA359" s="214" t="str">
        <f t="shared" si="304"/>
        <v/>
      </c>
      <c r="AB359" s="199">
        <v>2021</v>
      </c>
      <c r="AC359" s="134">
        <f t="shared" si="306"/>
        <v>0</v>
      </c>
      <c r="AD359" s="135" t="str">
        <f>IF(OR(B359="",C359=""),"",IF(AND(AC359&gt;0,AC359&lt;=30000),"MIPYME","NO CUMPLE"))</f>
        <v/>
      </c>
      <c r="AE359" s="136"/>
      <c r="AF359" s="188" t="str">
        <f>IF(OR(M359="",L350="",P359=""),"",IF(AND(T350="SI",AE350&gt;=$AF$22),"CUMPLE",IF(AE350&gt;=$AF$23,"CUMPLE","NO CUMPLE")))</f>
        <v/>
      </c>
      <c r="AG359" s="136"/>
      <c r="AH359" s="188" t="str">
        <f>IF(OR(M359="",L350="",P350=""),"",IF(AND(T350="SI",AG350&gt;=$AH$22),"CUMPLE",IF(AG350&gt;=$AH$23,"CUMPLE","NO CUMPLE")))</f>
        <v/>
      </c>
      <c r="AI359" s="162" t="str">
        <f t="shared" si="307"/>
        <v/>
      </c>
    </row>
    <row r="360" spans="1:35" ht="20.100000000000001" customHeight="1">
      <c r="A360" s="259"/>
      <c r="B360" s="284" t="str">
        <f t="shared" si="308"/>
        <v/>
      </c>
      <c r="C360" s="284"/>
      <c r="D360" s="284"/>
      <c r="E360" s="216"/>
      <c r="F360" s="153"/>
      <c r="G360" s="153"/>
      <c r="H360" s="153"/>
      <c r="I360" s="153">
        <f>IF(ISERROR(E360-G360),"",E360-G360)</f>
        <v>0</v>
      </c>
      <c r="J360" s="153">
        <f t="shared" si="309"/>
        <v>0</v>
      </c>
      <c r="K360" s="153"/>
      <c r="L360" s="153"/>
      <c r="M360" s="151"/>
      <c r="N360" s="197" t="str">
        <f>IF(M360="","",VLOOKUP(M360,POA!$B$3:$G322,3,0))</f>
        <v/>
      </c>
      <c r="O360" s="160" t="s">
        <v>7</v>
      </c>
      <c r="P360" s="160">
        <f>+SUM(P361:P361)</f>
        <v>0</v>
      </c>
      <c r="Q360" s="203" t="str">
        <f>IF(ISERROR(VLOOKUP(M360,POA!$B$3:$G330,2,0)),"",VLOOKUP(M360,POA!$B$3:$G330,2,0))</f>
        <v/>
      </c>
      <c r="R360" s="204"/>
      <c r="S360" s="253"/>
      <c r="T360" s="129"/>
      <c r="U360" s="129"/>
      <c r="V360" s="186" t="str">
        <f>IF(OR($U351=0,M360="",Q360=""),"",IF(AND(T360="SI",$U351&gt;=$V$22),"CUMPLE",IF($U351&gt;=$V$23,"CUMPLE","NO CUMPLE")))</f>
        <v/>
      </c>
      <c r="W360" s="129"/>
      <c r="X360" s="186" t="str">
        <f>IF(OR(W351=0,M360="",Q360=""),"",IF(AND(T360="SI",W351&lt;=$X$22),"CUMPLE",IF(W351&lt;=$X$23,"CUMPLE","NO CUMPLE")))</f>
        <v/>
      </c>
      <c r="Y360" s="129"/>
      <c r="Z360" s="186" t="str">
        <f>IF(OR(Y351=0,M360="",Q360=""),"",IF(AND(T360="SI",Y351&gt;=$Z$22),"CUMPLE",IF(Y351&gt;=$Z$23,"CUMPLE","NO CUMPLE")))</f>
        <v/>
      </c>
      <c r="AA360" s="214" t="str">
        <f t="shared" si="304"/>
        <v/>
      </c>
      <c r="AB360" s="200"/>
      <c r="AC360" s="129"/>
      <c r="AD360" s="129"/>
      <c r="AE360" s="129"/>
      <c r="AF360" s="188" t="str">
        <f>IF(OR(M360="",L350="",P360=""),"",IF(AND(T350="SI",AE350&gt;=$AF$22),"CUMPLE",IF(AE350&gt;=$AF$23,"CUMPLE","NO CUMPLE")))</f>
        <v/>
      </c>
      <c r="AG360" s="129"/>
      <c r="AH360" s="188" t="str">
        <f>IF(OR(M360="",L350="",P350=""),"",IF(AND(T350="SI",AG350&gt;=$AH$22),"CUMPLE",IF(AG350&gt;=$AH$23,"CUMPLE","NO CUMPLE")))</f>
        <v/>
      </c>
      <c r="AI360" s="162" t="str">
        <f t="shared" si="307"/>
        <v/>
      </c>
    </row>
    <row r="361" spans="1:35" ht="9.9499999999999993" customHeight="1" thickBot="1">
      <c r="A361" s="259"/>
      <c r="B361" s="322" t="s">
        <v>73</v>
      </c>
      <c r="C361" s="323"/>
      <c r="D361" s="323"/>
      <c r="E361" s="323"/>
      <c r="F361" s="323"/>
      <c r="G361" s="323"/>
      <c r="H361" s="323"/>
      <c r="I361" s="323"/>
      <c r="J361" s="323"/>
      <c r="K361" s="323"/>
      <c r="L361" s="323"/>
      <c r="M361" s="323"/>
      <c r="N361" s="323"/>
      <c r="O361" s="323"/>
      <c r="P361" s="323"/>
      <c r="Q361" s="323"/>
      <c r="R361" s="323"/>
      <c r="S361" s="324"/>
      <c r="T361" s="323"/>
      <c r="U361" s="323"/>
      <c r="V361" s="323"/>
      <c r="W361" s="323"/>
      <c r="X361" s="323"/>
      <c r="Y361" s="323"/>
      <c r="Z361" s="323"/>
      <c r="AA361" s="324"/>
      <c r="AB361" s="323"/>
      <c r="AC361" s="323"/>
      <c r="AD361" s="323"/>
      <c r="AE361" s="323"/>
      <c r="AF361" s="323"/>
      <c r="AG361" s="323"/>
      <c r="AH361" s="323"/>
      <c r="AI361" s="325"/>
    </row>
    <row r="362" spans="1:35" s="221" customFormat="1" ht="26.1" customHeight="1">
      <c r="A362" s="269" t="s">
        <v>163</v>
      </c>
      <c r="B362" s="222">
        <v>29</v>
      </c>
      <c r="C362" s="223" t="s">
        <v>164</v>
      </c>
      <c r="D362" s="224">
        <f>IF(SUM(D363:D372)=0,"",SUM(D363:D372))</f>
        <v>1</v>
      </c>
      <c r="E362" s="225">
        <f t="shared" ref="E362:K362" si="313">IF(ISERROR(SUM(E363:E372)),"",SUM(E363:E372))</f>
        <v>12879631464</v>
      </c>
      <c r="F362" s="225">
        <f t="shared" si="313"/>
        <v>31030600647</v>
      </c>
      <c r="G362" s="225">
        <f t="shared" si="313"/>
        <v>5385952801</v>
      </c>
      <c r="H362" s="225">
        <f t="shared" si="313"/>
        <v>15341692359</v>
      </c>
      <c r="I362" s="225">
        <f t="shared" si="313"/>
        <v>7493678663</v>
      </c>
      <c r="J362" s="225">
        <f t="shared" si="313"/>
        <v>15688908288</v>
      </c>
      <c r="K362" s="225">
        <f t="shared" si="313"/>
        <v>2559365215.0001001</v>
      </c>
      <c r="L362" s="225">
        <f t="shared" ref="L362" si="314">IF(ISERROR(SUM(L363:L371)),"",SUM(L363:L371))</f>
        <v>636846814.00010002</v>
      </c>
      <c r="M362" s="226">
        <v>1</v>
      </c>
      <c r="N362" s="227">
        <f>IF(M362="","",VLOOKUP(M362,POA!$B$3:$G334,3,0))</f>
        <v>5</v>
      </c>
      <c r="O362" s="228" t="s">
        <v>7</v>
      </c>
      <c r="P362" s="228">
        <f>+SUM(P363:P371)</f>
        <v>0</v>
      </c>
      <c r="Q362" s="229">
        <f>IF(ISERROR(VLOOKUP(M362,POA!$B$3:$G347,2,0)),"",VLOOKUP(M362,POA!$B$3:$G347,2,0))</f>
        <v>3031202957</v>
      </c>
      <c r="R362" s="230">
        <f>IF(M362="","",SUM($I$362)+IF(ISERROR(VLOOKUP(M362,POA!$B$3:$G331,4,0)),"",VLOOKUP(M362,POA!$B$3:$G331,4,0)))</f>
        <v>8099919254.3999996</v>
      </c>
      <c r="S362" s="231" t="str">
        <f>IF(OR($R$26=0,M362="",Q362=""),"",IF($R$26&gt;=VLOOKUP(M362,POA!$B$3:$G$21,6,FALSE),"CUMPLE","NO CUMPLE"))</f>
        <v/>
      </c>
      <c r="T362" s="225" t="str">
        <f>IF(M362="","",IF(COUNTIFS(T363:T372,"SI",D363:D372,"&gt;=10%")&gt;0,"SI","NO"))</f>
        <v>SI</v>
      </c>
      <c r="U362" s="225">
        <f>IF(ISERROR(SUM(E362/G362)),0,SUM(E362/G362))</f>
        <v>2.3913376035543168</v>
      </c>
      <c r="V362" s="232" t="str">
        <f>IF(OR($U362=0,M362="",Q362=""),"",IF(AND(T362="SI",$U362&gt;=$V$22),"CUMPLE",IF($U362&gt;=$V$23,"CUMPLE","NO CUMPLE")))</f>
        <v>CUMPLE</v>
      </c>
      <c r="W362" s="233">
        <f>IF(M362="","",IF(ISERROR(SUM(H362/F362)),0,SUM(H362/F362)))</f>
        <v>0.49440526574155169</v>
      </c>
      <c r="X362" s="232" t="str">
        <f>IF(OR(W362=0,M362="",Q362=""),"",IF(AND(T362="SI",W362&lt;=$X$22),"CUMPLE",IF(W362&lt;=$X$23,"CUMPLE","NO CUMPLE")))</f>
        <v>CUMPLE</v>
      </c>
      <c r="Y362" s="225">
        <f>IF(ISERROR(SUM(K362/L362)),0,SUM(K362/L362))</f>
        <v>4.0188082263055778</v>
      </c>
      <c r="Z362" s="232" t="str">
        <f>IF(OR(Y362=0,M362="",Q362=""),"",IF(AND(T362="SI",Y362&gt;=$Z$22),"CUMPLE",IF(Y362&gt;=$Z$23,"CUMPLE","NO CUMPLE")))</f>
        <v>CUMPLE</v>
      </c>
      <c r="AA362" s="234" t="str">
        <f t="shared" ref="AA362:AA372" si="315">IF(OR(S362="",V362="",X362="",Z362=""),"",IF(S362="NO CUMPLE","NO CUMPLE",IF(V362="NO CUMPLE","NO CUMPLE",IF(X362="NO CUMPLE","NO CUMPLE",IF(Z362="NO CUMPLE","NO CUMPLE",IF(Z362="NO CUMPLE","NO CUMPLE","CUMPLE"))))))</f>
        <v/>
      </c>
      <c r="AB362" s="235">
        <v>2021</v>
      </c>
      <c r="AC362" s="236">
        <f>IF(ISERROR(F362/VLOOKUP(AB362,$AC$21:$AD$23,2)),"",F362/VLOOKUP(AB362,$AC$21:$AD$23,2))</f>
        <v>34154.884556963698</v>
      </c>
      <c r="AD362" s="237" t="str">
        <f>IF(OR(B362="",C362=""),"",IF(AND(AC362&gt;0,AC362&lt;=30000),"MIPYME","NO CUMPLE"))</f>
        <v>NO CUMPLE</v>
      </c>
      <c r="AE362" s="238">
        <f>IF(M362="","",IF(ISERROR(SUM(K362/J362)),0,SUM(K362/J362)))</f>
        <v>0.16313214202148699</v>
      </c>
      <c r="AF362" s="239" t="str">
        <f>IF(OR(M362="",L362="",P362=""),"",IF(AND(T362="SI",AE362&gt;=$AF$22),"CUMPLE",IF(AE362&gt;=$AF$23,"CUMPLE","NO CUMPLE")))</f>
        <v>CUMPLE</v>
      </c>
      <c r="AG362" s="238">
        <f>IF(M362="","",IF(ISERROR(SUM(K362/F362)),0,SUM(K362/F362)))</f>
        <v>8.2478751994365163E-2</v>
      </c>
      <c r="AH362" s="239" t="str">
        <f>IF(OR(M362="",L362="",P362=""),"",IF(AND(T362="SI",AG362&gt;=$AH$22),"CUMPLE",IF(AG362&gt;=$AH$23,"CUMPLE","NO CUMPLE")))</f>
        <v>CUMPLE</v>
      </c>
      <c r="AI362" s="234" t="str">
        <f>IF(OR(AF362="",AH362=""),"",IF(AF362="NO CUMPLE","NO CUMPLE",IF(AH362="NO CUMPLE","NO CUMPLE",IF(AH362="NO CUMPLE","NO CUMPLE","CUMPLE"))))</f>
        <v>CUMPLE</v>
      </c>
    </row>
    <row r="363" spans="1:35" s="14" customFormat="1" ht="20.100000000000001" customHeight="1">
      <c r="A363" s="259">
        <v>45476</v>
      </c>
      <c r="B363" s="146">
        <f>IF(C363="","",B362+0.1)</f>
        <v>29.1</v>
      </c>
      <c r="C363" s="146" t="s">
        <v>165</v>
      </c>
      <c r="D363" s="147">
        <v>0.9</v>
      </c>
      <c r="E363" s="137">
        <v>12778518964</v>
      </c>
      <c r="F363" s="137">
        <v>30929488147</v>
      </c>
      <c r="G363" s="137">
        <v>5384494301</v>
      </c>
      <c r="H363" s="137">
        <v>15340233859</v>
      </c>
      <c r="I363" s="137">
        <f>IF(ISERROR(E363-G363),"",E363-G363)</f>
        <v>7394024663</v>
      </c>
      <c r="J363" s="137">
        <f>IF(ISERROR(F363-H363),"",F363-H363)</f>
        <v>15589254288</v>
      </c>
      <c r="K363" s="137">
        <v>2559365215</v>
      </c>
      <c r="L363" s="137">
        <v>636846814</v>
      </c>
      <c r="M363" s="148">
        <v>2</v>
      </c>
      <c r="N363" s="198">
        <f>IF(M363="","",VLOOKUP(M363,POA!$B$3:$G334,3,0))</f>
        <v>5</v>
      </c>
      <c r="O363" s="159" t="s">
        <v>7</v>
      </c>
      <c r="P363" s="159">
        <f t="shared" ref="P363:P364" si="316">+SUM(P364:P372)</f>
        <v>0</v>
      </c>
      <c r="Q363" s="202">
        <f>IF(ISERROR(VLOOKUP(M363,POA!$B$3:$G347,2,0)),"",VLOOKUP(M363,POA!$B$3:$G347,2,0))</f>
        <v>1797292893</v>
      </c>
      <c r="R363" s="264">
        <f>IF(M363="","",SUM($I$362)+IF(ISERROR(VLOOKUP(M363,POA!$B$3:$G332,4,0)),"",VLOOKUP(M363,POA!$B$3:$G332,4,0)))</f>
        <v>7853137241.6000004</v>
      </c>
      <c r="S363" s="256" t="str">
        <f>IF(OR($R$26=0,M363="",Q363=""),"",IF($R$26&gt;=VLOOKUP(M363,POA!$B$3:$G$21,6,FALSE),"CUMPLE","NO CUMPLE"))</f>
        <v/>
      </c>
      <c r="T363" s="154" t="s">
        <v>114</v>
      </c>
      <c r="U363" s="138"/>
      <c r="V363" s="185" t="str">
        <f>IF(OR($U362=0,M363="",Q363=""),"",IF(AND(T363="SI",$U362&gt;=$V$22),"CUMPLE",IF($U362&gt;=$V$23,"CUMPLE","NO CUMPLE")))</f>
        <v>CUMPLE</v>
      </c>
      <c r="W363" s="139"/>
      <c r="X363" s="185" t="str">
        <f>IF(OR(W362=0,M363="",Q363=""),"",IF(AND(T363="SI",W362&lt;=$X$22),"CUMPLE",IF(W362&lt;=$X$23,"CUMPLE","NO CUMPLE")))</f>
        <v>CUMPLE</v>
      </c>
      <c r="Y363" s="140"/>
      <c r="Z363" s="185" t="str">
        <f>IF(OR(Y362=0,M363="",Q363=""),"",IF(AND(T363="SI",Y362&gt;=$Z$22),"CUMPLE",IF(Y362&gt;=$Z$23,"CUMPLE","NO CUMPLE")))</f>
        <v>CUMPLE</v>
      </c>
      <c r="AA363" s="213" t="str">
        <f t="shared" si="315"/>
        <v/>
      </c>
      <c r="AB363" s="141">
        <v>2021</v>
      </c>
      <c r="AC363" s="142">
        <f t="shared" ref="AC363:AC371" si="317">IF(ISERROR(F363/VLOOKUP(AB363,$AC$21:$AD$23,2)),"",F363/VLOOKUP(AB363,$AC$21:$AD$23,2))</f>
        <v>34043.591649551032</v>
      </c>
      <c r="AD363" s="143" t="str">
        <f>IF(OR(B363="",C363=""),"",IF(AND(AC363&gt;0,AC363&lt;=30000),"MIPYME","NO CUMPLE"))</f>
        <v>NO CUMPLE</v>
      </c>
      <c r="AE363" s="144"/>
      <c r="AF363" s="187" t="str">
        <f>IF(OR(M363="",L362="",P363=""),"",IF(AND(T362="SI",AE362&gt;=$AF$22),"CUMPLE",IF(AE362&gt;=$AF$23,"CUMPLE","NO CUMPLE")))</f>
        <v>CUMPLE</v>
      </c>
      <c r="AG363" s="144"/>
      <c r="AH363" s="187" t="str">
        <f>IF(OR(M363="",L362="",P363=""),"",IF(AND(T362="SI",AG362&gt;=$AH$22),"CUMPLE",IF(AG362&gt;=$AH$23,"CUMPLE","NO CUMPLE")))</f>
        <v>CUMPLE</v>
      </c>
      <c r="AI363" s="161" t="str">
        <f t="shared" ref="AI363:AI372" si="318">IF(OR(AF363="",AH363=""),"",IF(AF363="NO CUMPLE","NO CUMPLE",IF(AH363="NO CUMPLE","NO CUMPLE",IF(AH363="NO CUMPLE","NO CUMPLE","CUMPLE"))))</f>
        <v>CUMPLE</v>
      </c>
    </row>
    <row r="364" spans="1:35" s="14" customFormat="1" ht="20.100000000000001" customHeight="1">
      <c r="A364" s="259">
        <v>45484</v>
      </c>
      <c r="B364" s="21">
        <f t="shared" ref="B364:B372" si="319">IF(C364="","",B363+0.1)</f>
        <v>29.200000000000003</v>
      </c>
      <c r="C364" s="21" t="s">
        <v>166</v>
      </c>
      <c r="D364" s="121">
        <v>0.1</v>
      </c>
      <c r="E364" s="153">
        <v>101112500</v>
      </c>
      <c r="F364" s="153">
        <v>101112500</v>
      </c>
      <c r="G364" s="153">
        <v>1458500</v>
      </c>
      <c r="H364" s="153">
        <v>1458500</v>
      </c>
      <c r="I364" s="153">
        <f>IF(ISERROR(E364-G364),"",E364-G364)</f>
        <v>99654000</v>
      </c>
      <c r="J364" s="153">
        <f t="shared" ref="J364:J372" si="320">IF(ISERROR(F364-H364),"",F364-H364)</f>
        <v>99654000</v>
      </c>
      <c r="K364" s="153">
        <v>1E-4</v>
      </c>
      <c r="L364" s="153">
        <v>1E-4</v>
      </c>
      <c r="M364" s="149">
        <v>3</v>
      </c>
      <c r="N364" s="197">
        <f>IF(M364="","",VLOOKUP(M364,POA!$B$3:$G334,3,0))</f>
        <v>5</v>
      </c>
      <c r="O364" s="160" t="s">
        <v>7</v>
      </c>
      <c r="P364" s="160">
        <f t="shared" si="316"/>
        <v>0</v>
      </c>
      <c r="Q364" s="255">
        <f>IF(ISERROR(VLOOKUP(M364,POA!$B$3:$G347,2,0)),"",VLOOKUP(M364,POA!$B$3:$G347,2,0))</f>
        <v>1522205504</v>
      </c>
      <c r="R364" s="295">
        <f>IF(M364="","",SUM($I$362)+IF(ISERROR(VLOOKUP(M364,POA!$B$3:$G333,4,0)),"",VLOOKUP(M364,POA!$B$3:$G333,4,0)))</f>
        <v>7798119763.8000002</v>
      </c>
      <c r="S364" s="257" t="str">
        <f>IF(OR($R$26=0,M364="",Q364=""),"",IF($R$26&gt;=VLOOKUP(M364,POA!$B$3:$G$21,6,FALSE),"CUMPLE","NO CUMPLE"))</f>
        <v/>
      </c>
      <c r="T364" s="129" t="s">
        <v>71</v>
      </c>
      <c r="U364" s="130"/>
      <c r="V364" s="186" t="str">
        <f>IF(OR($U362=0,M364="",Q364=""),"",IF(AND(T364="SI",$U362&gt;=$V$22),"CUMPLE",IF($U362&gt;=$V$23,"CUMPLE","NO CUMPLE")))</f>
        <v>CUMPLE</v>
      </c>
      <c r="W364" s="131"/>
      <c r="X364" s="186" t="str">
        <f>IF(OR(W362=0,M364="",Q364=""),"",IF(AND(T364="SI",W362&lt;=$X$22),"CUMPLE",IF(W362&lt;=$X$23,"CUMPLE","NO CUMPLE")))</f>
        <v>CUMPLE</v>
      </c>
      <c r="Y364" s="132"/>
      <c r="Z364" s="186" t="str">
        <f>IF(OR(Y362=0,M364="",Q364=""),"",IF(AND(T364="SI",Y362&gt;=$Z$22),"CUMPLE",IF(Y362&gt;=$Z$23,"CUMPLE","NO CUMPLE")))</f>
        <v>CUMPLE</v>
      </c>
      <c r="AA364" s="214" t="str">
        <f t="shared" si="315"/>
        <v/>
      </c>
      <c r="AB364" s="199">
        <v>2021</v>
      </c>
      <c r="AC364" s="134">
        <f t="shared" si="317"/>
        <v>111.29290741266622</v>
      </c>
      <c r="AD364" s="135" t="str">
        <f t="shared" ref="AD364:AD367" si="321">IF(OR(B364="",C364=""),"",IF(AND(AC364&gt;0,AC364&lt;=30000),"MIPYME","NO CUMPLE"))</f>
        <v>MIPYME</v>
      </c>
      <c r="AE364" s="136"/>
      <c r="AF364" s="188" t="str">
        <f>IF(OR(M364="",L362="",P364=""),"",IF(AND(T362="SI",AE362&gt;=$AF$22),"CUMPLE",IF(AE362&gt;=$AF$23,"CUMPLE","NO CUMPLE")))</f>
        <v>CUMPLE</v>
      </c>
      <c r="AG364" s="136"/>
      <c r="AH364" s="188" t="str">
        <f>IF(OR(M364="",L362="",P362=""),"",IF(AND(T362="SI",AG362&gt;=$AH$22),"CUMPLE",IF(AG362&gt;=$AH$23,"CUMPLE","NO CUMPLE")))</f>
        <v>CUMPLE</v>
      </c>
      <c r="AI364" s="162" t="str">
        <f t="shared" si="318"/>
        <v>CUMPLE</v>
      </c>
    </row>
    <row r="365" spans="1:35" s="14" customFormat="1" ht="20.100000000000001" customHeight="1">
      <c r="A365" s="259"/>
      <c r="B365" s="21" t="str">
        <f>IF(C365="","",B364+0.1)</f>
        <v/>
      </c>
      <c r="C365" s="21"/>
      <c r="D365" s="121"/>
      <c r="E365" s="153"/>
      <c r="F365" s="153"/>
      <c r="G365" s="153"/>
      <c r="H365" s="153"/>
      <c r="I365" s="153">
        <f t="shared" ref="I365:I371" si="322">IF(ISERROR(E365-G365),"",E365-G365)</f>
        <v>0</v>
      </c>
      <c r="J365" s="153">
        <f t="shared" si="320"/>
        <v>0</v>
      </c>
      <c r="K365" s="153"/>
      <c r="L365" s="153"/>
      <c r="M365" s="149">
        <v>4</v>
      </c>
      <c r="N365" s="197">
        <f>IF(M365="","",VLOOKUP(M365,POA!$B$3:$G334,3,0))</f>
        <v>5</v>
      </c>
      <c r="O365" s="160" t="s">
        <v>7</v>
      </c>
      <c r="P365" s="160">
        <f>+SUM(P366:P373)</f>
        <v>0</v>
      </c>
      <c r="Q365" s="255">
        <f>IF(ISERROR(VLOOKUP(M365,POA!$B$3:$G347,2,0)),"",VLOOKUP(M365,POA!$B$3:$G347,2,0))</f>
        <v>1378467964</v>
      </c>
      <c r="R365" s="295">
        <f>IF(M365="","",SUM($I$362)+IF(ISERROR(VLOOKUP(M365,POA!$B$3:$G334,4,0)),"",VLOOKUP(M365,POA!$B$3:$G334,4,0)))</f>
        <v>7769372255.8000002</v>
      </c>
      <c r="S365" s="294" t="str">
        <f>IF(OR($R$26=0,M365="",Q365=""),"",IF($R$26&gt;=VLOOKUP(M365,POA!$B$3:$G$21,6,FALSE),"CUMPLE","NO CUMPLE"))</f>
        <v/>
      </c>
      <c r="T365" s="129"/>
      <c r="U365" s="130"/>
      <c r="V365" s="186" t="str">
        <f>IF(OR($U362=0,M365="",Q365=""),"",IF(AND(T365="SI",$U362&gt;=$V$22),"CUMPLE",IF($U362&gt;=$V$23,"CUMPLE","NO CUMPLE")))</f>
        <v>CUMPLE</v>
      </c>
      <c r="W365" s="131"/>
      <c r="X365" s="186" t="str">
        <f>IF(OR(W362=0,M365="",Q365=""),"",IF(AND(T365="SI",W362&lt;=$X$22),"CUMPLE",IF(W362&lt;=$X$23,"CUMPLE","NO CUMPLE")))</f>
        <v>CUMPLE</v>
      </c>
      <c r="Y365" s="132"/>
      <c r="Z365" s="186" t="str">
        <f>IF(OR(Y362=0,M365="",Q365=""),"",IF(AND(T365="SI",Y362&gt;=$Z$22),"CUMPLE",IF(Y362&gt;=$Z$23,"CUMPLE","NO CUMPLE")))</f>
        <v>CUMPLE</v>
      </c>
      <c r="AA365" s="214" t="str">
        <f t="shared" si="315"/>
        <v/>
      </c>
      <c r="AB365" s="199">
        <v>2021</v>
      </c>
      <c r="AC365" s="134">
        <f t="shared" si="317"/>
        <v>0</v>
      </c>
      <c r="AD365" s="135" t="str">
        <f t="shared" si="321"/>
        <v/>
      </c>
      <c r="AE365" s="136"/>
      <c r="AF365" s="188" t="str">
        <f>IF(OR(M365="",L362="",P365=""),"",IF(AND(T362="SI",AE362&gt;=$AF$22),"CUMPLE",IF(AE362&gt;=$AF$23,"CUMPLE","NO CUMPLE")))</f>
        <v>CUMPLE</v>
      </c>
      <c r="AG365" s="136"/>
      <c r="AH365" s="188" t="str">
        <f>IF(OR(M365="",L362="",P362=""),"",IF(AND(T362="SI",AG362&gt;=$AH$22),"CUMPLE",IF(AG362&gt;=$AH$23,"CUMPLE","NO CUMPLE")))</f>
        <v>CUMPLE</v>
      </c>
      <c r="AI365" s="162" t="str">
        <f t="shared" si="318"/>
        <v>CUMPLE</v>
      </c>
    </row>
    <row r="366" spans="1:35" s="14" customFormat="1" ht="20.100000000000001" customHeight="1">
      <c r="A366" s="259"/>
      <c r="B366" s="21" t="str">
        <f t="shared" si="319"/>
        <v/>
      </c>
      <c r="C366" s="21"/>
      <c r="D366" s="121"/>
      <c r="E366" s="153"/>
      <c r="F366" s="153"/>
      <c r="G366" s="153"/>
      <c r="H366" s="153"/>
      <c r="I366" s="153">
        <f t="shared" si="322"/>
        <v>0</v>
      </c>
      <c r="J366" s="153">
        <f t="shared" si="320"/>
        <v>0</v>
      </c>
      <c r="K366" s="153"/>
      <c r="L366" s="153"/>
      <c r="M366" s="149">
        <v>5</v>
      </c>
      <c r="N366" s="197">
        <f>IF(M366="","",VLOOKUP(M366,POA!$B$3:$G347,3,0))</f>
        <v>5</v>
      </c>
      <c r="O366" s="160" t="s">
        <v>7</v>
      </c>
      <c r="P366" s="160">
        <f>+SUM(P367:P373)</f>
        <v>0</v>
      </c>
      <c r="Q366" s="255">
        <f>IF(ISERROR(VLOOKUP(M366,POA!$B$3:$G336,2,0)),"",VLOOKUP(M366,POA!$B$3:$G336,2,0))</f>
        <v>1348402734</v>
      </c>
      <c r="R366" s="295">
        <f>IF(M366="","",SUM($I$362)+IF(ISERROR(VLOOKUP(M366,POA!$B$3:$G335,4,0)),"",VLOOKUP(M366,POA!$B$3:$G335,4,0)))</f>
        <v>7763359209.8000002</v>
      </c>
      <c r="S366" s="298" t="str">
        <f>IF(OR($R$26=0,M366="",Q366=""),"",IF($R$26&gt;=VLOOKUP(M366,POA!$B$3:$G$21,6,FALSE),"CUMPLE","NO CUMPLE"))</f>
        <v/>
      </c>
      <c r="T366" s="129"/>
      <c r="U366" s="130"/>
      <c r="V366" s="186" t="str">
        <f>IF(OR($U362=0,M366="",Q366=""),"",IF(AND(T366="SI",$U362&gt;=$V$22),"CUMPLE",IF($U362&gt;=$V$23,"CUMPLE","NO CUMPLE")))</f>
        <v>CUMPLE</v>
      </c>
      <c r="W366" s="131"/>
      <c r="X366" s="186" t="str">
        <f>IF(OR(W362=0,M366="",Q366=""),"",IF(AND(T366="SI",W362&lt;=$X$22),"CUMPLE",IF(W362&lt;=$X$23,"CUMPLE","NO CUMPLE")))</f>
        <v>CUMPLE</v>
      </c>
      <c r="Y366" s="132"/>
      <c r="Z366" s="186" t="str">
        <f>IF(OR(Y362=0,M366="",Q366=""),"",IF(AND(T366="SI",Y362&gt;=$Z$22),"CUMPLE",IF(Y362&gt;=$Z$23,"CUMPLE","NO CUMPLE")))</f>
        <v>CUMPLE</v>
      </c>
      <c r="AA366" s="214" t="str">
        <f t="shared" si="315"/>
        <v/>
      </c>
      <c r="AB366" s="199">
        <v>2021</v>
      </c>
      <c r="AC366" s="134">
        <f t="shared" si="317"/>
        <v>0</v>
      </c>
      <c r="AD366" s="135" t="str">
        <f t="shared" si="321"/>
        <v/>
      </c>
      <c r="AE366" s="136"/>
      <c r="AF366" s="188" t="str">
        <f>IF(OR(M366="",L362="",P366=""),"",IF(AND(T362="SI",AE362&gt;=$AF$22),"CUMPLE",IF(AE362&gt;=$AF$23,"CUMPLE","NO CUMPLE")))</f>
        <v>CUMPLE</v>
      </c>
      <c r="AG366" s="136"/>
      <c r="AH366" s="188" t="str">
        <f>IF(OR(M365="",L362="",P362=""),"",IF(AND(T362="SI",AG362&gt;=$AH$22),"CUMPLE",IF(AG362&gt;=$AH$23,"CUMPLE","NO CUMPLE")))</f>
        <v>CUMPLE</v>
      </c>
      <c r="AI366" s="162" t="str">
        <f t="shared" si="318"/>
        <v>CUMPLE</v>
      </c>
    </row>
    <row r="367" spans="1:35" s="14" customFormat="1" ht="20.100000000000001" customHeight="1">
      <c r="A367" s="259"/>
      <c r="B367" s="21" t="str">
        <f t="shared" si="319"/>
        <v/>
      </c>
      <c r="C367" s="21"/>
      <c r="D367" s="121"/>
      <c r="E367" s="153"/>
      <c r="F367" s="153"/>
      <c r="G367" s="153"/>
      <c r="H367" s="153"/>
      <c r="I367" s="153">
        <f t="shared" si="322"/>
        <v>0</v>
      </c>
      <c r="J367" s="153">
        <f t="shared" si="320"/>
        <v>0</v>
      </c>
      <c r="K367" s="153"/>
      <c r="L367" s="153"/>
      <c r="M367" s="149">
        <v>6</v>
      </c>
      <c r="N367" s="197">
        <f>IF(M367="","",VLOOKUP(M367,POA!$B$3:$G334,3,0))</f>
        <v>5</v>
      </c>
      <c r="O367" s="160" t="s">
        <v>7</v>
      </c>
      <c r="P367" s="160">
        <f>+SUM(P368:P373)</f>
        <v>0</v>
      </c>
      <c r="Q367" s="255">
        <f>IF(ISERROR(VLOOKUP(M367,POA!$B$3:$G347,2,0)),"",VLOOKUP(M367,POA!$B$3:$G347,2,0))</f>
        <v>1264100957</v>
      </c>
      <c r="R367" s="295">
        <f>IF(M367="","",SUM($I$362)+IF(ISERROR(VLOOKUP(M367,POA!$B$3:$G336,4,0)),"",VLOOKUP(M367,POA!$B$3:$G336,4,0)))</f>
        <v>7746498854.3999996</v>
      </c>
      <c r="S367" s="257" t="str">
        <f>IF(OR($R$26=0,M367="",Q367=""),"",IF($R$26&gt;=VLOOKUP(M367,POA!$B$3:$G$21,6,FALSE),"CUMPLE","NO CUMPLE"))</f>
        <v/>
      </c>
      <c r="T367" s="129"/>
      <c r="U367" s="130"/>
      <c r="V367" s="186" t="str">
        <f>IF(OR($U362=0,M367="",Q367=""),"",IF(AND(T367="SI",$U362&gt;=$V$22),"CUMPLE",IF($U362&gt;=$V$23,"CUMPLE","NO CUMPLE")))</f>
        <v>CUMPLE</v>
      </c>
      <c r="W367" s="131"/>
      <c r="X367" s="186" t="str">
        <f>IF(OR(W362=0,M367="",Q367=""),"",IF(AND(T367="SI",W362&lt;=$X$22),"CUMPLE",IF(W362&lt;=$X$23,"CUMPLE","NO CUMPLE")))</f>
        <v>CUMPLE</v>
      </c>
      <c r="Y367" s="132"/>
      <c r="Z367" s="186" t="str">
        <f>IF(OR(Y362=0,M367="",Q367=""),"",IF(AND(T367="SI",Y362&gt;=$Z$22),"CUMPLE",IF(Y362&gt;=$Z$23,"CUMPLE","NO CUMPLE")))</f>
        <v>CUMPLE</v>
      </c>
      <c r="AA367" s="214" t="str">
        <f t="shared" si="315"/>
        <v/>
      </c>
      <c r="AB367" s="199">
        <v>2021</v>
      </c>
      <c r="AC367" s="134">
        <f t="shared" si="317"/>
        <v>0</v>
      </c>
      <c r="AD367" s="135" t="str">
        <f t="shared" si="321"/>
        <v/>
      </c>
      <c r="AE367" s="136"/>
      <c r="AF367" s="188" t="str">
        <f>IF(OR(M367="",L362="",P367=""),"",IF(AND(T362="SI",AE362&gt;=$AF$22),"CUMPLE",IF(AE362&gt;=$AF$23,"CUMPLE","NO CUMPLE")))</f>
        <v>CUMPLE</v>
      </c>
      <c r="AG367" s="136"/>
      <c r="AH367" s="188" t="str">
        <f>IF(OR(M367="",L362="",P362=""),"",IF(AND(T362="SI",AG362&gt;=$AH$22),"CUMPLE",IF(AG362&gt;=$AH$23,"CUMPLE","NO CUMPLE")))</f>
        <v>CUMPLE</v>
      </c>
      <c r="AI367" s="162" t="str">
        <f t="shared" si="318"/>
        <v>CUMPLE</v>
      </c>
    </row>
    <row r="368" spans="1:35" s="14" customFormat="1" ht="20.100000000000001" customHeight="1">
      <c r="A368" s="259"/>
      <c r="B368" s="150" t="str">
        <f t="shared" si="319"/>
        <v/>
      </c>
      <c r="C368" s="150"/>
      <c r="D368" s="121"/>
      <c r="E368" s="153"/>
      <c r="F368" s="153"/>
      <c r="G368" s="153"/>
      <c r="H368" s="153"/>
      <c r="I368" s="153">
        <f t="shared" si="322"/>
        <v>0</v>
      </c>
      <c r="J368" s="153">
        <f t="shared" si="320"/>
        <v>0</v>
      </c>
      <c r="K368" s="153"/>
      <c r="L368" s="153"/>
      <c r="M368" s="149">
        <v>7</v>
      </c>
      <c r="N368" s="197">
        <f>IF(M368="","",VLOOKUP(M368,POA!$B$3:$G334,3,0))</f>
        <v>5</v>
      </c>
      <c r="O368" s="160" t="s">
        <v>7</v>
      </c>
      <c r="P368" s="160">
        <f>+SUM(P369:P373)</f>
        <v>0</v>
      </c>
      <c r="Q368" s="255">
        <f>IF(ISERROR(VLOOKUP(M368,POA!$B$3:$G347,2,0)),"",VLOOKUP(M368,POA!$B$3:$G347,2,0))</f>
        <v>1167015102</v>
      </c>
      <c r="R368" s="295">
        <f>IF(M368="","",SUM($I$362)+IF(ISERROR(VLOOKUP(M368,POA!$B$3:$G337,4,0)),"",VLOOKUP(M368,POA!$B$3:$G337,4,0)))</f>
        <v>7727081683.3999996</v>
      </c>
      <c r="S368" s="257" t="str">
        <f>IF(OR($R$26=0,M368="",Q368=""),"",IF($R$26&gt;=VLOOKUP(M368,POA!$B$3:$G$21,6,FALSE),"CUMPLE","NO CUMPLE"))</f>
        <v/>
      </c>
      <c r="T368" s="129"/>
      <c r="U368" s="130"/>
      <c r="V368" s="186" t="str">
        <f>IF(OR($U362=0,M368="",Q368=""),"",IF(AND(T368="SI",$U362&gt;=$V$22),"CUMPLE",IF($U362&gt;=$V$23,"CUMPLE","NO CUMPLE")))</f>
        <v>CUMPLE</v>
      </c>
      <c r="W368" s="131"/>
      <c r="X368" s="186" t="str">
        <f>IF(OR(W362=0,M368="",Q368=""),"",IF(AND(T368="SI",W362&lt;=$X$22),"CUMPLE",IF(W362&lt;=$X$23,"CUMPLE","NO CUMPLE")))</f>
        <v>CUMPLE</v>
      </c>
      <c r="Y368" s="132"/>
      <c r="Z368" s="186" t="str">
        <f>IF(OR(Y362=0,M368="",Q368=""),"",IF(AND(T368="SI",Y362&gt;=$Z$22),"CUMPLE",IF(Y362&gt;=$Z$23,"CUMPLE","NO CUMPLE")))</f>
        <v>CUMPLE</v>
      </c>
      <c r="AA368" s="214" t="str">
        <f t="shared" si="315"/>
        <v/>
      </c>
      <c r="AB368" s="199">
        <v>2021</v>
      </c>
      <c r="AC368" s="134">
        <f t="shared" si="317"/>
        <v>0</v>
      </c>
      <c r="AD368" s="135" t="str">
        <f>IF(OR(B368="",C368=""),"",IF(AND(AC368&gt;0,AC368&lt;=30000),"MIPYME","NO CUMPLE"))</f>
        <v/>
      </c>
      <c r="AE368" s="136"/>
      <c r="AF368" s="188" t="str">
        <f>IF(OR(M368="",L362="",P368=""),"",IF(AND(T366="SI",AE362&gt;=$AF$22),"CUMPLE",IF(AE362&gt;=$AF$23,"CUMPLE","NO CUMPLE")))</f>
        <v>CUMPLE</v>
      </c>
      <c r="AG368" s="136"/>
      <c r="AH368" s="188" t="str">
        <f>IF(OR(M368="",L362="",P362=""),"",IF(AND(T362="SI",AG362&gt;=$AH$22),"CUMPLE",IF(AG362&gt;=$AH$23,"CUMPLE","NO CUMPLE")))</f>
        <v>CUMPLE</v>
      </c>
      <c r="AI368" s="162" t="str">
        <f t="shared" si="318"/>
        <v>CUMPLE</v>
      </c>
    </row>
    <row r="369" spans="1:35" s="14" customFormat="1" ht="20.100000000000001" customHeight="1">
      <c r="A369" s="259"/>
      <c r="B369" s="150" t="str">
        <f t="shared" si="319"/>
        <v/>
      </c>
      <c r="C369" s="150"/>
      <c r="D369" s="121"/>
      <c r="E369" s="153"/>
      <c r="F369" s="153"/>
      <c r="G369" s="153"/>
      <c r="H369" s="153"/>
      <c r="I369" s="153">
        <f t="shared" si="322"/>
        <v>0</v>
      </c>
      <c r="J369" s="153">
        <f t="shared" si="320"/>
        <v>0</v>
      </c>
      <c r="K369" s="153"/>
      <c r="L369" s="153"/>
      <c r="M369" s="149">
        <v>8</v>
      </c>
      <c r="N369" s="197">
        <f>IF(M369="","",VLOOKUP(M369,POA!$B$3:$G334,3,0))</f>
        <v>5</v>
      </c>
      <c r="O369" s="160" t="s">
        <v>7</v>
      </c>
      <c r="P369" s="160">
        <f>+SUM(P370:P373)</f>
        <v>0</v>
      </c>
      <c r="Q369" s="255">
        <f>IF(ISERROR(VLOOKUP(M369,POA!$B$3:$G347,2,0)),"",VLOOKUP(M369,POA!$B$3:$G347,2,0))</f>
        <v>1146992897</v>
      </c>
      <c r="R369" s="295">
        <f>IF(M369="","",SUM($I$362)+IF(ISERROR(VLOOKUP(M369,POA!$B$3:$G338,4,0)),"",VLOOKUP(M369,POA!$B$3:$G338,4,0)))</f>
        <v>7723077242.3999996</v>
      </c>
      <c r="S369" s="257" t="str">
        <f>IF(OR($R$26=0,M369="",Q369=""),"",IF($R$26&gt;=VLOOKUP(M369,POA!$B$3:$G$21,6,FALSE),"CUMPLE","NO CUMPLE"))</f>
        <v/>
      </c>
      <c r="T369" s="129"/>
      <c r="U369" s="130"/>
      <c r="V369" s="186" t="str">
        <f>IF(OR($U362=0,M369="",Q369=""),"",IF(AND(T369="SI",$U362&gt;=$V$22),"CUMPLE",IF($U362&gt;=$V$23,"CUMPLE","NO CUMPLE")))</f>
        <v>CUMPLE</v>
      </c>
      <c r="W369" s="131"/>
      <c r="X369" s="186" t="str">
        <f>IF(OR(W362=0,M369="",Q369=""),"",IF(AND(T369="SI",W362&lt;=$X$22),"CUMPLE",IF(W362&lt;=$X$23,"CUMPLE","NO CUMPLE")))</f>
        <v>CUMPLE</v>
      </c>
      <c r="Y369" s="132"/>
      <c r="Z369" s="186" t="str">
        <f>IF(OR(Y362=0,M369="",Q369=""),"",IF(AND(T369="SI",Y362&gt;=$Z$22),"CUMPLE",IF(Y362&gt;=$Z$23,"CUMPLE","NO CUMPLE")))</f>
        <v>CUMPLE</v>
      </c>
      <c r="AA369" s="214" t="str">
        <f t="shared" si="315"/>
        <v/>
      </c>
      <c r="AB369" s="199">
        <v>2021</v>
      </c>
      <c r="AC369" s="134">
        <f t="shared" si="317"/>
        <v>0</v>
      </c>
      <c r="AD369" s="135" t="str">
        <f t="shared" ref="AD369:AD370" si="323">IF(OR(B369="",C369=""),"",IF(AND(AC369&gt;0,AC369&lt;=30000),"MIPYME","NO CUMPLE"))</f>
        <v/>
      </c>
      <c r="AE369" s="136"/>
      <c r="AF369" s="188" t="str">
        <f>IF(OR(M369="",L362="",P369=""),"",IF(AND(T362="SI",AE362&gt;=$AF$22),"CUMPLE",IF(AE362&gt;=$AF$23,"CUMPLE","NO CUMPLE")))</f>
        <v>CUMPLE</v>
      </c>
      <c r="AG369" s="136"/>
      <c r="AH369" s="188" t="str">
        <f>IF(OR(M369="",L362="",P362=""),"",IF(AND(T362="SI",AG362&gt;=$AH$22),"CUMPLE",IF(AG362&gt;=$AH$23,"CUMPLE","NO CUMPLE")))</f>
        <v>CUMPLE</v>
      </c>
      <c r="AI369" s="162" t="str">
        <f t="shared" si="318"/>
        <v>CUMPLE</v>
      </c>
    </row>
    <row r="370" spans="1:35" s="14" customFormat="1" ht="20.100000000000001" customHeight="1">
      <c r="A370" s="259"/>
      <c r="B370" s="150" t="str">
        <f t="shared" si="319"/>
        <v/>
      </c>
      <c r="C370" s="150"/>
      <c r="D370" s="121"/>
      <c r="E370" s="153"/>
      <c r="F370" s="153"/>
      <c r="G370" s="153"/>
      <c r="H370" s="153"/>
      <c r="I370" s="153">
        <f t="shared" si="322"/>
        <v>0</v>
      </c>
      <c r="J370" s="153">
        <f t="shared" si="320"/>
        <v>0</v>
      </c>
      <c r="K370" s="153"/>
      <c r="L370" s="153"/>
      <c r="M370" s="149">
        <v>9</v>
      </c>
      <c r="N370" s="197">
        <f>IF(M370="","",VLOOKUP(M370,POA!$B$3:$G334,3,0))</f>
        <v>5</v>
      </c>
      <c r="O370" s="160" t="s">
        <v>7</v>
      </c>
      <c r="P370" s="160">
        <f>+SUM(P371:P373)</f>
        <v>0</v>
      </c>
      <c r="Q370" s="255">
        <f>IF(ISERROR(VLOOKUP(M370,POA!$B$3:$G340,2,0)),"",VLOOKUP(M370,POA!$B$3:$G340,2,0))</f>
        <v>1077361989</v>
      </c>
      <c r="R370" s="295">
        <f>IF(M370="","",SUM($I$362)+IF(ISERROR(VLOOKUP(M370,POA!$B$3:$G339,4,0)),"",VLOOKUP(M370,POA!$B$3:$G339,4,0)))</f>
        <v>7709151060.8000002</v>
      </c>
      <c r="S370" s="257" t="str">
        <f>IF(OR($R$26=0,M370="",Q370=""),"",IF($R$26&gt;=VLOOKUP(M370,POA!$B$3:$G$21,6,FALSE),"CUMPLE","NO CUMPLE"))</f>
        <v/>
      </c>
      <c r="T370" s="129"/>
      <c r="U370" s="130"/>
      <c r="V370" s="186" t="str">
        <f>IF(OR($U362=0,M370="",Q370=""),"",IF(AND(T370="SI",$U362&gt;=$V$22),"CUMPLE",IF($U362&gt;=$V$23,"CUMPLE","NO CUMPLE")))</f>
        <v>CUMPLE</v>
      </c>
      <c r="W370" s="131"/>
      <c r="X370" s="186" t="str">
        <f>IF(OR(W362=0,M370="",Q370=""),"",IF(AND(T370="SI",W362&lt;=$X$22),"CUMPLE",IF(W362&lt;=$X$23,"CUMPLE","NO CUMPLE")))</f>
        <v>CUMPLE</v>
      </c>
      <c r="Y370" s="132"/>
      <c r="Z370" s="186" t="str">
        <f>IF(OR(Y362=0,M370="",Q370=""),"",IF(AND(T370="SI",Y362&gt;=$Z$22),"CUMPLE",IF(Y362&gt;=$Z$23,"CUMPLE","NO CUMPLE")))</f>
        <v>CUMPLE</v>
      </c>
      <c r="AA370" s="215" t="str">
        <f t="shared" si="315"/>
        <v/>
      </c>
      <c r="AB370" s="133">
        <v>2021</v>
      </c>
      <c r="AC370" s="134">
        <f t="shared" si="317"/>
        <v>0</v>
      </c>
      <c r="AD370" s="135" t="str">
        <f t="shared" si="323"/>
        <v/>
      </c>
      <c r="AE370" s="136"/>
      <c r="AF370" s="188" t="str">
        <f>IF(OR(M370="",L362="",P362=""),"",IF(AND(T362="SI",AE362&gt;=$AF$22),"CUMPLE",IF(AE362&gt;=$AF$23,"CUMPLE","NO CUMPLE")))</f>
        <v>CUMPLE</v>
      </c>
      <c r="AG370" s="136"/>
      <c r="AH370" s="188" t="str">
        <f>IF(OR(M370="",L362="",P362=""),"",IF(AND(T362="SI",AG362&gt;=$AH$22),"CUMPLE",IF(AG362&gt;=$AH$23,"CUMPLE","NO CUMPLE")))</f>
        <v>CUMPLE</v>
      </c>
      <c r="AI370" s="162" t="str">
        <f t="shared" si="318"/>
        <v>CUMPLE</v>
      </c>
    </row>
    <row r="371" spans="1:35" s="14" customFormat="1" ht="20.100000000000001" customHeight="1">
      <c r="A371" s="259"/>
      <c r="B371" s="150" t="str">
        <f t="shared" si="319"/>
        <v/>
      </c>
      <c r="C371" s="150"/>
      <c r="D371" s="121"/>
      <c r="E371" s="153"/>
      <c r="F371" s="153"/>
      <c r="G371" s="153"/>
      <c r="H371" s="153"/>
      <c r="I371" s="153">
        <f t="shared" si="322"/>
        <v>0</v>
      </c>
      <c r="J371" s="153">
        <f t="shared" si="320"/>
        <v>0</v>
      </c>
      <c r="K371" s="153"/>
      <c r="L371" s="153"/>
      <c r="M371" s="151"/>
      <c r="N371" s="197" t="str">
        <f>IF(M371="","",VLOOKUP(M371,POA!$B$3:$G334,3,0))</f>
        <v/>
      </c>
      <c r="O371" s="160" t="s">
        <v>7</v>
      </c>
      <c r="P371" s="160">
        <f>+SUM(P372:P373)</f>
        <v>0</v>
      </c>
      <c r="Q371" s="203" t="str">
        <f>IF(ISERROR(VLOOKUP(M371,POA!$B$3:$G341,2,0)),"",VLOOKUP(M371,POA!$B$3:$G341,2,0))</f>
        <v/>
      </c>
      <c r="R371" s="261"/>
      <c r="S371" s="246"/>
      <c r="T371" s="129"/>
      <c r="U371" s="130"/>
      <c r="V371" s="186" t="str">
        <f>IF(OR($U362=0,M371="",Q371=""),"",IF(AND(T371="SI",$U362&gt;=$V$22),"CUMPLE",IF($U362&gt;=$V$23,"CUMPLE","NO CUMPLE")))</f>
        <v/>
      </c>
      <c r="W371" s="131"/>
      <c r="X371" s="186" t="str">
        <f>IF(OR(W362=0,M371="",Q371=""),"",IF(AND(T371="SI",W362&lt;=$X$22),"CUMPLE",IF(W362&lt;=$X$23,"CUMPLE","NO CUMPLE")))</f>
        <v/>
      </c>
      <c r="Y371" s="132"/>
      <c r="Z371" s="186" t="str">
        <f>IF(OR(Y362=0,M371="",Q371=""),"",IF(AND(T371="SI",Y362&gt;=$Z$22),"CUMPLE",IF(Y362&gt;=$Z$23,"CUMPLE","NO CUMPLE")))</f>
        <v/>
      </c>
      <c r="AA371" s="214" t="str">
        <f t="shared" si="315"/>
        <v/>
      </c>
      <c r="AB371" s="199">
        <v>2021</v>
      </c>
      <c r="AC371" s="134">
        <f t="shared" si="317"/>
        <v>0</v>
      </c>
      <c r="AD371" s="135" t="str">
        <f>IF(OR(B371="",C371=""),"",IF(AND(AC371&gt;0,AC371&lt;=30000),"MIPYME","NO CUMPLE"))</f>
        <v/>
      </c>
      <c r="AE371" s="136"/>
      <c r="AF371" s="188" t="str">
        <f>IF(OR(M371="",L362="",P371=""),"",IF(AND(T362="SI",AE362&gt;=$AF$22),"CUMPLE",IF(AE362&gt;=$AF$23,"CUMPLE","NO CUMPLE")))</f>
        <v/>
      </c>
      <c r="AG371" s="136"/>
      <c r="AH371" s="188" t="str">
        <f>IF(OR(M371="",L362="",P362=""),"",IF(AND(T362="SI",AG362&gt;=$AH$22),"CUMPLE",IF(AG362&gt;=$AH$23,"CUMPLE","NO CUMPLE")))</f>
        <v/>
      </c>
      <c r="AI371" s="162" t="str">
        <f t="shared" si="318"/>
        <v/>
      </c>
    </row>
    <row r="372" spans="1:35" ht="20.100000000000001" customHeight="1">
      <c r="A372" s="259"/>
      <c r="B372" s="284" t="str">
        <f t="shared" si="319"/>
        <v/>
      </c>
      <c r="C372" s="284"/>
      <c r="D372" s="284"/>
      <c r="E372" s="216"/>
      <c r="F372" s="153"/>
      <c r="G372" s="153"/>
      <c r="H372" s="153"/>
      <c r="I372" s="153">
        <f>IF(ISERROR(E372-G372),"",E372-G372)</f>
        <v>0</v>
      </c>
      <c r="J372" s="153">
        <f t="shared" si="320"/>
        <v>0</v>
      </c>
      <c r="K372" s="153"/>
      <c r="L372" s="153"/>
      <c r="M372" s="151"/>
      <c r="N372" s="197" t="str">
        <f>IF(M372="","",VLOOKUP(M372,POA!$B$3:$G334,3,0))</f>
        <v/>
      </c>
      <c r="O372" s="160" t="s">
        <v>7</v>
      </c>
      <c r="P372" s="160">
        <f>+SUM(P373:P373)</f>
        <v>0</v>
      </c>
      <c r="Q372" s="203" t="str">
        <f>IF(ISERROR(VLOOKUP(M372,POA!$B$3:$G342,2,0)),"",VLOOKUP(M372,POA!$B$3:$G342,2,0))</f>
        <v/>
      </c>
      <c r="R372" s="204"/>
      <c r="S372" s="253"/>
      <c r="T372" s="129"/>
      <c r="U372" s="129"/>
      <c r="V372" s="186" t="str">
        <f>IF(OR($U363=0,M372="",Q372=""),"",IF(AND(T372="SI",$U363&gt;=$V$22),"CUMPLE",IF($U363&gt;=$V$23,"CUMPLE","NO CUMPLE")))</f>
        <v/>
      </c>
      <c r="W372" s="129"/>
      <c r="X372" s="186" t="str">
        <f>IF(OR(W363=0,M372="",Q372=""),"",IF(AND(T372="SI",W363&lt;=$X$22),"CUMPLE",IF(W363&lt;=$X$23,"CUMPLE","NO CUMPLE")))</f>
        <v/>
      </c>
      <c r="Y372" s="129"/>
      <c r="Z372" s="186" t="str">
        <f>IF(OR(Y363=0,M372="",Q372=""),"",IF(AND(T372="SI",Y363&gt;=$Z$22),"CUMPLE",IF(Y363&gt;=$Z$23,"CUMPLE","NO CUMPLE")))</f>
        <v/>
      </c>
      <c r="AA372" s="214" t="str">
        <f t="shared" si="315"/>
        <v/>
      </c>
      <c r="AB372" s="200"/>
      <c r="AC372" s="129"/>
      <c r="AD372" s="129"/>
      <c r="AE372" s="129"/>
      <c r="AF372" s="188" t="str">
        <f>IF(OR(M372="",L362="",P372=""),"",IF(AND(T362="SI",AE362&gt;=$AF$22),"CUMPLE",IF(AE362&gt;=$AF$23,"CUMPLE","NO CUMPLE")))</f>
        <v/>
      </c>
      <c r="AG372" s="129"/>
      <c r="AH372" s="188" t="str">
        <f>IF(OR(M372="",L362="",P362=""),"",IF(AND(T362="SI",AG362&gt;=$AH$22),"CUMPLE",IF(AG362&gt;=$AH$23,"CUMPLE","NO CUMPLE")))</f>
        <v/>
      </c>
      <c r="AI372" s="162" t="str">
        <f t="shared" si="318"/>
        <v/>
      </c>
    </row>
    <row r="373" spans="1:35" ht="9.9499999999999993" customHeight="1" thickBot="1">
      <c r="A373" s="259"/>
      <c r="B373" s="322" t="s">
        <v>73</v>
      </c>
      <c r="C373" s="323"/>
      <c r="D373" s="323"/>
      <c r="E373" s="323"/>
      <c r="F373" s="323"/>
      <c r="G373" s="323"/>
      <c r="H373" s="323"/>
      <c r="I373" s="323"/>
      <c r="J373" s="323"/>
      <c r="K373" s="323"/>
      <c r="L373" s="323"/>
      <c r="M373" s="323"/>
      <c r="N373" s="323"/>
      <c r="O373" s="323"/>
      <c r="P373" s="323"/>
      <c r="Q373" s="323"/>
      <c r="R373" s="323"/>
      <c r="S373" s="324"/>
      <c r="T373" s="323"/>
      <c r="U373" s="323"/>
      <c r="V373" s="323"/>
      <c r="W373" s="323"/>
      <c r="X373" s="323"/>
      <c r="Y373" s="323"/>
      <c r="Z373" s="323"/>
      <c r="AA373" s="324"/>
      <c r="AB373" s="323"/>
      <c r="AC373" s="323"/>
      <c r="AD373" s="323"/>
      <c r="AE373" s="323"/>
      <c r="AF373" s="323"/>
      <c r="AG373" s="323"/>
      <c r="AH373" s="323"/>
      <c r="AI373" s="325"/>
    </row>
    <row r="374" spans="1:35" s="221" customFormat="1" ht="26.1" customHeight="1">
      <c r="A374" s="269" t="s">
        <v>167</v>
      </c>
      <c r="B374" s="222">
        <v>30</v>
      </c>
      <c r="C374" s="223" t="s">
        <v>168</v>
      </c>
      <c r="D374" s="224">
        <f>IF(SUM(D375:D384)=0,"",SUM(D375:D384))</f>
        <v>1</v>
      </c>
      <c r="E374" s="225">
        <f t="shared" ref="E374:K374" si="324">IF(ISERROR(SUM(E375:E384)),"",SUM(E375:E384))</f>
        <v>561600611</v>
      </c>
      <c r="F374" s="225">
        <f t="shared" si="324"/>
        <v>679852611</v>
      </c>
      <c r="G374" s="225">
        <f t="shared" si="324"/>
        <v>768227595</v>
      </c>
      <c r="H374" s="225">
        <f t="shared" si="324"/>
        <v>768227595</v>
      </c>
      <c r="I374" s="225">
        <f t="shared" si="324"/>
        <v>-206626984</v>
      </c>
      <c r="J374" s="225">
        <f t="shared" si="324"/>
        <v>-88374984</v>
      </c>
      <c r="K374" s="225">
        <f t="shared" si="324"/>
        <v>-306283999</v>
      </c>
      <c r="L374" s="225">
        <f t="shared" ref="L374" si="325">IF(ISERROR(SUM(L375:L383)),"",SUM(L375:L383))</f>
        <v>2.0000000000000001E-4</v>
      </c>
      <c r="M374" s="226">
        <v>6</v>
      </c>
      <c r="N374" s="227">
        <f>IF(M374="","",VLOOKUP(M374,POA!$B$3:$G346,3,0))</f>
        <v>5</v>
      </c>
      <c r="O374" s="228" t="s">
        <v>7</v>
      </c>
      <c r="P374" s="228">
        <f>+SUM(P375:P383)</f>
        <v>0</v>
      </c>
      <c r="Q374" s="229">
        <f>IF(ISERROR(VLOOKUP(M374,POA!$B$3:$G359,2,0)),"",VLOOKUP(M374,POA!$B$3:$G359,2,0))</f>
        <v>1264100957</v>
      </c>
      <c r="R374" s="230">
        <f>IF(M374="","",SUM($I$374)+IF(ISERROR(VLOOKUP(M374,POA!$B$3:$G343,4,0)),"",VLOOKUP(M374,POA!$B$3:$G343,4,0)))</f>
        <v>46193207.400000006</v>
      </c>
      <c r="S374" s="231" t="str">
        <f>IF(OR($R$26=0,M374="",Q374=""),"",IF($R$26&gt;=VLOOKUP(M374,POA!$B$3:$G$21,6,FALSE),"CUMPLE","NO CUMPLE"))</f>
        <v/>
      </c>
      <c r="T374" s="225" t="str">
        <f>IF(M374="","",IF(COUNTIFS(T375:T384,"SI",D375:D384,"&gt;=10%")&gt;0,"SI","NO"))</f>
        <v>SI</v>
      </c>
      <c r="U374" s="225">
        <f>IF(ISERROR(SUM(E374/G374)),0,SUM(E374/G374))</f>
        <v>0.73103415531435056</v>
      </c>
      <c r="V374" s="232" t="str">
        <f>IF(OR($U374=0,M374="",Q374=""),"",IF(AND(T374="SI",$U374&gt;=$V$22),"CUMPLE",IF($U374&gt;=$V$23,"CUMPLE","NO CUMPLE")))</f>
        <v>NO CUMPLE</v>
      </c>
      <c r="W374" s="233">
        <f>IF(M374="","",IF(ISERROR(SUM(H374/F374)),0,SUM(H374/F374)))</f>
        <v>1.1299913872067191</v>
      </c>
      <c r="X374" s="232" t="str">
        <f>IF(OR(W374=0,M374="",Q374=""),"",IF(AND(T374="SI",W374&lt;=$X$22),"CUMPLE",IF(W374&lt;=$X$23,"CUMPLE","NO CUMPLE")))</f>
        <v>NO CUMPLE</v>
      </c>
      <c r="Y374" s="225">
        <f>IF(ISERROR(SUM(K374/L374)),0,SUM(K374/L374))</f>
        <v>-1531419995000</v>
      </c>
      <c r="Z374" s="232" t="str">
        <f>IF(OR(Y374=0,M374="",Q374=""),"",IF(AND(T374="SI",Y374&gt;=$Z$22),"CUMPLE",IF(Y374&gt;=$Z$23,"CUMPLE","NO CUMPLE")))</f>
        <v>NO CUMPLE</v>
      </c>
      <c r="AA374" s="234" t="str">
        <f t="shared" ref="AA374:AA384" si="326">IF(OR(S374="",V374="",X374="",Z374=""),"",IF(S374="NO CUMPLE","NO CUMPLE",IF(V374="NO CUMPLE","NO CUMPLE",IF(X374="NO CUMPLE","NO CUMPLE",IF(Z374="NO CUMPLE","NO CUMPLE",IF(Z374="NO CUMPLE","NO CUMPLE","CUMPLE"))))))</f>
        <v/>
      </c>
      <c r="AB374" s="235">
        <v>2021</v>
      </c>
      <c r="AC374" s="236">
        <f>IF(ISERROR(F374/VLOOKUP(AB374,$AC$21:$AD$23,2)),"",F374/VLOOKUP(AB374,$AC$21:$AD$23,2))</f>
        <v>748.30286750186565</v>
      </c>
      <c r="AD374" s="237" t="str">
        <f>IF(OR(B374="",C374=""),"",IF(AND(AC374&gt;0,AC374&lt;=30000),"MIPYME","NO CUMPLE"))</f>
        <v>MIPYME</v>
      </c>
      <c r="AE374" s="238">
        <f>IF(M374="","",IF(ISERROR(SUM(K374/J374)),0,SUM(K374/J374)))</f>
        <v>3.4657318749839887</v>
      </c>
      <c r="AF374" s="239" t="str">
        <f>IF(OR(M374="",L374="",P374=""),"",IF(AND(T374="SI",AE374&gt;=$AF$22),"CUMPLE",IF(AE374&gt;=$AF$23,"CUMPLE","NO CUMPLE")))</f>
        <v>CUMPLE</v>
      </c>
      <c r="AG374" s="238">
        <f>IF(M374="","",IF(ISERROR(SUM(K374/F374)),0,SUM(K374/F374)))</f>
        <v>-0.45051529411571239</v>
      </c>
      <c r="AH374" s="239" t="str">
        <f>IF(OR(M374="",L374="",P374=""),"",IF(AND(T374="SI",AG374&gt;=$AH$22),"CUMPLE",IF(AG374&gt;=$AH$23,"CUMPLE","NO CUMPLE")))</f>
        <v>NO CUMPLE</v>
      </c>
      <c r="AI374" s="234" t="str">
        <f>IF(OR(AF374="",AH374=""),"",IF(AF374="NO CUMPLE","NO CUMPLE",IF(AH374="NO CUMPLE","NO CUMPLE",IF(AH374="NO CUMPLE","NO CUMPLE","CUMPLE"))))</f>
        <v>NO CUMPLE</v>
      </c>
    </row>
    <row r="375" spans="1:35" s="14" customFormat="1" ht="20.100000000000001" customHeight="1">
      <c r="A375" s="259">
        <v>45478</v>
      </c>
      <c r="B375" s="146">
        <f>IF(C375="","",B374+0.1)</f>
        <v>30.1</v>
      </c>
      <c r="C375" s="146" t="s">
        <v>169</v>
      </c>
      <c r="D375" s="147">
        <v>0.5</v>
      </c>
      <c r="E375" s="137">
        <v>541397699</v>
      </c>
      <c r="F375" s="137">
        <v>659649699</v>
      </c>
      <c r="G375" s="137">
        <v>749537646</v>
      </c>
      <c r="H375" s="137">
        <v>749537646</v>
      </c>
      <c r="I375" s="137">
        <f>IF(ISERROR(E375-G375),"",E375-G375)</f>
        <v>-208139947</v>
      </c>
      <c r="J375" s="137">
        <f>IF(ISERROR(F375-H375),"",F375-H375)</f>
        <v>-89887947</v>
      </c>
      <c r="K375" s="137">
        <v>-307145395</v>
      </c>
      <c r="L375" s="137">
        <v>1E-4</v>
      </c>
      <c r="M375" s="148">
        <v>7</v>
      </c>
      <c r="N375" s="198">
        <f>IF(M375="","",VLOOKUP(M375,POA!$B$3:$G346,3,0))</f>
        <v>5</v>
      </c>
      <c r="O375" s="159" t="s">
        <v>7</v>
      </c>
      <c r="P375" s="159">
        <f t="shared" ref="P375:P376" si="327">+SUM(P376:P384)</f>
        <v>0</v>
      </c>
      <c r="Q375" s="202">
        <f>IF(ISERROR(VLOOKUP(M375,POA!$B$3:$G359,2,0)),"",VLOOKUP(M375,POA!$B$3:$G359,2,0))</f>
        <v>1167015102</v>
      </c>
      <c r="R375" s="293">
        <f>IF(M375="","",SUM($I$374)+IF(ISERROR(VLOOKUP(M375,POA!$B$3:$G344,4,0)),"",VLOOKUP(M375,POA!$B$3:$G344,4,0)))</f>
        <v>26776036.400000006</v>
      </c>
      <c r="S375" s="256" t="str">
        <f>IF(OR($R$26=0,M375="",Q375=""),"",IF($R$26&gt;=VLOOKUP(M375,POA!$B$3:$G$21,6,FALSE),"CUMPLE","NO CUMPLE"))</f>
        <v/>
      </c>
      <c r="T375" s="154" t="s">
        <v>71</v>
      </c>
      <c r="U375" s="138"/>
      <c r="V375" s="185" t="str">
        <f>IF(OR($U374=0,M375="",Q375=""),"",IF(AND(T375="SI",$U374&gt;=$V$22),"CUMPLE",IF($U374&gt;=$V$23,"CUMPLE","NO CUMPLE")))</f>
        <v>NO CUMPLE</v>
      </c>
      <c r="W375" s="139"/>
      <c r="X375" s="185" t="str">
        <f>IF(OR(W374=0,M375="",Q375=""),"",IF(AND(T375="SI",W374&lt;=$X$22),"CUMPLE",IF(W374&lt;=$X$23,"CUMPLE","NO CUMPLE")))</f>
        <v>NO CUMPLE</v>
      </c>
      <c r="Y375" s="140"/>
      <c r="Z375" s="185" t="str">
        <f>IF(OR(Y374=0,M375="",Q375=""),"",IF(AND(T375="SI",Y374&gt;=$Z$22),"CUMPLE",IF(Y374&gt;=$Z$23,"CUMPLE","NO CUMPLE")))</f>
        <v>NO CUMPLE</v>
      </c>
      <c r="AA375" s="213" t="str">
        <f t="shared" si="326"/>
        <v/>
      </c>
      <c r="AB375" s="141">
        <v>2021</v>
      </c>
      <c r="AC375" s="142">
        <f t="shared" ref="AC375:AC383" si="328">IF(ISERROR(F375/VLOOKUP(AB375,$AC$21:$AD$23,2)),"",F375/VLOOKUP(AB375,$AC$21:$AD$23,2))</f>
        <v>726.06584621683919</v>
      </c>
      <c r="AD375" s="143" t="str">
        <f>IF(OR(B375="",C375=""),"",IF(AND(AC375&gt;0,AC375&lt;=30000),"MIPYME","NO CUMPLE"))</f>
        <v>MIPYME</v>
      </c>
      <c r="AE375" s="144"/>
      <c r="AF375" s="187" t="str">
        <f>IF(OR(M375="",L374="",P375=""),"",IF(AND(T374="SI",AE374&gt;=$AF$22),"CUMPLE",IF(AE374&gt;=$AF$23,"CUMPLE","NO CUMPLE")))</f>
        <v>CUMPLE</v>
      </c>
      <c r="AG375" s="144"/>
      <c r="AH375" s="187" t="str">
        <f>IF(OR(M375="",L374="",P375=""),"",IF(AND(T374="SI",AG374&gt;=$AH$22),"CUMPLE",IF(AG374&gt;=$AH$23,"CUMPLE","NO CUMPLE")))</f>
        <v>NO CUMPLE</v>
      </c>
      <c r="AI375" s="161" t="str">
        <f t="shared" ref="AI375:AI384" si="329">IF(OR(AF375="",AH375=""),"",IF(AF375="NO CUMPLE","NO CUMPLE",IF(AH375="NO CUMPLE","NO CUMPLE",IF(AH375="NO CUMPLE","NO CUMPLE","CUMPLE"))))</f>
        <v>NO CUMPLE</v>
      </c>
    </row>
    <row r="376" spans="1:35" s="14" customFormat="1" ht="20.100000000000001" customHeight="1">
      <c r="A376" s="259">
        <v>45483</v>
      </c>
      <c r="B376" s="21">
        <f t="shared" ref="B376:B384" si="330">IF(C376="","",B375+0.1)</f>
        <v>30.200000000000003</v>
      </c>
      <c r="C376" s="21" t="s">
        <v>170</v>
      </c>
      <c r="D376" s="121">
        <v>0.5</v>
      </c>
      <c r="E376" s="153">
        <v>20202912</v>
      </c>
      <c r="F376" s="153">
        <v>20202912</v>
      </c>
      <c r="G376" s="153">
        <v>18689949</v>
      </c>
      <c r="H376" s="153">
        <v>18689949</v>
      </c>
      <c r="I376" s="153">
        <f>IF(ISERROR(E376-G376),"",E376-G376)</f>
        <v>1512963</v>
      </c>
      <c r="J376" s="153">
        <f t="shared" ref="J376:J384" si="331">IF(ISERROR(F376-H376),"",F376-H376)</f>
        <v>1512963</v>
      </c>
      <c r="K376" s="153">
        <v>861396</v>
      </c>
      <c r="L376" s="153">
        <v>1E-4</v>
      </c>
      <c r="M376" s="149"/>
      <c r="N376" s="197" t="str">
        <f>IF(M376="","",VLOOKUP(M376,POA!$B$3:$G346,3,0))</f>
        <v/>
      </c>
      <c r="O376" s="160" t="s">
        <v>7</v>
      </c>
      <c r="P376" s="160">
        <f t="shared" si="327"/>
        <v>0</v>
      </c>
      <c r="Q376" s="203" t="str">
        <f>IF(ISERROR(VLOOKUP(M376,POA!$B$3:$G359,2,0)),"",VLOOKUP(M376,POA!$B$3:$G359,2,0))</f>
        <v/>
      </c>
      <c r="R376" s="261"/>
      <c r="S376" s="257" t="str">
        <f>IF(OR($R$26=0,M376="",Q376=""),"",IF($R$26&gt;=VLOOKUP(M376,POA!$B$3:$G$21,6,FALSE),"CUMPLE","NO CUMPLE"))</f>
        <v/>
      </c>
      <c r="T376" s="129" t="s">
        <v>71</v>
      </c>
      <c r="U376" s="130"/>
      <c r="V376" s="186" t="str">
        <f>IF(OR($U374=0,M376="",Q376=""),"",IF(AND(T376="SI",$U374&gt;=$V$22),"CUMPLE",IF($U374&gt;=$V$23,"CUMPLE","NO CUMPLE")))</f>
        <v/>
      </c>
      <c r="W376" s="131"/>
      <c r="X376" s="186" t="str">
        <f>IF(OR(W374=0,M376="",Q376=""),"",IF(AND(T376="SI",W374&lt;=$X$22),"CUMPLE",IF(W374&lt;=$X$23,"CUMPLE","NO CUMPLE")))</f>
        <v/>
      </c>
      <c r="Y376" s="132"/>
      <c r="Z376" s="186" t="str">
        <f>IF(OR(Y374=0,M376="",Q376=""),"",IF(AND(T376="SI",Y374&gt;=$Z$22),"CUMPLE",IF(Y374&gt;=$Z$23,"CUMPLE","NO CUMPLE")))</f>
        <v/>
      </c>
      <c r="AA376" s="214" t="str">
        <f t="shared" si="326"/>
        <v/>
      </c>
      <c r="AB376" s="199">
        <v>2021</v>
      </c>
      <c r="AC376" s="134">
        <f t="shared" si="328"/>
        <v>22.237021285026515</v>
      </c>
      <c r="AD376" s="135" t="str">
        <f t="shared" ref="AD376:AD379" si="332">IF(OR(B376="",C376=""),"",IF(AND(AC376&gt;0,AC376&lt;=30000),"MIPYME","NO CUMPLE"))</f>
        <v>MIPYME</v>
      </c>
      <c r="AE376" s="136"/>
      <c r="AF376" s="188" t="str">
        <f>IF(OR(M376="",L374="",P376=""),"",IF(AND(T374="SI",AE374&gt;=$AF$22),"CUMPLE",IF(AE374&gt;=$AF$23,"CUMPLE","NO CUMPLE")))</f>
        <v/>
      </c>
      <c r="AG376" s="136"/>
      <c r="AH376" s="188" t="str">
        <f>IF(OR(M376="",L374="",P374=""),"",IF(AND(T374="SI",AG374&gt;=$AH$22),"CUMPLE",IF(AG374&gt;=$AH$23,"CUMPLE","NO CUMPLE")))</f>
        <v/>
      </c>
      <c r="AI376" s="162" t="str">
        <f t="shared" si="329"/>
        <v/>
      </c>
    </row>
    <row r="377" spans="1:35" s="14" customFormat="1" ht="20.100000000000001" customHeight="1">
      <c r="A377" s="259"/>
      <c r="B377" s="21" t="str">
        <f t="shared" si="330"/>
        <v/>
      </c>
      <c r="C377" s="21"/>
      <c r="D377" s="121"/>
      <c r="E377" s="153"/>
      <c r="F377" s="153"/>
      <c r="G377" s="153"/>
      <c r="H377" s="153"/>
      <c r="I377" s="153">
        <f t="shared" ref="I377:I383" si="333">IF(ISERROR(E377-G377),"",E377-G377)</f>
        <v>0</v>
      </c>
      <c r="J377" s="153">
        <f t="shared" si="331"/>
        <v>0</v>
      </c>
      <c r="K377" s="153"/>
      <c r="L377" s="153"/>
      <c r="M377" s="149"/>
      <c r="N377" s="197" t="str">
        <f>IF(M377="","",VLOOKUP(M377,POA!$B$3:$G346,3,0))</f>
        <v/>
      </c>
      <c r="O377" s="160" t="s">
        <v>7</v>
      </c>
      <c r="P377" s="160">
        <f>+SUM(P378:P385)</f>
        <v>0</v>
      </c>
      <c r="Q377" s="203" t="str">
        <f>IF(ISERROR(VLOOKUP(M377,POA!$B$3:$G359,2,0)),"",VLOOKUP(M377,POA!$B$3:$G359,2,0))</f>
        <v/>
      </c>
      <c r="R377" s="204"/>
      <c r="S377" s="251" t="str">
        <f>IF(OR($R$26=0,M377="",Q377=""),"",IF($R$26&gt;=VLOOKUP(M377,POA!$B$3:$G$21,6,FALSE),"CUMPLE","NO CUMPLE"))</f>
        <v/>
      </c>
      <c r="T377" s="129"/>
      <c r="U377" s="130"/>
      <c r="V377" s="186" t="str">
        <f>IF(OR($U374=0,M377="",Q377=""),"",IF(AND(T377="SI",$U374&gt;=$V$22),"CUMPLE",IF($U374&gt;=$V$23,"CUMPLE","NO CUMPLE")))</f>
        <v/>
      </c>
      <c r="W377" s="131"/>
      <c r="X377" s="186" t="str">
        <f>IF(OR(W374=0,M377="",Q377=""),"",IF(AND(T377="SI",W374&lt;=$X$22),"CUMPLE",IF(W374&lt;=$X$23,"CUMPLE","NO CUMPLE")))</f>
        <v/>
      </c>
      <c r="Y377" s="132"/>
      <c r="Z377" s="186" t="str">
        <f>IF(OR(Y374=0,M377="",Q377=""),"",IF(AND(T377="SI",Y374&gt;=$Z$22),"CUMPLE",IF(Y374&gt;=$Z$23,"CUMPLE","NO CUMPLE")))</f>
        <v/>
      </c>
      <c r="AA377" s="214" t="str">
        <f t="shared" si="326"/>
        <v/>
      </c>
      <c r="AB377" s="199">
        <v>2021</v>
      </c>
      <c r="AC377" s="134">
        <f t="shared" si="328"/>
        <v>0</v>
      </c>
      <c r="AD377" s="135" t="str">
        <f t="shared" si="332"/>
        <v/>
      </c>
      <c r="AE377" s="136"/>
      <c r="AF377" s="188" t="str">
        <f>IF(OR(M377="",L374="",P377=""),"",IF(AND(T374="SI",AE374&gt;=$AF$22),"CUMPLE",IF(AE374&gt;=$AF$23,"CUMPLE","NO CUMPLE")))</f>
        <v/>
      </c>
      <c r="AG377" s="136"/>
      <c r="AH377" s="188" t="str">
        <f>IF(OR(M377="",L374="",P374=""),"",IF(AND(T374="SI",AG374&gt;=$AH$22),"CUMPLE",IF(AG374&gt;=$AH$23,"CUMPLE","NO CUMPLE")))</f>
        <v/>
      </c>
      <c r="AI377" s="162" t="str">
        <f t="shared" si="329"/>
        <v/>
      </c>
    </row>
    <row r="378" spans="1:35" s="14" customFormat="1" ht="20.100000000000001" customHeight="1">
      <c r="A378" s="259"/>
      <c r="B378" s="21" t="str">
        <f t="shared" si="330"/>
        <v/>
      </c>
      <c r="C378" s="21"/>
      <c r="D378" s="121"/>
      <c r="E378" s="153"/>
      <c r="F378" s="153"/>
      <c r="G378" s="153"/>
      <c r="H378" s="153"/>
      <c r="I378" s="153">
        <f t="shared" si="333"/>
        <v>0</v>
      </c>
      <c r="J378" s="153">
        <f t="shared" si="331"/>
        <v>0</v>
      </c>
      <c r="K378" s="153"/>
      <c r="L378" s="153"/>
      <c r="M378" s="149"/>
      <c r="N378" s="197" t="str">
        <f>IF(M378="","",VLOOKUP(M378,POA!$B$3:$G359,3,0))</f>
        <v/>
      </c>
      <c r="O378" s="160" t="s">
        <v>7</v>
      </c>
      <c r="P378" s="160">
        <f>+SUM(P379:P385)</f>
        <v>0</v>
      </c>
      <c r="Q378" s="203" t="str">
        <f>IF(ISERROR(VLOOKUP(M378,POA!$B$3:$G348,2,0)),"",VLOOKUP(M378,POA!$B$3:$G348,2,0))</f>
        <v/>
      </c>
      <c r="R378" s="204"/>
      <c r="S378" s="252" t="str">
        <f>IF(OR($R$26=0,M378="",Q378=""),"",IF($R$26&gt;=VLOOKUP(M378,POA!$B$3:$G$21,6,FALSE),"CUMPLE","NO CUMPLE"))</f>
        <v/>
      </c>
      <c r="T378" s="129"/>
      <c r="U378" s="130"/>
      <c r="V378" s="186" t="str">
        <f>IF(OR($U374=0,M378="",Q378=""),"",IF(AND(T378="SI",$U374&gt;=$V$22),"CUMPLE",IF($U374&gt;=$V$23,"CUMPLE","NO CUMPLE")))</f>
        <v/>
      </c>
      <c r="W378" s="131"/>
      <c r="X378" s="186" t="str">
        <f>IF(OR(W374=0,M378="",Q378=""),"",IF(AND(T378="SI",W374&lt;=$X$22),"CUMPLE",IF(W374&lt;=$X$23,"CUMPLE","NO CUMPLE")))</f>
        <v/>
      </c>
      <c r="Y378" s="132"/>
      <c r="Z378" s="186" t="str">
        <f>IF(OR(Y374=0,M378="",Q378=""),"",IF(AND(T378="SI",Y374&gt;=$Z$22),"CUMPLE",IF(Y374&gt;=$Z$23,"CUMPLE","NO CUMPLE")))</f>
        <v/>
      </c>
      <c r="AA378" s="214" t="str">
        <f t="shared" si="326"/>
        <v/>
      </c>
      <c r="AB378" s="199">
        <v>2021</v>
      </c>
      <c r="AC378" s="134">
        <f t="shared" si="328"/>
        <v>0</v>
      </c>
      <c r="AD378" s="135" t="str">
        <f t="shared" si="332"/>
        <v/>
      </c>
      <c r="AE378" s="136"/>
      <c r="AF378" s="188" t="str">
        <f>IF(OR(M378="",L374="",P378=""),"",IF(AND(T374="SI",AE374&gt;=$AF$22),"CUMPLE",IF(AE374&gt;=$AF$23,"CUMPLE","NO CUMPLE")))</f>
        <v/>
      </c>
      <c r="AG378" s="136"/>
      <c r="AH378" s="188" t="str">
        <f>IF(OR(M377="",L374="",P374=""),"",IF(AND(T374="SI",AG374&gt;=$AH$22),"CUMPLE",IF(AG374&gt;=$AH$23,"CUMPLE","NO CUMPLE")))</f>
        <v/>
      </c>
      <c r="AI378" s="162" t="str">
        <f t="shared" si="329"/>
        <v/>
      </c>
    </row>
    <row r="379" spans="1:35" s="14" customFormat="1" ht="20.100000000000001" customHeight="1">
      <c r="A379" s="259"/>
      <c r="B379" s="21" t="str">
        <f t="shared" si="330"/>
        <v/>
      </c>
      <c r="C379" s="21"/>
      <c r="D379" s="121"/>
      <c r="E379" s="153"/>
      <c r="F379" s="153"/>
      <c r="G379" s="153"/>
      <c r="H379" s="153"/>
      <c r="I379" s="153">
        <f t="shared" si="333"/>
        <v>0</v>
      </c>
      <c r="J379" s="153">
        <f t="shared" si="331"/>
        <v>0</v>
      </c>
      <c r="K379" s="153"/>
      <c r="L379" s="153"/>
      <c r="M379" s="149"/>
      <c r="N379" s="197" t="str">
        <f>IF(M379="","",VLOOKUP(M379,POA!$B$3:$G346,3,0))</f>
        <v/>
      </c>
      <c r="O379" s="160" t="s">
        <v>7</v>
      </c>
      <c r="P379" s="160">
        <f>+SUM(P380:P385)</f>
        <v>0</v>
      </c>
      <c r="Q379" s="203" t="str">
        <f>IF(ISERROR(VLOOKUP(M379,POA!$B$3:$G359,2,0)),"",VLOOKUP(M379,POA!$B$3:$G359,2,0))</f>
        <v/>
      </c>
      <c r="R379" s="204"/>
      <c r="S379" s="246" t="str">
        <f>IF(OR($R$26=0,M379="",Q379=""),"",IF($R$26&gt;=VLOOKUP(M379,POA!$B$3:$G$21,6,FALSE),"CUMPLE","NO CUMPLE"))</f>
        <v/>
      </c>
      <c r="T379" s="129"/>
      <c r="U379" s="130"/>
      <c r="V379" s="186" t="str">
        <f>IF(OR($U374=0,M379="",Q379=""),"",IF(AND(T379="SI",$U374&gt;=$V$22),"CUMPLE",IF($U374&gt;=$V$23,"CUMPLE","NO CUMPLE")))</f>
        <v/>
      </c>
      <c r="W379" s="131"/>
      <c r="X379" s="186" t="str">
        <f>IF(OR(W374=0,M379="",Q379=""),"",IF(AND(T379="SI",W374&lt;=$X$22),"CUMPLE",IF(W374&lt;=$X$23,"CUMPLE","NO CUMPLE")))</f>
        <v/>
      </c>
      <c r="Y379" s="132"/>
      <c r="Z379" s="186" t="str">
        <f>IF(OR(Y374=0,M379="",Q379=""),"",IF(AND(T379="SI",Y374&gt;=$Z$22),"CUMPLE",IF(Y374&gt;=$Z$23,"CUMPLE","NO CUMPLE")))</f>
        <v/>
      </c>
      <c r="AA379" s="214" t="str">
        <f t="shared" si="326"/>
        <v/>
      </c>
      <c r="AB379" s="199">
        <v>2021</v>
      </c>
      <c r="AC379" s="134">
        <f t="shared" si="328"/>
        <v>0</v>
      </c>
      <c r="AD379" s="135" t="str">
        <f t="shared" si="332"/>
        <v/>
      </c>
      <c r="AE379" s="136"/>
      <c r="AF379" s="188" t="str">
        <f>IF(OR(M379="",L374="",P379=""),"",IF(AND(T374="SI",AE374&gt;=$AF$22),"CUMPLE",IF(AE374&gt;=$AF$23,"CUMPLE","NO CUMPLE")))</f>
        <v/>
      </c>
      <c r="AG379" s="136"/>
      <c r="AH379" s="188" t="str">
        <f>IF(OR(M379="",L374="",P374=""),"",IF(AND(T374="SI",AG374&gt;=$AH$22),"CUMPLE",IF(AG374&gt;=$AH$23,"CUMPLE","NO CUMPLE")))</f>
        <v/>
      </c>
      <c r="AI379" s="162" t="str">
        <f t="shared" si="329"/>
        <v/>
      </c>
    </row>
    <row r="380" spans="1:35" s="14" customFormat="1" ht="20.100000000000001" customHeight="1">
      <c r="A380" s="259"/>
      <c r="B380" s="150" t="str">
        <f t="shared" si="330"/>
        <v/>
      </c>
      <c r="C380" s="150"/>
      <c r="D380" s="121"/>
      <c r="E380" s="153"/>
      <c r="F380" s="153"/>
      <c r="G380" s="153"/>
      <c r="H380" s="153"/>
      <c r="I380" s="153">
        <f t="shared" si="333"/>
        <v>0</v>
      </c>
      <c r="J380" s="153">
        <f t="shared" si="331"/>
        <v>0</v>
      </c>
      <c r="K380" s="153"/>
      <c r="L380" s="153"/>
      <c r="M380" s="149"/>
      <c r="N380" s="197" t="str">
        <f>IF(M380="","",VLOOKUP(M380,POA!$B$3:$G346,3,0))</f>
        <v/>
      </c>
      <c r="O380" s="160" t="s">
        <v>7</v>
      </c>
      <c r="P380" s="160">
        <f>+SUM(P381:P385)</f>
        <v>0</v>
      </c>
      <c r="Q380" s="203" t="str">
        <f>IF(ISERROR(VLOOKUP(M380,POA!$B$3:$G359,2,0)),"",VLOOKUP(M380,POA!$B$3:$G359,2,0))</f>
        <v/>
      </c>
      <c r="R380" s="204"/>
      <c r="S380" s="246" t="str">
        <f>IF(OR($R$26=0,M380="",Q380=""),"",IF($R$26&gt;=VLOOKUP(M380,POA!$B$3:$G$21,6,FALSE),"CUMPLE","NO CUMPLE"))</f>
        <v/>
      </c>
      <c r="T380" s="129"/>
      <c r="U380" s="130"/>
      <c r="V380" s="186" t="str">
        <f>IF(OR($U374=0,M380="",Q380=""),"",IF(AND(T380="SI",$U374&gt;=$V$22),"CUMPLE",IF($U374&gt;=$V$23,"CUMPLE","NO CUMPLE")))</f>
        <v/>
      </c>
      <c r="W380" s="131"/>
      <c r="X380" s="186" t="str">
        <f>IF(OR(W374=0,M380="",Q380=""),"",IF(AND(T380="SI",W374&lt;=$X$22),"CUMPLE",IF(W374&lt;=$X$23,"CUMPLE","NO CUMPLE")))</f>
        <v/>
      </c>
      <c r="Y380" s="132"/>
      <c r="Z380" s="186" t="str">
        <f>IF(OR(Y374=0,M380="",Q380=""),"",IF(AND(T380="SI",Y374&gt;=$Z$22),"CUMPLE",IF(Y374&gt;=$Z$23,"CUMPLE","NO CUMPLE")))</f>
        <v/>
      </c>
      <c r="AA380" s="214" t="str">
        <f t="shared" si="326"/>
        <v/>
      </c>
      <c r="AB380" s="199">
        <v>2021</v>
      </c>
      <c r="AC380" s="134">
        <f t="shared" si="328"/>
        <v>0</v>
      </c>
      <c r="AD380" s="135" t="str">
        <f>IF(OR(B380="",C380=""),"",IF(AND(AC380&gt;0,AC380&lt;=30000),"MIPYME","NO CUMPLE"))</f>
        <v/>
      </c>
      <c r="AE380" s="136"/>
      <c r="AF380" s="188" t="str">
        <f>IF(OR(M380="",L374="",P380=""),"",IF(AND(T378="SI",AE374&gt;=$AF$22),"CUMPLE",IF(AE374&gt;=$AF$23,"CUMPLE","NO CUMPLE")))</f>
        <v/>
      </c>
      <c r="AG380" s="136"/>
      <c r="AH380" s="188" t="str">
        <f>IF(OR(M380="",L374="",P374=""),"",IF(AND(T374="SI",AG374&gt;=$AH$22),"CUMPLE",IF(AG374&gt;=$AH$23,"CUMPLE","NO CUMPLE")))</f>
        <v/>
      </c>
      <c r="AI380" s="162" t="str">
        <f t="shared" si="329"/>
        <v/>
      </c>
    </row>
    <row r="381" spans="1:35" s="14" customFormat="1" ht="20.100000000000001" customHeight="1">
      <c r="A381" s="259"/>
      <c r="B381" s="150" t="str">
        <f t="shared" si="330"/>
        <v/>
      </c>
      <c r="C381" s="150"/>
      <c r="D381" s="121"/>
      <c r="E381" s="153"/>
      <c r="F381" s="153"/>
      <c r="G381" s="153"/>
      <c r="H381" s="153"/>
      <c r="I381" s="153">
        <f t="shared" si="333"/>
        <v>0</v>
      </c>
      <c r="J381" s="153">
        <f t="shared" si="331"/>
        <v>0</v>
      </c>
      <c r="K381" s="153"/>
      <c r="L381" s="153"/>
      <c r="M381" s="149"/>
      <c r="N381" s="197" t="str">
        <f>IF(M381="","",VLOOKUP(M381,POA!$B$3:$G346,3,0))</f>
        <v/>
      </c>
      <c r="O381" s="160" t="s">
        <v>7</v>
      </c>
      <c r="P381" s="160">
        <f>+SUM(P382:P385)</f>
        <v>0</v>
      </c>
      <c r="Q381" s="203" t="str">
        <f>IF(ISERROR(VLOOKUP(M381,POA!$B$3:$G359,2,0)),"",VLOOKUP(M381,POA!$B$3:$G359,2,0))</f>
        <v/>
      </c>
      <c r="R381" s="204"/>
      <c r="S381" s="246" t="str">
        <f>IF(OR($R$26=0,M381="",Q381=""),"",IF($R$26&gt;=VLOOKUP(M381,POA!$B$3:$G$21,6,FALSE),"CUMPLE","NO CUMPLE"))</f>
        <v/>
      </c>
      <c r="T381" s="129"/>
      <c r="U381" s="130"/>
      <c r="V381" s="186" t="str">
        <f>IF(OR($U374=0,M381="",Q381=""),"",IF(AND(T381="SI",$U374&gt;=$V$22),"CUMPLE",IF($U374&gt;=$V$23,"CUMPLE","NO CUMPLE")))</f>
        <v/>
      </c>
      <c r="W381" s="131"/>
      <c r="X381" s="186" t="str">
        <f>IF(OR(W374=0,M381="",Q381=""),"",IF(AND(T381="SI",W374&lt;=$X$22),"CUMPLE",IF(W374&lt;=$X$23,"CUMPLE","NO CUMPLE")))</f>
        <v/>
      </c>
      <c r="Y381" s="132"/>
      <c r="Z381" s="186" t="str">
        <f>IF(OR(Y374=0,M381="",Q381=""),"",IF(AND(T381="SI",Y374&gt;=$Z$22),"CUMPLE",IF(Y374&gt;=$Z$23,"CUMPLE","NO CUMPLE")))</f>
        <v/>
      </c>
      <c r="AA381" s="214" t="str">
        <f t="shared" si="326"/>
        <v/>
      </c>
      <c r="AB381" s="199">
        <v>2021</v>
      </c>
      <c r="AC381" s="134">
        <f t="shared" si="328"/>
        <v>0</v>
      </c>
      <c r="AD381" s="135" t="str">
        <f t="shared" ref="AD381:AD382" si="334">IF(OR(B381="",C381=""),"",IF(AND(AC381&gt;0,AC381&lt;=30000),"MIPYME","NO CUMPLE"))</f>
        <v/>
      </c>
      <c r="AE381" s="136"/>
      <c r="AF381" s="188" t="str">
        <f>IF(OR(M381="",L374="",P381=""),"",IF(AND(T374="SI",AE374&gt;=$AF$22),"CUMPLE",IF(AE374&gt;=$AF$23,"CUMPLE","NO CUMPLE")))</f>
        <v/>
      </c>
      <c r="AG381" s="136"/>
      <c r="AH381" s="188" t="str">
        <f>IF(OR(M381="",L374="",P374=""),"",IF(AND(T374="SI",AG374&gt;=$AH$22),"CUMPLE",IF(AG374&gt;=$AH$23,"CUMPLE","NO CUMPLE")))</f>
        <v/>
      </c>
      <c r="AI381" s="162" t="str">
        <f t="shared" si="329"/>
        <v/>
      </c>
    </row>
    <row r="382" spans="1:35" s="14" customFormat="1" ht="20.100000000000001" customHeight="1">
      <c r="A382" s="259"/>
      <c r="B382" s="150" t="str">
        <f t="shared" si="330"/>
        <v/>
      </c>
      <c r="C382" s="150"/>
      <c r="D382" s="121"/>
      <c r="E382" s="153"/>
      <c r="F382" s="153"/>
      <c r="G382" s="153"/>
      <c r="H382" s="153"/>
      <c r="I382" s="153">
        <f t="shared" si="333"/>
        <v>0</v>
      </c>
      <c r="J382" s="153">
        <f t="shared" si="331"/>
        <v>0</v>
      </c>
      <c r="K382" s="153"/>
      <c r="L382" s="153"/>
      <c r="M382" s="149"/>
      <c r="N382" s="197" t="str">
        <f>IF(M382="","",VLOOKUP(M382,POA!$B$3:$G346,3,0))</f>
        <v/>
      </c>
      <c r="O382" s="160" t="s">
        <v>7</v>
      </c>
      <c r="P382" s="160">
        <f>+SUM(P383:P385)</f>
        <v>0</v>
      </c>
      <c r="Q382" s="203" t="str">
        <f>IF(ISERROR(VLOOKUP(M382,POA!$B$3:$G352,2,0)),"",VLOOKUP(M382,POA!$B$3:$G352,2,0))</f>
        <v/>
      </c>
      <c r="R382" s="204"/>
      <c r="S382" s="246" t="str">
        <f>IF(OR($R$26=0,M382="",Q382=""),"",IF($R$26&gt;=VLOOKUP(M382,POA!$B$3:$G$21,6,FALSE),"CUMPLE","NO CUMPLE"))</f>
        <v/>
      </c>
      <c r="T382" s="129"/>
      <c r="U382" s="130"/>
      <c r="V382" s="186" t="str">
        <f>IF(OR($U374=0,M382="",Q382=""),"",IF(AND(T382="SI",$U374&gt;=$V$22),"CUMPLE",IF($U374&gt;=$V$23,"CUMPLE","NO CUMPLE")))</f>
        <v/>
      </c>
      <c r="W382" s="131"/>
      <c r="X382" s="186" t="str">
        <f>IF(OR(W374=0,M382="",Q382=""),"",IF(AND(T382="SI",W374&lt;=$X$22),"CUMPLE",IF(W374&lt;=$X$23,"CUMPLE","NO CUMPLE")))</f>
        <v/>
      </c>
      <c r="Y382" s="132"/>
      <c r="Z382" s="186" t="str">
        <f>IF(OR(Y374=0,M382="",Q382=""),"",IF(AND(T382="SI",Y374&gt;=$Z$22),"CUMPLE",IF(Y374&gt;=$Z$23,"CUMPLE","NO CUMPLE")))</f>
        <v/>
      </c>
      <c r="AA382" s="215" t="str">
        <f t="shared" si="326"/>
        <v/>
      </c>
      <c r="AB382" s="133">
        <v>2021</v>
      </c>
      <c r="AC382" s="134">
        <f t="shared" si="328"/>
        <v>0</v>
      </c>
      <c r="AD382" s="135" t="str">
        <f t="shared" si="334"/>
        <v/>
      </c>
      <c r="AE382" s="136"/>
      <c r="AF382" s="188" t="str">
        <f>IF(OR(M382="",L374="",P374=""),"",IF(AND(T374="SI",AE374&gt;=$AF$22),"CUMPLE",IF(AE374&gt;=$AF$23,"CUMPLE","NO CUMPLE")))</f>
        <v/>
      </c>
      <c r="AG382" s="136"/>
      <c r="AH382" s="188" t="str">
        <f>IF(OR(M382="",L374="",P374=""),"",IF(AND(T374="SI",AG374&gt;=$AH$22),"CUMPLE",IF(AG374&gt;=$AH$23,"CUMPLE","NO CUMPLE")))</f>
        <v/>
      </c>
      <c r="AI382" s="162" t="str">
        <f t="shared" si="329"/>
        <v/>
      </c>
    </row>
    <row r="383" spans="1:35" s="14" customFormat="1" ht="20.100000000000001" customHeight="1">
      <c r="A383" s="259"/>
      <c r="B383" s="150" t="str">
        <f t="shared" si="330"/>
        <v/>
      </c>
      <c r="C383" s="150"/>
      <c r="D383" s="121"/>
      <c r="E383" s="153"/>
      <c r="F383" s="153"/>
      <c r="G383" s="153"/>
      <c r="H383" s="153"/>
      <c r="I383" s="153">
        <f t="shared" si="333"/>
        <v>0</v>
      </c>
      <c r="J383" s="153">
        <f t="shared" si="331"/>
        <v>0</v>
      </c>
      <c r="K383" s="153"/>
      <c r="L383" s="153"/>
      <c r="M383" s="151"/>
      <c r="N383" s="197" t="str">
        <f>IF(M383="","",VLOOKUP(M383,POA!$B$3:$G346,3,0))</f>
        <v/>
      </c>
      <c r="O383" s="160" t="s">
        <v>7</v>
      </c>
      <c r="P383" s="160">
        <f>+SUM(P384:P385)</f>
        <v>0</v>
      </c>
      <c r="Q383" s="203" t="str">
        <f>IF(ISERROR(VLOOKUP(M383,POA!$B$3:$G353,2,0)),"",VLOOKUP(M383,POA!$B$3:$G353,2,0))</f>
        <v/>
      </c>
      <c r="R383" s="204"/>
      <c r="S383" s="246"/>
      <c r="T383" s="129"/>
      <c r="U383" s="130"/>
      <c r="V383" s="186" t="str">
        <f>IF(OR($U374=0,M383="",Q383=""),"",IF(AND(T383="SI",$U374&gt;=$V$22),"CUMPLE",IF($U374&gt;=$V$23,"CUMPLE","NO CUMPLE")))</f>
        <v/>
      </c>
      <c r="W383" s="131"/>
      <c r="X383" s="186" t="str">
        <f>IF(OR(W374=0,M383="",Q383=""),"",IF(AND(T383="SI",W374&lt;=$X$22),"CUMPLE",IF(W374&lt;=$X$23,"CUMPLE","NO CUMPLE")))</f>
        <v/>
      </c>
      <c r="Y383" s="132"/>
      <c r="Z383" s="186" t="str">
        <f>IF(OR(Y374=0,M383="",Q383=""),"",IF(AND(T383="SI",Y374&gt;=$Z$22),"CUMPLE",IF(Y374&gt;=$Z$23,"CUMPLE","NO CUMPLE")))</f>
        <v/>
      </c>
      <c r="AA383" s="214" t="str">
        <f t="shared" si="326"/>
        <v/>
      </c>
      <c r="AB383" s="199">
        <v>2021</v>
      </c>
      <c r="AC383" s="134">
        <f t="shared" si="328"/>
        <v>0</v>
      </c>
      <c r="AD383" s="135" t="str">
        <f>IF(OR(B383="",C383=""),"",IF(AND(AC383&gt;0,AC383&lt;=30000),"MIPYME","NO CUMPLE"))</f>
        <v/>
      </c>
      <c r="AE383" s="136"/>
      <c r="AF383" s="188" t="str">
        <f>IF(OR(M383="",L374="",P383=""),"",IF(AND(T374="SI",AE374&gt;=$AF$22),"CUMPLE",IF(AE374&gt;=$AF$23,"CUMPLE","NO CUMPLE")))</f>
        <v/>
      </c>
      <c r="AG383" s="136"/>
      <c r="AH383" s="188" t="str">
        <f>IF(OR(M383="",L374="",P374=""),"",IF(AND(T374="SI",AG374&gt;=$AH$22),"CUMPLE",IF(AG374&gt;=$AH$23,"CUMPLE","NO CUMPLE")))</f>
        <v/>
      </c>
      <c r="AI383" s="162" t="str">
        <f t="shared" si="329"/>
        <v/>
      </c>
    </row>
    <row r="384" spans="1:35" ht="20.100000000000001" customHeight="1">
      <c r="A384" s="259"/>
      <c r="B384" s="284" t="str">
        <f t="shared" si="330"/>
        <v/>
      </c>
      <c r="C384" s="284"/>
      <c r="D384" s="284"/>
      <c r="E384" s="216"/>
      <c r="F384" s="153"/>
      <c r="G384" s="153"/>
      <c r="H384" s="153"/>
      <c r="I384" s="153">
        <f>IF(ISERROR(E384-G384),"",E384-G384)</f>
        <v>0</v>
      </c>
      <c r="J384" s="153">
        <f t="shared" si="331"/>
        <v>0</v>
      </c>
      <c r="K384" s="153"/>
      <c r="L384" s="153"/>
      <c r="M384" s="151"/>
      <c r="N384" s="197" t="str">
        <f>IF(M384="","",VLOOKUP(M384,POA!$B$3:$G346,3,0))</f>
        <v/>
      </c>
      <c r="O384" s="160" t="s">
        <v>7</v>
      </c>
      <c r="P384" s="160">
        <f>+SUM(P385:P385)</f>
        <v>0</v>
      </c>
      <c r="Q384" s="203" t="str">
        <f>IF(ISERROR(VLOOKUP(M384,POA!$B$3:$G354,2,0)),"",VLOOKUP(M384,POA!$B$3:$G354,2,0))</f>
        <v/>
      </c>
      <c r="R384" s="204"/>
      <c r="S384" s="253"/>
      <c r="T384" s="129"/>
      <c r="U384" s="129"/>
      <c r="V384" s="186" t="str">
        <f>IF(OR($U375=0,M384="",Q384=""),"",IF(AND(T384="SI",$U375&gt;=$V$22),"CUMPLE",IF($U375&gt;=$V$23,"CUMPLE","NO CUMPLE")))</f>
        <v/>
      </c>
      <c r="W384" s="129"/>
      <c r="X384" s="186" t="str">
        <f>IF(OR(W375=0,M384="",Q384=""),"",IF(AND(T384="SI",W375&lt;=$X$22),"CUMPLE",IF(W375&lt;=$X$23,"CUMPLE","NO CUMPLE")))</f>
        <v/>
      </c>
      <c r="Y384" s="129"/>
      <c r="Z384" s="186" t="str">
        <f>IF(OR(Y375=0,M384="",Q384=""),"",IF(AND(T384="SI",Y375&gt;=$Z$22),"CUMPLE",IF(Y375&gt;=$Z$23,"CUMPLE","NO CUMPLE")))</f>
        <v/>
      </c>
      <c r="AA384" s="214" t="str">
        <f t="shared" si="326"/>
        <v/>
      </c>
      <c r="AB384" s="200"/>
      <c r="AC384" s="129"/>
      <c r="AD384" s="129"/>
      <c r="AE384" s="129"/>
      <c r="AF384" s="188" t="str">
        <f>IF(OR(M384="",L374="",P384=""),"",IF(AND(T374="SI",AE374&gt;=$AF$22),"CUMPLE",IF(AE374&gt;=$AF$23,"CUMPLE","NO CUMPLE")))</f>
        <v/>
      </c>
      <c r="AG384" s="129"/>
      <c r="AH384" s="188" t="str">
        <f>IF(OR(M384="",L374="",P374=""),"",IF(AND(T374="SI",AG374&gt;=$AH$22),"CUMPLE",IF(AG374&gt;=$AH$23,"CUMPLE","NO CUMPLE")))</f>
        <v/>
      </c>
      <c r="AI384" s="162" t="str">
        <f t="shared" si="329"/>
        <v/>
      </c>
    </row>
    <row r="385" spans="1:35" ht="9.9499999999999993" customHeight="1" thickBot="1">
      <c r="A385" s="259"/>
      <c r="B385" s="322" t="s">
        <v>73</v>
      </c>
      <c r="C385" s="323"/>
      <c r="D385" s="323"/>
      <c r="E385" s="323"/>
      <c r="F385" s="323"/>
      <c r="G385" s="323"/>
      <c r="H385" s="323"/>
      <c r="I385" s="323"/>
      <c r="J385" s="323"/>
      <c r="K385" s="323"/>
      <c r="L385" s="323"/>
      <c r="M385" s="323"/>
      <c r="N385" s="323"/>
      <c r="O385" s="323"/>
      <c r="P385" s="323"/>
      <c r="Q385" s="323"/>
      <c r="R385" s="323"/>
      <c r="S385" s="324"/>
      <c r="T385" s="323"/>
      <c r="U385" s="323"/>
      <c r="V385" s="323"/>
      <c r="W385" s="323"/>
      <c r="X385" s="323"/>
      <c r="Y385" s="323"/>
      <c r="Z385" s="323"/>
      <c r="AA385" s="324"/>
      <c r="AB385" s="323"/>
      <c r="AC385" s="323"/>
      <c r="AD385" s="323"/>
      <c r="AE385" s="323"/>
      <c r="AF385" s="323"/>
      <c r="AG385" s="323"/>
      <c r="AH385" s="323"/>
      <c r="AI385" s="325"/>
    </row>
    <row r="386" spans="1:35" s="221" customFormat="1" ht="26.1" customHeight="1">
      <c r="A386" s="269" t="s">
        <v>171</v>
      </c>
      <c r="B386" s="222">
        <v>31</v>
      </c>
      <c r="C386" s="223" t="s">
        <v>172</v>
      </c>
      <c r="D386" s="224">
        <f>IF(SUM(D387:D396)=0,"",SUM(D387:D396))</f>
        <v>1</v>
      </c>
      <c r="E386" s="225">
        <f t="shared" ref="E386:K386" si="335">IF(ISERROR(SUM(E387:E396)),"",SUM(E387:E396))</f>
        <v>5068548200</v>
      </c>
      <c r="F386" s="225">
        <f t="shared" si="335"/>
        <v>5884057894</v>
      </c>
      <c r="G386" s="225">
        <f t="shared" si="335"/>
        <v>655509102</v>
      </c>
      <c r="H386" s="225">
        <f t="shared" si="335"/>
        <v>1099502678</v>
      </c>
      <c r="I386" s="225">
        <f t="shared" si="335"/>
        <v>4413039098</v>
      </c>
      <c r="J386" s="225">
        <f t="shared" si="335"/>
        <v>4784555216</v>
      </c>
      <c r="K386" s="225">
        <f t="shared" si="335"/>
        <v>1337339329</v>
      </c>
      <c r="L386" s="225">
        <f t="shared" ref="L386" si="336">IF(ISERROR(SUM(L387:L395)),"",SUM(L387:L395))</f>
        <v>76498754</v>
      </c>
      <c r="M386" s="226">
        <v>1</v>
      </c>
      <c r="N386" s="227">
        <f>IF(M386="","",VLOOKUP(M386,POA!$B$3:$G358,3,0))</f>
        <v>5</v>
      </c>
      <c r="O386" s="228" t="s">
        <v>7</v>
      </c>
      <c r="P386" s="228">
        <f>+SUM(P387:P395)</f>
        <v>0</v>
      </c>
      <c r="Q386" s="229">
        <f>IF(ISERROR(VLOOKUP(M386,POA!$B$3:$G371,2,0)),"",VLOOKUP(M386,POA!$B$3:$G371,2,0))</f>
        <v>3031202957</v>
      </c>
      <c r="R386" s="230">
        <f>IF(M386="","",SUM($I$386)+IF(ISERROR(VLOOKUP(M386,POA!$B$3:$G355,4,0)),"",VLOOKUP(M386,POA!$B$3:$G355,4,0)))</f>
        <v>5019279689.3999996</v>
      </c>
      <c r="S386" s="231" t="str">
        <f>IF(OR($R$26=0,M386="",Q386=""),"",IF($R$26&gt;=VLOOKUP(M386,POA!$B$3:$G$21,6,FALSE),"CUMPLE","NO CUMPLE"))</f>
        <v/>
      </c>
      <c r="T386" s="225" t="str">
        <f>IF(M386="","",IF(COUNTIFS(T387:T396,"SI",D387:D396,"&gt;=10%")&gt;0,"SI","NO"))</f>
        <v>NO</v>
      </c>
      <c r="U386" s="225">
        <f>IF(ISERROR(SUM(E386/G386)),0,SUM(E386/G386))</f>
        <v>7.7322316113316152</v>
      </c>
      <c r="V386" s="232" t="str">
        <f>IF(OR($U386=0,M386="",Q386=""),"",IF(AND(T386="SI",$U386&gt;=$V$22),"CUMPLE",IF($U386&gt;=$V$23,"CUMPLE","NO CUMPLE")))</f>
        <v>CUMPLE</v>
      </c>
      <c r="W386" s="233">
        <f>IF(M386="","",IF(ISERROR(SUM(H386/F386)),0,SUM(H386/F386)))</f>
        <v>0.18686129501226828</v>
      </c>
      <c r="X386" s="232" t="str">
        <f>IF(OR(W386=0,M386="",Q386=""),"",IF(AND(T386="SI",W386&lt;=$X$22),"CUMPLE",IF(W386&lt;=$X$23,"CUMPLE","NO CUMPLE")))</f>
        <v>CUMPLE</v>
      </c>
      <c r="Y386" s="225">
        <f>IF(ISERROR(SUM(K386/L386)),0,SUM(K386/L386))</f>
        <v>17.481844593181219</v>
      </c>
      <c r="Z386" s="232" t="str">
        <f>IF(OR(Y386=0,M386="",Q386=""),"",IF(AND(T386="SI",Y386&gt;=$Z$22),"CUMPLE",IF(Y386&gt;=$Z$23,"CUMPLE","NO CUMPLE")))</f>
        <v>CUMPLE</v>
      </c>
      <c r="AA386" s="234" t="str">
        <f t="shared" ref="AA386:AA396" si="337">IF(OR(S386="",V386="",X386="",Z386=""),"",IF(S386="NO CUMPLE","NO CUMPLE",IF(V386="NO CUMPLE","NO CUMPLE",IF(X386="NO CUMPLE","NO CUMPLE",IF(Z386="NO CUMPLE","NO CUMPLE",IF(Z386="NO CUMPLE","NO CUMPLE","CUMPLE"))))))</f>
        <v/>
      </c>
      <c r="AB386" s="235">
        <v>2021</v>
      </c>
      <c r="AC386" s="236">
        <f>IF(ISERROR(F386/VLOOKUP(AB386,$AC$21:$AD$23,2)),"",F386/VLOOKUP(AB386,$AC$21:$AD$23,2))</f>
        <v>6476.4881731507958</v>
      </c>
      <c r="AD386" s="237" t="str">
        <f>IF(OR(B386="",C386=""),"",IF(AND(AC386&gt;0,AC386&lt;=30000),"MIPYME","NO CUMPLE"))</f>
        <v>MIPYME</v>
      </c>
      <c r="AE386" s="238">
        <f>IF(M386="","",IF(ISERROR(SUM(K386/J386)),0,SUM(K386/J386)))</f>
        <v>0.27951173486885722</v>
      </c>
      <c r="AF386" s="239" t="str">
        <f>IF(OR(M386="",L386="",P386=""),"",IF(AND(T386="SI",AE386&gt;=$AF$22),"CUMPLE",IF(AE386&gt;=$AF$23,"CUMPLE","NO CUMPLE")))</f>
        <v>CUMPLE</v>
      </c>
      <c r="AG386" s="238">
        <f>IF(M386="","",IF(ISERROR(SUM(K386/F386)),0,SUM(K386/F386)))</f>
        <v>0.22728181012013679</v>
      </c>
      <c r="AH386" s="239" t="str">
        <f>IF(OR(M386="",L386="",P386=""),"",IF(AND(T386="SI",AG386&gt;=$AH$22),"CUMPLE",IF(AG386&gt;=$AH$23,"CUMPLE","NO CUMPLE")))</f>
        <v>CUMPLE</v>
      </c>
      <c r="AI386" s="234" t="str">
        <f>IF(OR(AF386="",AH386=""),"",IF(AF386="NO CUMPLE","NO CUMPLE",IF(AH386="NO CUMPLE","NO CUMPLE",IF(AH386="NO CUMPLE","NO CUMPLE","CUMPLE"))))</f>
        <v>CUMPLE</v>
      </c>
    </row>
    <row r="387" spans="1:35" s="14" customFormat="1" ht="20.100000000000001" customHeight="1">
      <c r="A387" s="259">
        <v>45467</v>
      </c>
      <c r="B387" s="146">
        <f>IF(C387="","",B386+0.1)</f>
        <v>31.1</v>
      </c>
      <c r="C387" s="146" t="s">
        <v>172</v>
      </c>
      <c r="D387" s="147">
        <v>1</v>
      </c>
      <c r="E387" s="137">
        <v>5068548200</v>
      </c>
      <c r="F387" s="137">
        <v>5884057894</v>
      </c>
      <c r="G387" s="137">
        <v>655509102</v>
      </c>
      <c r="H387" s="137">
        <v>1099502678</v>
      </c>
      <c r="I387" s="137">
        <f>IF(ISERROR(E387-G387),"",E387-G387)</f>
        <v>4413039098</v>
      </c>
      <c r="J387" s="137">
        <f>IF(ISERROR(F387-H387),"",F387-H387)</f>
        <v>4784555216</v>
      </c>
      <c r="K387" s="137">
        <v>1337339329</v>
      </c>
      <c r="L387" s="137">
        <v>76498754</v>
      </c>
      <c r="M387" s="148">
        <v>4</v>
      </c>
      <c r="N387" s="198">
        <f>IF(M387="","",VLOOKUP(M387,POA!$B$3:$G358,3,0))</f>
        <v>5</v>
      </c>
      <c r="O387" s="159" t="s">
        <v>7</v>
      </c>
      <c r="P387" s="159">
        <f t="shared" ref="P387:P388" si="338">+SUM(P388:P396)</f>
        <v>0</v>
      </c>
      <c r="Q387" s="202">
        <f>IF(ISERROR(VLOOKUP(M387,POA!$B$3:$G371,2,0)),"",VLOOKUP(M387,POA!$B$3:$G371,2,0))</f>
        <v>1378467964</v>
      </c>
      <c r="R387" s="264">
        <f>IF(M387="","",SUM($I$386)+IF(ISERROR(VLOOKUP(M387,POA!$B$3:$G356,4,0)),"",VLOOKUP(M387,POA!$B$3:$G356,4,0)))</f>
        <v>4688732690.8000002</v>
      </c>
      <c r="S387" s="256" t="str">
        <f>IF(OR($R$26=0,M387="",Q387=""),"",IF($R$26&gt;=VLOOKUP(M387,POA!$B$3:$G$21,6,FALSE),"CUMPLE","NO CUMPLE"))</f>
        <v/>
      </c>
      <c r="T387" s="154"/>
      <c r="U387" s="138"/>
      <c r="V387" s="185" t="str">
        <f>IF(OR($U386=0,M387="",Q387=""),"",IF(AND(T387="SI",$U386&gt;=$V$22),"CUMPLE",IF($U386&gt;=$V$23,"CUMPLE","NO CUMPLE")))</f>
        <v>CUMPLE</v>
      </c>
      <c r="W387" s="139"/>
      <c r="X387" s="185" t="str">
        <f>IF(OR(W386=0,M387="",Q387=""),"",IF(AND(T387="SI",W386&lt;=$X$22),"CUMPLE",IF(W386&lt;=$X$23,"CUMPLE","NO CUMPLE")))</f>
        <v>CUMPLE</v>
      </c>
      <c r="Y387" s="140"/>
      <c r="Z387" s="185" t="str">
        <f>IF(OR(Y386=0,M387="",Q387=""),"",IF(AND(T387="SI",Y386&gt;=$Z$22),"CUMPLE",IF(Y386&gt;=$Z$23,"CUMPLE","NO CUMPLE")))</f>
        <v>CUMPLE</v>
      </c>
      <c r="AA387" s="213" t="str">
        <f t="shared" si="337"/>
        <v/>
      </c>
      <c r="AB387" s="141">
        <v>2021</v>
      </c>
      <c r="AC387" s="142">
        <f t="shared" ref="AC387:AC395" si="339">IF(ISERROR(F387/VLOOKUP(AB387,$AC$21:$AD$23,2)),"",F387/VLOOKUP(AB387,$AC$21:$AD$23,2))</f>
        <v>6476.4881731507958</v>
      </c>
      <c r="AD387" s="143" t="str">
        <f>IF(OR(B387="",C387=""),"",IF(AND(AC387&gt;0,AC387&lt;=30000),"MIPYME","NO CUMPLE"))</f>
        <v>MIPYME</v>
      </c>
      <c r="AE387" s="144"/>
      <c r="AF387" s="187" t="str">
        <f>IF(OR(M387="",L386="",P387=""),"",IF(AND(T386="SI",AE386&gt;=$AF$22),"CUMPLE",IF(AE386&gt;=$AF$23,"CUMPLE","NO CUMPLE")))</f>
        <v>CUMPLE</v>
      </c>
      <c r="AG387" s="144"/>
      <c r="AH387" s="187" t="str">
        <f>IF(OR(M387="",L386="",P387=""),"",IF(AND(T386="SI",AG386&gt;=$AH$22),"CUMPLE",IF(AG386&gt;=$AH$23,"CUMPLE","NO CUMPLE")))</f>
        <v>CUMPLE</v>
      </c>
      <c r="AI387" s="161" t="str">
        <f t="shared" ref="AI387:AI396" si="340">IF(OR(AF387="",AH387=""),"",IF(AF387="NO CUMPLE","NO CUMPLE",IF(AH387="NO CUMPLE","NO CUMPLE",IF(AH387="NO CUMPLE","NO CUMPLE","CUMPLE"))))</f>
        <v>CUMPLE</v>
      </c>
    </row>
    <row r="388" spans="1:35" s="14" customFormat="1" ht="20.100000000000001" customHeight="1">
      <c r="A388" s="259"/>
      <c r="B388" s="21" t="str">
        <f t="shared" ref="B388:B396" si="341">IF(C388="","",B387+0.1)</f>
        <v/>
      </c>
      <c r="C388" s="21"/>
      <c r="D388" s="121"/>
      <c r="E388" s="153"/>
      <c r="F388" s="153"/>
      <c r="G388" s="153"/>
      <c r="H388" s="153"/>
      <c r="I388" s="153">
        <f>IF(ISERROR(E388-G388),"",E388-G388)</f>
        <v>0</v>
      </c>
      <c r="J388" s="153">
        <f t="shared" ref="J388:J396" si="342">IF(ISERROR(F388-H388),"",F388-H388)</f>
        <v>0</v>
      </c>
      <c r="K388" s="153" t="s">
        <v>7</v>
      </c>
      <c r="L388" s="153"/>
      <c r="M388" s="149">
        <v>6</v>
      </c>
      <c r="N388" s="197">
        <f>IF(M388="","",VLOOKUP(M388,POA!$B$3:$G358,3,0))</f>
        <v>5</v>
      </c>
      <c r="O388" s="160" t="s">
        <v>7</v>
      </c>
      <c r="P388" s="160">
        <f t="shared" si="338"/>
        <v>0</v>
      </c>
      <c r="Q388" s="255">
        <f>IF(ISERROR(VLOOKUP(M388,POA!$B$3:$G371,2,0)),"",VLOOKUP(M388,POA!$B$3:$G371,2,0))</f>
        <v>1264100957</v>
      </c>
      <c r="R388" s="295">
        <f>IF(M388="","",SUM($I$386)+IF(ISERROR(VLOOKUP(M388,POA!$B$3:$G357,4,0)),"",VLOOKUP(M388,POA!$B$3:$G357,4,0)))</f>
        <v>4665859289.3999996</v>
      </c>
      <c r="S388" s="257" t="str">
        <f>IF(OR($R$26=0,M388="",Q388=""),"",IF($R$26&gt;=VLOOKUP(M388,POA!$B$3:$G$21,6,FALSE),"CUMPLE","NO CUMPLE"))</f>
        <v/>
      </c>
      <c r="T388" s="129"/>
      <c r="U388" s="130"/>
      <c r="V388" s="186" t="str">
        <f>IF(OR($U386=0,M388="",Q388=""),"",IF(AND(T388="SI",$U386&gt;=$V$22),"CUMPLE",IF($U386&gt;=$V$23,"CUMPLE","NO CUMPLE")))</f>
        <v>CUMPLE</v>
      </c>
      <c r="W388" s="131"/>
      <c r="X388" s="186" t="str">
        <f>IF(OR(W386=0,M388="",Q388=""),"",IF(AND(T388="SI",W386&lt;=$X$22),"CUMPLE",IF(W386&lt;=$X$23,"CUMPLE","NO CUMPLE")))</f>
        <v>CUMPLE</v>
      </c>
      <c r="Y388" s="132"/>
      <c r="Z388" s="186" t="str">
        <f>IF(OR(Y386=0,M388="",Q388=""),"",IF(AND(T388="SI",Y386&gt;=$Z$22),"CUMPLE",IF(Y386&gt;=$Z$23,"CUMPLE","NO CUMPLE")))</f>
        <v>CUMPLE</v>
      </c>
      <c r="AA388" s="214" t="str">
        <f t="shared" si="337"/>
        <v/>
      </c>
      <c r="AB388" s="199">
        <v>2021</v>
      </c>
      <c r="AC388" s="134">
        <f t="shared" si="339"/>
        <v>0</v>
      </c>
      <c r="AD388" s="135" t="str">
        <f t="shared" ref="AD388:AD391" si="343">IF(OR(B388="",C388=""),"",IF(AND(AC388&gt;0,AC388&lt;=30000),"MIPYME","NO CUMPLE"))</f>
        <v/>
      </c>
      <c r="AE388" s="136"/>
      <c r="AF388" s="188" t="str">
        <f>IF(OR(M388="",L386="",P388=""),"",IF(AND(T386="SI",AE386&gt;=$AF$22),"CUMPLE",IF(AE386&gt;=$AF$23,"CUMPLE","NO CUMPLE")))</f>
        <v>CUMPLE</v>
      </c>
      <c r="AG388" s="136"/>
      <c r="AH388" s="188" t="str">
        <f>IF(OR(M388="",L386="",P386=""),"",IF(AND(T386="SI",AG386&gt;=$AH$22),"CUMPLE",IF(AG386&gt;=$AH$23,"CUMPLE","NO CUMPLE")))</f>
        <v>CUMPLE</v>
      </c>
      <c r="AI388" s="162" t="str">
        <f t="shared" si="340"/>
        <v>CUMPLE</v>
      </c>
    </row>
    <row r="389" spans="1:35" s="14" customFormat="1" ht="20.100000000000001" customHeight="1">
      <c r="A389" s="259"/>
      <c r="B389" s="21" t="str">
        <f t="shared" si="341"/>
        <v/>
      </c>
      <c r="C389" s="21"/>
      <c r="D389" s="121"/>
      <c r="E389" s="153"/>
      <c r="F389" s="153"/>
      <c r="G389" s="153"/>
      <c r="H389" s="153"/>
      <c r="I389" s="153">
        <f t="shared" ref="I389:I395" si="344">IF(ISERROR(E389-G389),"",E389-G389)</f>
        <v>0</v>
      </c>
      <c r="J389" s="153">
        <f t="shared" si="342"/>
        <v>0</v>
      </c>
      <c r="K389" s="153"/>
      <c r="L389" s="153"/>
      <c r="M389" s="149">
        <v>7</v>
      </c>
      <c r="N389" s="197">
        <f>IF(M389="","",VLOOKUP(M389,POA!$B$3:$G358,3,0))</f>
        <v>5</v>
      </c>
      <c r="O389" s="160" t="s">
        <v>7</v>
      </c>
      <c r="P389" s="160">
        <f>+SUM(P390:P397)</f>
        <v>0</v>
      </c>
      <c r="Q389" s="255">
        <f>IF(ISERROR(VLOOKUP(M389,POA!$B$3:$G371,2,0)),"",VLOOKUP(M389,POA!$B$3:$G371,2,0))</f>
        <v>1167015102</v>
      </c>
      <c r="R389" s="295">
        <f>IF(M389="","",SUM($I$386)+IF(ISERROR(VLOOKUP(M389,POA!$B$3:$G358,4,0)),"",VLOOKUP(M389,POA!$B$3:$G358,4,0)))</f>
        <v>4646442118.3999996</v>
      </c>
      <c r="S389" s="294" t="str">
        <f>IF(OR($R$26=0,M389="",Q389=""),"",IF($R$26&gt;=VLOOKUP(M389,POA!$B$3:$G$21,6,FALSE),"CUMPLE","NO CUMPLE"))</f>
        <v/>
      </c>
      <c r="T389" s="129"/>
      <c r="U389" s="130"/>
      <c r="V389" s="186" t="str">
        <f>IF(OR($U386=0,M389="",Q389=""),"",IF(AND(T389="SI",$U386&gt;=$V$22),"CUMPLE",IF($U386&gt;=$V$23,"CUMPLE","NO CUMPLE")))</f>
        <v>CUMPLE</v>
      </c>
      <c r="W389" s="131"/>
      <c r="X389" s="186" t="str">
        <f>IF(OR(W386=0,M389="",Q389=""),"",IF(AND(T389="SI",W386&lt;=$X$22),"CUMPLE",IF(W386&lt;=$X$23,"CUMPLE","NO CUMPLE")))</f>
        <v>CUMPLE</v>
      </c>
      <c r="Y389" s="132"/>
      <c r="Z389" s="186" t="str">
        <f>IF(OR(Y386=0,M389="",Q389=""),"",IF(AND(T389="SI",Y386&gt;=$Z$22),"CUMPLE",IF(Y386&gt;=$Z$23,"CUMPLE","NO CUMPLE")))</f>
        <v>CUMPLE</v>
      </c>
      <c r="AA389" s="214" t="str">
        <f t="shared" si="337"/>
        <v/>
      </c>
      <c r="AB389" s="199">
        <v>2021</v>
      </c>
      <c r="AC389" s="134">
        <f t="shared" si="339"/>
        <v>0</v>
      </c>
      <c r="AD389" s="135" t="str">
        <f t="shared" si="343"/>
        <v/>
      </c>
      <c r="AE389" s="136"/>
      <c r="AF389" s="188" t="str">
        <f>IF(OR(M389="",L386="",P389=""),"",IF(AND(T386="SI",AE386&gt;=$AF$22),"CUMPLE",IF(AE386&gt;=$AF$23,"CUMPLE","NO CUMPLE")))</f>
        <v>CUMPLE</v>
      </c>
      <c r="AG389" s="136"/>
      <c r="AH389" s="188" t="str">
        <f>IF(OR(M389="",L386="",P386=""),"",IF(AND(T386="SI",AG386&gt;=$AH$22),"CUMPLE",IF(AG386&gt;=$AH$23,"CUMPLE","NO CUMPLE")))</f>
        <v>CUMPLE</v>
      </c>
      <c r="AI389" s="162" t="str">
        <f t="shared" si="340"/>
        <v>CUMPLE</v>
      </c>
    </row>
    <row r="390" spans="1:35" s="14" customFormat="1" ht="20.100000000000001" customHeight="1">
      <c r="A390" s="259"/>
      <c r="B390" s="21" t="str">
        <f t="shared" si="341"/>
        <v/>
      </c>
      <c r="C390" s="21"/>
      <c r="D390" s="121"/>
      <c r="E390" s="153"/>
      <c r="F390" s="153"/>
      <c r="G390" s="153"/>
      <c r="H390" s="153"/>
      <c r="I390" s="153">
        <f t="shared" si="344"/>
        <v>0</v>
      </c>
      <c r="J390" s="153">
        <f t="shared" si="342"/>
        <v>0</v>
      </c>
      <c r="K390" s="153"/>
      <c r="L390" s="153"/>
      <c r="M390" s="149"/>
      <c r="N390" s="197" t="str">
        <f>IF(M390="","",VLOOKUP(M390,POA!$B$3:$G371,3,0))</f>
        <v/>
      </c>
      <c r="O390" s="160" t="s">
        <v>7</v>
      </c>
      <c r="P390" s="160">
        <f>+SUM(P391:P397)</f>
        <v>0</v>
      </c>
      <c r="Q390" s="203" t="str">
        <f>IF(ISERROR(VLOOKUP(M390,POA!$B$3:$G360,2,0)),"",VLOOKUP(M390,POA!$B$3:$G360,2,0))</f>
        <v/>
      </c>
      <c r="R390" s="261"/>
      <c r="S390" s="252" t="str">
        <f>IF(OR($R$26=0,M390="",Q390=""),"",IF($R$26&gt;=VLOOKUP(M390,POA!$B$3:$G$21,6,FALSE),"CUMPLE","NO CUMPLE"))</f>
        <v/>
      </c>
      <c r="T390" s="129"/>
      <c r="U390" s="130"/>
      <c r="V390" s="186" t="str">
        <f>IF(OR($U386=0,M390="",Q390=""),"",IF(AND(T390="SI",$U386&gt;=$V$22),"CUMPLE",IF($U386&gt;=$V$23,"CUMPLE","NO CUMPLE")))</f>
        <v/>
      </c>
      <c r="W390" s="131"/>
      <c r="X390" s="186" t="str">
        <f>IF(OR(W386=0,M390="",Q390=""),"",IF(AND(T390="SI",W386&lt;=$X$22),"CUMPLE",IF(W386&lt;=$X$23,"CUMPLE","NO CUMPLE")))</f>
        <v/>
      </c>
      <c r="Y390" s="132"/>
      <c r="Z390" s="186" t="str">
        <f>IF(OR(Y386=0,M390="",Q390=""),"",IF(AND(T390="SI",Y386&gt;=$Z$22),"CUMPLE",IF(Y386&gt;=$Z$23,"CUMPLE","NO CUMPLE")))</f>
        <v/>
      </c>
      <c r="AA390" s="214" t="str">
        <f t="shared" si="337"/>
        <v/>
      </c>
      <c r="AB390" s="199">
        <v>2021</v>
      </c>
      <c r="AC390" s="134">
        <f t="shared" si="339"/>
        <v>0</v>
      </c>
      <c r="AD390" s="135" t="str">
        <f t="shared" si="343"/>
        <v/>
      </c>
      <c r="AE390" s="136"/>
      <c r="AF390" s="188" t="str">
        <f>IF(OR(M390="",L386="",P390=""),"",IF(AND(T386="SI",AE386&gt;=$AF$22),"CUMPLE",IF(AE386&gt;=$AF$23,"CUMPLE","NO CUMPLE")))</f>
        <v/>
      </c>
      <c r="AG390" s="136"/>
      <c r="AH390" s="188" t="str">
        <f>IF(OR(M389="",L386="",P386=""),"",IF(AND(T386="SI",AG386&gt;=$AH$22),"CUMPLE",IF(AG386&gt;=$AH$23,"CUMPLE","NO CUMPLE")))</f>
        <v>CUMPLE</v>
      </c>
      <c r="AI390" s="162" t="str">
        <f t="shared" si="340"/>
        <v/>
      </c>
    </row>
    <row r="391" spans="1:35" s="14" customFormat="1" ht="20.100000000000001" customHeight="1">
      <c r="A391" s="259"/>
      <c r="B391" s="21" t="str">
        <f t="shared" si="341"/>
        <v/>
      </c>
      <c r="C391" s="21"/>
      <c r="D391" s="121"/>
      <c r="E391" s="153"/>
      <c r="F391" s="153"/>
      <c r="G391" s="153"/>
      <c r="H391" s="153"/>
      <c r="I391" s="153">
        <f t="shared" si="344"/>
        <v>0</v>
      </c>
      <c r="J391" s="153">
        <f t="shared" si="342"/>
        <v>0</v>
      </c>
      <c r="K391" s="153"/>
      <c r="L391" s="153"/>
      <c r="M391" s="149"/>
      <c r="N391" s="197" t="str">
        <f>IF(M391="","",VLOOKUP(M391,POA!$B$3:$G358,3,0))</f>
        <v/>
      </c>
      <c r="O391" s="160" t="s">
        <v>7</v>
      </c>
      <c r="P391" s="160">
        <f>+SUM(P392:P397)</f>
        <v>0</v>
      </c>
      <c r="Q391" s="203" t="str">
        <f>IF(ISERROR(VLOOKUP(M391,POA!$B$3:$G371,2,0)),"",VLOOKUP(M391,POA!$B$3:$G371,2,0))</f>
        <v/>
      </c>
      <c r="R391" s="204"/>
      <c r="S391" s="246" t="str">
        <f>IF(OR($R$26=0,M391="",Q391=""),"",IF($R$26&gt;=VLOOKUP(M391,POA!$B$3:$G$21,6,FALSE),"CUMPLE","NO CUMPLE"))</f>
        <v/>
      </c>
      <c r="T391" s="129"/>
      <c r="U391" s="130"/>
      <c r="V391" s="186" t="str">
        <f>IF(OR($U386=0,M391="",Q391=""),"",IF(AND(T391="SI",$U386&gt;=$V$22),"CUMPLE",IF($U386&gt;=$V$23,"CUMPLE","NO CUMPLE")))</f>
        <v/>
      </c>
      <c r="W391" s="131"/>
      <c r="X391" s="186" t="str">
        <f>IF(OR(W386=0,M391="",Q391=""),"",IF(AND(T391="SI",W386&lt;=$X$22),"CUMPLE",IF(W386&lt;=$X$23,"CUMPLE","NO CUMPLE")))</f>
        <v/>
      </c>
      <c r="Y391" s="132"/>
      <c r="Z391" s="186" t="str">
        <f>IF(OR(Y386=0,M391="",Q391=""),"",IF(AND(T391="SI",Y386&gt;=$Z$22),"CUMPLE",IF(Y386&gt;=$Z$23,"CUMPLE","NO CUMPLE")))</f>
        <v/>
      </c>
      <c r="AA391" s="214" t="str">
        <f t="shared" si="337"/>
        <v/>
      </c>
      <c r="AB391" s="199">
        <v>2021</v>
      </c>
      <c r="AC391" s="134">
        <f t="shared" si="339"/>
        <v>0</v>
      </c>
      <c r="AD391" s="135" t="str">
        <f t="shared" si="343"/>
        <v/>
      </c>
      <c r="AE391" s="136"/>
      <c r="AF391" s="188" t="str">
        <f>IF(OR(M391="",L386="",P391=""),"",IF(AND(T386="SI",AE386&gt;=$AF$22),"CUMPLE",IF(AE386&gt;=$AF$23,"CUMPLE","NO CUMPLE")))</f>
        <v/>
      </c>
      <c r="AG391" s="136"/>
      <c r="AH391" s="188" t="str">
        <f>IF(OR(M391="",L386="",P386=""),"",IF(AND(T386="SI",AG386&gt;=$AH$22),"CUMPLE",IF(AG386&gt;=$AH$23,"CUMPLE","NO CUMPLE")))</f>
        <v/>
      </c>
      <c r="AI391" s="162" t="str">
        <f t="shared" si="340"/>
        <v/>
      </c>
    </row>
    <row r="392" spans="1:35" s="14" customFormat="1" ht="20.100000000000001" customHeight="1">
      <c r="A392" s="259"/>
      <c r="B392" s="150" t="str">
        <f t="shared" si="341"/>
        <v/>
      </c>
      <c r="C392" s="150"/>
      <c r="D392" s="121"/>
      <c r="E392" s="153"/>
      <c r="F392" s="153"/>
      <c r="G392" s="153"/>
      <c r="H392" s="153"/>
      <c r="I392" s="153">
        <f t="shared" si="344"/>
        <v>0</v>
      </c>
      <c r="J392" s="153">
        <f t="shared" si="342"/>
        <v>0</v>
      </c>
      <c r="K392" s="153"/>
      <c r="L392" s="153"/>
      <c r="M392" s="149"/>
      <c r="N392" s="197" t="str">
        <f>IF(M392="","",VLOOKUP(M392,POA!$B$3:$G358,3,0))</f>
        <v/>
      </c>
      <c r="O392" s="160" t="s">
        <v>7</v>
      </c>
      <c r="P392" s="160">
        <f>+SUM(P393:P397)</f>
        <v>0</v>
      </c>
      <c r="Q392" s="203" t="str">
        <f>IF(ISERROR(VLOOKUP(M392,POA!$B$3:$G371,2,0)),"",VLOOKUP(M392,POA!$B$3:$G371,2,0))</f>
        <v/>
      </c>
      <c r="R392" s="204"/>
      <c r="S392" s="246" t="str">
        <f>IF(OR($R$26=0,M392="",Q392=""),"",IF($R$26&gt;=VLOOKUP(M392,POA!$B$3:$G$21,6,FALSE),"CUMPLE","NO CUMPLE"))</f>
        <v/>
      </c>
      <c r="T392" s="129"/>
      <c r="U392" s="130"/>
      <c r="V392" s="186" t="str">
        <f>IF(OR($U386=0,M392="",Q392=""),"",IF(AND(T392="SI",$U386&gt;=$V$22),"CUMPLE",IF($U386&gt;=$V$23,"CUMPLE","NO CUMPLE")))</f>
        <v/>
      </c>
      <c r="W392" s="131"/>
      <c r="X392" s="186" t="str">
        <f>IF(OR(W386=0,M392="",Q392=""),"",IF(AND(T392="SI",W386&lt;=$X$22),"CUMPLE",IF(W386&lt;=$X$23,"CUMPLE","NO CUMPLE")))</f>
        <v/>
      </c>
      <c r="Y392" s="132"/>
      <c r="Z392" s="186" t="str">
        <f>IF(OR(Y386=0,M392="",Q392=""),"",IF(AND(T392="SI",Y386&gt;=$Z$22),"CUMPLE",IF(Y386&gt;=$Z$23,"CUMPLE","NO CUMPLE")))</f>
        <v/>
      </c>
      <c r="AA392" s="214" t="str">
        <f t="shared" si="337"/>
        <v/>
      </c>
      <c r="AB392" s="199">
        <v>2021</v>
      </c>
      <c r="AC392" s="134">
        <f t="shared" si="339"/>
        <v>0</v>
      </c>
      <c r="AD392" s="135" t="str">
        <f>IF(OR(B392="",C392=""),"",IF(AND(AC392&gt;0,AC392&lt;=30000),"MIPYME","NO CUMPLE"))</f>
        <v/>
      </c>
      <c r="AE392" s="136"/>
      <c r="AF392" s="188" t="str">
        <f>IF(OR(M392="",L386="",P392=""),"",IF(AND(T390="SI",AE386&gt;=$AF$22),"CUMPLE",IF(AE386&gt;=$AF$23,"CUMPLE","NO CUMPLE")))</f>
        <v/>
      </c>
      <c r="AG392" s="136"/>
      <c r="AH392" s="188" t="str">
        <f>IF(OR(M392="",L386="",P386=""),"",IF(AND(T386="SI",AG386&gt;=$AH$22),"CUMPLE",IF(AG386&gt;=$AH$23,"CUMPLE","NO CUMPLE")))</f>
        <v/>
      </c>
      <c r="AI392" s="162" t="str">
        <f t="shared" si="340"/>
        <v/>
      </c>
    </row>
    <row r="393" spans="1:35" s="14" customFormat="1" ht="20.100000000000001" customHeight="1">
      <c r="A393" s="259"/>
      <c r="B393" s="150" t="str">
        <f t="shared" si="341"/>
        <v/>
      </c>
      <c r="C393" s="150"/>
      <c r="D393" s="121"/>
      <c r="E393" s="153"/>
      <c r="F393" s="153"/>
      <c r="G393" s="153"/>
      <c r="H393" s="153"/>
      <c r="I393" s="153">
        <f t="shared" si="344"/>
        <v>0</v>
      </c>
      <c r="J393" s="153">
        <f t="shared" si="342"/>
        <v>0</v>
      </c>
      <c r="K393" s="153"/>
      <c r="L393" s="153"/>
      <c r="M393" s="149"/>
      <c r="N393" s="197" t="str">
        <f>IF(M393="","",VLOOKUP(M393,POA!$B$3:$G358,3,0))</f>
        <v/>
      </c>
      <c r="O393" s="160" t="s">
        <v>7</v>
      </c>
      <c r="P393" s="160">
        <f>+SUM(P394:P397)</f>
        <v>0</v>
      </c>
      <c r="Q393" s="203" t="str">
        <f>IF(ISERROR(VLOOKUP(M393,POA!$B$3:$G371,2,0)),"",VLOOKUP(M393,POA!$B$3:$G371,2,0))</f>
        <v/>
      </c>
      <c r="R393" s="204"/>
      <c r="S393" s="246" t="str">
        <f>IF(OR($R$26=0,M393="",Q393=""),"",IF($R$26&gt;=VLOOKUP(M393,POA!$B$3:$G$21,6,FALSE),"CUMPLE","NO CUMPLE"))</f>
        <v/>
      </c>
      <c r="T393" s="129"/>
      <c r="U393" s="130"/>
      <c r="V393" s="186" t="str">
        <f>IF(OR($U386=0,M393="",Q393=""),"",IF(AND(T393="SI",$U386&gt;=$V$22),"CUMPLE",IF($U386&gt;=$V$23,"CUMPLE","NO CUMPLE")))</f>
        <v/>
      </c>
      <c r="W393" s="131"/>
      <c r="X393" s="186" t="str">
        <f>IF(OR(W386=0,M393="",Q393=""),"",IF(AND(T393="SI",W386&lt;=$X$22),"CUMPLE",IF(W386&lt;=$X$23,"CUMPLE","NO CUMPLE")))</f>
        <v/>
      </c>
      <c r="Y393" s="132"/>
      <c r="Z393" s="186" t="str">
        <f>IF(OR(Y386=0,M393="",Q393=""),"",IF(AND(T393="SI",Y386&gt;=$Z$22),"CUMPLE",IF(Y386&gt;=$Z$23,"CUMPLE","NO CUMPLE")))</f>
        <v/>
      </c>
      <c r="AA393" s="214" t="str">
        <f t="shared" si="337"/>
        <v/>
      </c>
      <c r="AB393" s="199">
        <v>2021</v>
      </c>
      <c r="AC393" s="134">
        <f t="shared" si="339"/>
        <v>0</v>
      </c>
      <c r="AD393" s="135" t="str">
        <f t="shared" ref="AD393:AD394" si="345">IF(OR(B393="",C393=""),"",IF(AND(AC393&gt;0,AC393&lt;=30000),"MIPYME","NO CUMPLE"))</f>
        <v/>
      </c>
      <c r="AE393" s="136"/>
      <c r="AF393" s="188" t="str">
        <f>IF(OR(M393="",L386="",P393=""),"",IF(AND(T386="SI",AE386&gt;=$AF$22),"CUMPLE",IF(AE386&gt;=$AF$23,"CUMPLE","NO CUMPLE")))</f>
        <v/>
      </c>
      <c r="AG393" s="136"/>
      <c r="AH393" s="188" t="str">
        <f>IF(OR(M393="",L386="",P386=""),"",IF(AND(T386="SI",AG386&gt;=$AH$22),"CUMPLE",IF(AG386&gt;=$AH$23,"CUMPLE","NO CUMPLE")))</f>
        <v/>
      </c>
      <c r="AI393" s="162" t="str">
        <f t="shared" si="340"/>
        <v/>
      </c>
    </row>
    <row r="394" spans="1:35" s="14" customFormat="1" ht="20.100000000000001" customHeight="1">
      <c r="A394" s="259"/>
      <c r="B394" s="150" t="str">
        <f t="shared" si="341"/>
        <v/>
      </c>
      <c r="C394" s="150"/>
      <c r="D394" s="121"/>
      <c r="E394" s="153"/>
      <c r="F394" s="153"/>
      <c r="G394" s="153"/>
      <c r="H394" s="153"/>
      <c r="I394" s="153">
        <f t="shared" si="344"/>
        <v>0</v>
      </c>
      <c r="J394" s="153">
        <f t="shared" si="342"/>
        <v>0</v>
      </c>
      <c r="K394" s="153"/>
      <c r="L394" s="153"/>
      <c r="M394" s="149"/>
      <c r="N394" s="197" t="str">
        <f>IF(M394="","",VLOOKUP(M394,POA!$B$3:$G358,3,0))</f>
        <v/>
      </c>
      <c r="O394" s="160" t="s">
        <v>7</v>
      </c>
      <c r="P394" s="160">
        <f>+SUM(P395:P397)</f>
        <v>0</v>
      </c>
      <c r="Q394" s="203" t="str">
        <f>IF(ISERROR(VLOOKUP(M394,POA!$B$3:$G364,2,0)),"",VLOOKUP(M394,POA!$B$3:$G364,2,0))</f>
        <v/>
      </c>
      <c r="R394" s="204"/>
      <c r="S394" s="246" t="str">
        <f>IF(OR($R$26=0,M394="",Q394=""),"",IF($R$26&gt;=VLOOKUP(M394,POA!$B$3:$G$21,6,FALSE),"CUMPLE","NO CUMPLE"))</f>
        <v/>
      </c>
      <c r="T394" s="129"/>
      <c r="U394" s="130"/>
      <c r="V394" s="186" t="str">
        <f>IF(OR($U386=0,M394="",Q394=""),"",IF(AND(T394="SI",$U386&gt;=$V$22),"CUMPLE",IF($U386&gt;=$V$23,"CUMPLE","NO CUMPLE")))</f>
        <v/>
      </c>
      <c r="W394" s="131"/>
      <c r="X394" s="186" t="str">
        <f>IF(OR(W386=0,M394="",Q394=""),"",IF(AND(T394="SI",W386&lt;=$X$22),"CUMPLE",IF(W386&lt;=$X$23,"CUMPLE","NO CUMPLE")))</f>
        <v/>
      </c>
      <c r="Y394" s="132"/>
      <c r="Z394" s="186" t="str">
        <f>IF(OR(Y386=0,M394="",Q394=""),"",IF(AND(T394="SI",Y386&gt;=$Z$22),"CUMPLE",IF(Y386&gt;=$Z$23,"CUMPLE","NO CUMPLE")))</f>
        <v/>
      </c>
      <c r="AA394" s="215" t="str">
        <f t="shared" si="337"/>
        <v/>
      </c>
      <c r="AB394" s="133">
        <v>2021</v>
      </c>
      <c r="AC394" s="134">
        <f t="shared" si="339"/>
        <v>0</v>
      </c>
      <c r="AD394" s="135" t="str">
        <f t="shared" si="345"/>
        <v/>
      </c>
      <c r="AE394" s="136"/>
      <c r="AF394" s="188" t="str">
        <f>IF(OR(M394="",L386="",P386=""),"",IF(AND(T386="SI",AE386&gt;=$AF$22),"CUMPLE",IF(AE386&gt;=$AF$23,"CUMPLE","NO CUMPLE")))</f>
        <v/>
      </c>
      <c r="AG394" s="136"/>
      <c r="AH394" s="188" t="str">
        <f>IF(OR(M394="",L386="",P386=""),"",IF(AND(T386="SI",AG386&gt;=$AH$22),"CUMPLE",IF(AG386&gt;=$AH$23,"CUMPLE","NO CUMPLE")))</f>
        <v/>
      </c>
      <c r="AI394" s="162" t="str">
        <f t="shared" si="340"/>
        <v/>
      </c>
    </row>
    <row r="395" spans="1:35" s="14" customFormat="1" ht="20.100000000000001" customHeight="1">
      <c r="A395" s="259"/>
      <c r="B395" s="150" t="str">
        <f t="shared" si="341"/>
        <v/>
      </c>
      <c r="C395" s="150"/>
      <c r="D395" s="121"/>
      <c r="E395" s="153"/>
      <c r="F395" s="153"/>
      <c r="G395" s="153"/>
      <c r="H395" s="153"/>
      <c r="I395" s="153">
        <f t="shared" si="344"/>
        <v>0</v>
      </c>
      <c r="J395" s="153">
        <f t="shared" si="342"/>
        <v>0</v>
      </c>
      <c r="K395" s="153"/>
      <c r="L395" s="153"/>
      <c r="M395" s="151"/>
      <c r="N395" s="197" t="str">
        <f>IF(M395="","",VLOOKUP(M395,POA!$B$3:$G358,3,0))</f>
        <v/>
      </c>
      <c r="O395" s="160" t="s">
        <v>7</v>
      </c>
      <c r="P395" s="160">
        <f>+SUM(P396:P397)</f>
        <v>0</v>
      </c>
      <c r="Q395" s="203" t="str">
        <f>IF(ISERROR(VLOOKUP(M395,POA!$B$3:$G365,2,0)),"",VLOOKUP(M395,POA!$B$3:$G365,2,0))</f>
        <v/>
      </c>
      <c r="R395" s="204"/>
      <c r="S395" s="246"/>
      <c r="T395" s="129"/>
      <c r="U395" s="130"/>
      <c r="V395" s="186" t="str">
        <f>IF(OR($U386=0,M395="",Q395=""),"",IF(AND(T395="SI",$U386&gt;=$V$22),"CUMPLE",IF($U386&gt;=$V$23,"CUMPLE","NO CUMPLE")))</f>
        <v/>
      </c>
      <c r="W395" s="131"/>
      <c r="X395" s="186" t="str">
        <f>IF(OR(W386=0,M395="",Q395=""),"",IF(AND(T395="SI",W386&lt;=$X$22),"CUMPLE",IF(W386&lt;=$X$23,"CUMPLE","NO CUMPLE")))</f>
        <v/>
      </c>
      <c r="Y395" s="132"/>
      <c r="Z395" s="186" t="str">
        <f>IF(OR(Y386=0,M395="",Q395=""),"",IF(AND(T395="SI",Y386&gt;=$Z$22),"CUMPLE",IF(Y386&gt;=$Z$23,"CUMPLE","NO CUMPLE")))</f>
        <v/>
      </c>
      <c r="AA395" s="214" t="str">
        <f t="shared" si="337"/>
        <v/>
      </c>
      <c r="AB395" s="199">
        <v>2021</v>
      </c>
      <c r="AC395" s="134">
        <f t="shared" si="339"/>
        <v>0</v>
      </c>
      <c r="AD395" s="135" t="str">
        <f>IF(OR(B395="",C395=""),"",IF(AND(AC395&gt;0,AC395&lt;=30000),"MIPYME","NO CUMPLE"))</f>
        <v/>
      </c>
      <c r="AE395" s="136"/>
      <c r="AF395" s="188" t="str">
        <f>IF(OR(M395="",L386="",P395=""),"",IF(AND(T386="SI",AE386&gt;=$AF$22),"CUMPLE",IF(AE386&gt;=$AF$23,"CUMPLE","NO CUMPLE")))</f>
        <v/>
      </c>
      <c r="AG395" s="136"/>
      <c r="AH395" s="188" t="str">
        <f>IF(OR(M395="",L386="",P386=""),"",IF(AND(T386="SI",AG386&gt;=$AH$22),"CUMPLE",IF(AG386&gt;=$AH$23,"CUMPLE","NO CUMPLE")))</f>
        <v/>
      </c>
      <c r="AI395" s="162" t="str">
        <f t="shared" si="340"/>
        <v/>
      </c>
    </row>
    <row r="396" spans="1:35" ht="20.100000000000001" customHeight="1">
      <c r="A396" s="259"/>
      <c r="B396" s="284" t="str">
        <f t="shared" si="341"/>
        <v/>
      </c>
      <c r="C396" s="284"/>
      <c r="D396" s="284"/>
      <c r="E396" s="216"/>
      <c r="F396" s="153"/>
      <c r="G396" s="153"/>
      <c r="H396" s="153"/>
      <c r="I396" s="153">
        <f>IF(ISERROR(E396-G396),"",E396-G396)</f>
        <v>0</v>
      </c>
      <c r="J396" s="153">
        <f t="shared" si="342"/>
        <v>0</v>
      </c>
      <c r="K396" s="153"/>
      <c r="L396" s="153"/>
      <c r="M396" s="151"/>
      <c r="N396" s="197" t="str">
        <f>IF(M396="","",VLOOKUP(M396,POA!$B$3:$G358,3,0))</f>
        <v/>
      </c>
      <c r="O396" s="160" t="s">
        <v>7</v>
      </c>
      <c r="P396" s="160">
        <f>+SUM(P397:P397)</f>
        <v>0</v>
      </c>
      <c r="Q396" s="203" t="str">
        <f>IF(ISERROR(VLOOKUP(M396,POA!$B$3:$G366,2,0)),"",VLOOKUP(M396,POA!$B$3:$G366,2,0))</f>
        <v/>
      </c>
      <c r="R396" s="204"/>
      <c r="S396" s="253"/>
      <c r="T396" s="129"/>
      <c r="U396" s="129"/>
      <c r="V396" s="186" t="str">
        <f>IF(OR($U387=0,M396="",Q396=""),"",IF(AND(T396="SI",$U387&gt;=$V$22),"CUMPLE",IF($U387&gt;=$V$23,"CUMPLE","NO CUMPLE")))</f>
        <v/>
      </c>
      <c r="W396" s="129"/>
      <c r="X396" s="186" t="str">
        <f>IF(OR(W387=0,M396="",Q396=""),"",IF(AND(T396="SI",W387&lt;=$X$22),"CUMPLE",IF(W387&lt;=$X$23,"CUMPLE","NO CUMPLE")))</f>
        <v/>
      </c>
      <c r="Y396" s="129"/>
      <c r="Z396" s="186" t="str">
        <f>IF(OR(Y387=0,M396="",Q396=""),"",IF(AND(T396="SI",Y387&gt;=$Z$22),"CUMPLE",IF(Y387&gt;=$Z$23,"CUMPLE","NO CUMPLE")))</f>
        <v/>
      </c>
      <c r="AA396" s="214" t="str">
        <f t="shared" si="337"/>
        <v/>
      </c>
      <c r="AB396" s="200"/>
      <c r="AC396" s="129"/>
      <c r="AD396" s="129"/>
      <c r="AE396" s="129"/>
      <c r="AF396" s="188" t="str">
        <f>IF(OR(M396="",L386="",P396=""),"",IF(AND(T386="SI",AE386&gt;=$AF$22),"CUMPLE",IF(AE386&gt;=$AF$23,"CUMPLE","NO CUMPLE")))</f>
        <v/>
      </c>
      <c r="AG396" s="129"/>
      <c r="AH396" s="188" t="str">
        <f>IF(OR(M396="",L386="",P386=""),"",IF(AND(T386="SI",AG386&gt;=$AH$22),"CUMPLE",IF(AG386&gt;=$AH$23,"CUMPLE","NO CUMPLE")))</f>
        <v/>
      </c>
      <c r="AI396" s="162" t="str">
        <f t="shared" si="340"/>
        <v/>
      </c>
    </row>
    <row r="397" spans="1:35" ht="9.9499999999999993" customHeight="1" thickBot="1">
      <c r="A397" s="259"/>
      <c r="B397" s="322" t="s">
        <v>73</v>
      </c>
      <c r="C397" s="323"/>
      <c r="D397" s="323"/>
      <c r="E397" s="323"/>
      <c r="F397" s="323"/>
      <c r="G397" s="323"/>
      <c r="H397" s="323"/>
      <c r="I397" s="323"/>
      <c r="J397" s="323"/>
      <c r="K397" s="323"/>
      <c r="L397" s="323"/>
      <c r="M397" s="323"/>
      <c r="N397" s="323"/>
      <c r="O397" s="323"/>
      <c r="P397" s="323"/>
      <c r="Q397" s="323"/>
      <c r="R397" s="323"/>
      <c r="S397" s="324"/>
      <c r="T397" s="323"/>
      <c r="U397" s="323"/>
      <c r="V397" s="323"/>
      <c r="W397" s="323"/>
      <c r="X397" s="323"/>
      <c r="Y397" s="323"/>
      <c r="Z397" s="323"/>
      <c r="AA397" s="324"/>
      <c r="AB397" s="323"/>
      <c r="AC397" s="323"/>
      <c r="AD397" s="323"/>
      <c r="AE397" s="323"/>
      <c r="AF397" s="323"/>
      <c r="AG397" s="323"/>
      <c r="AH397" s="323"/>
      <c r="AI397" s="325"/>
    </row>
    <row r="398" spans="1:35" s="221" customFormat="1" ht="26.1" customHeight="1">
      <c r="A398" s="269" t="s">
        <v>173</v>
      </c>
      <c r="B398" s="222">
        <v>32</v>
      </c>
      <c r="C398" s="223" t="s">
        <v>174</v>
      </c>
      <c r="D398" s="224">
        <f>IF(SUM(D399:D408)=0,"",SUM(D399:D408))</f>
        <v>1</v>
      </c>
      <c r="E398" s="225">
        <f t="shared" ref="E398:K398" si="346">IF(ISERROR(SUM(E399:E408)),"",SUM(E399:E408))</f>
        <v>16807870436</v>
      </c>
      <c r="F398" s="225">
        <f t="shared" si="346"/>
        <v>17021364369</v>
      </c>
      <c r="G398" s="225">
        <f t="shared" si="346"/>
        <v>4877307408</v>
      </c>
      <c r="H398" s="225">
        <f t="shared" si="346"/>
        <v>7639557061</v>
      </c>
      <c r="I398" s="225">
        <f t="shared" si="346"/>
        <v>11930563028</v>
      </c>
      <c r="J398" s="225">
        <f t="shared" si="346"/>
        <v>9381807308</v>
      </c>
      <c r="K398" s="225">
        <f t="shared" si="346"/>
        <v>1552515219</v>
      </c>
      <c r="L398" s="225">
        <f t="shared" ref="L398" si="347">IF(ISERROR(SUM(L399:L407)),"",SUM(L399:L407))</f>
        <v>3018252</v>
      </c>
      <c r="M398" s="226">
        <v>4</v>
      </c>
      <c r="N398" s="227">
        <f>IF(M398="","",VLOOKUP(M398,POA!$B$3:$G370,3,0))</f>
        <v>5</v>
      </c>
      <c r="O398" s="228" t="s">
        <v>7</v>
      </c>
      <c r="P398" s="228">
        <f>+SUM(P399:P407)</f>
        <v>0</v>
      </c>
      <c r="Q398" s="229">
        <f>IF(ISERROR(VLOOKUP(M398,POA!$B$3:$G383,2,0)),"",VLOOKUP(M398,POA!$B$3:$G383,2,0))</f>
        <v>1378467964</v>
      </c>
      <c r="R398" s="230">
        <f>IF(M398="","",SUM($I$398)+IF(ISERROR(VLOOKUP(M398,POA!$B$3:$G367,4,0)),"",VLOOKUP(M398,POA!$B$3:$G367,4,0)))</f>
        <v>12206256620.799999</v>
      </c>
      <c r="S398" s="231" t="str">
        <f>IF(OR($R$26=0,M398="",Q398=""),"",IF($R$26&gt;=VLOOKUP(M398,POA!$B$3:$G$21,6,FALSE),"CUMPLE","NO CUMPLE"))</f>
        <v/>
      </c>
      <c r="T398" s="225" t="str">
        <f>IF(M398="","",IF(COUNTIFS(T399:T408,"SI",D399:D408,"&gt;=10%")&gt;0,"SI","NO"))</f>
        <v>SI</v>
      </c>
      <c r="U398" s="225">
        <f>IF(ISERROR(SUM(E398/G398)),0,SUM(E398/G398))</f>
        <v>3.4461371879965781</v>
      </c>
      <c r="V398" s="232" t="str">
        <f>IF(OR($U398=0,M398="",Q398=""),"",IF(AND(T398="SI",$U398&gt;=$V$22),"CUMPLE",IF($U398&gt;=$V$23,"CUMPLE","NO CUMPLE")))</f>
        <v>CUMPLE</v>
      </c>
      <c r="W398" s="233">
        <f>IF(M398="","",IF(ISERROR(SUM(H398/F398)),0,SUM(H398/F398)))</f>
        <v>0.44882166290461833</v>
      </c>
      <c r="X398" s="232" t="str">
        <f>IF(OR(W398=0,M398="",Q398=""),"",IF(AND(T398="SI",W398&lt;=$X$22),"CUMPLE",IF(W398&lt;=$X$23,"CUMPLE","NO CUMPLE")))</f>
        <v>CUMPLE</v>
      </c>
      <c r="Y398" s="225">
        <f>IF(ISERROR(SUM(K398/L398)),0,SUM(K398/L398))</f>
        <v>514.37561177794305</v>
      </c>
      <c r="Z398" s="232" t="str">
        <f>IF(OR(Y398=0,M398="",Q398=""),"",IF(AND(T398="SI",Y398&gt;=$Z$22),"CUMPLE",IF(Y398&gt;=$Z$23,"CUMPLE","NO CUMPLE")))</f>
        <v>CUMPLE</v>
      </c>
      <c r="AA398" s="234" t="str">
        <f t="shared" ref="AA398:AA408" si="348">IF(OR(S398="",V398="",X398="",Z398=""),"",IF(S398="NO CUMPLE","NO CUMPLE",IF(V398="NO CUMPLE","NO CUMPLE",IF(X398="NO CUMPLE","NO CUMPLE",IF(Z398="NO CUMPLE","NO CUMPLE",IF(Z398="NO CUMPLE","NO CUMPLE","CUMPLE"))))))</f>
        <v/>
      </c>
      <c r="AB398" s="235">
        <v>2021</v>
      </c>
      <c r="AC398" s="236">
        <f>IF(ISERROR(F398/VLOOKUP(AB398,$AC$21:$AD$23,2)),"",F398/VLOOKUP(AB398,$AC$21:$AD$23,2))</f>
        <v>18735.142823650618</v>
      </c>
      <c r="AD398" s="237" t="str">
        <f>IF(OR(B398="",C398=""),"",IF(AND(AC398&gt;0,AC398&lt;=30000),"MIPYME","NO CUMPLE"))</f>
        <v>MIPYME</v>
      </c>
      <c r="AE398" s="238">
        <f>IF(M398="","",IF(ISERROR(SUM(K398/J398)),0,SUM(K398/J398)))</f>
        <v>0.16548146514117257</v>
      </c>
      <c r="AF398" s="239" t="str">
        <f>IF(OR(M398="",L398="",P398=""),"",IF(AND(T398="SI",AE398&gt;=$AF$22),"CUMPLE",IF(AE398&gt;=$AF$23,"CUMPLE","NO CUMPLE")))</f>
        <v>CUMPLE</v>
      </c>
      <c r="AG398" s="238">
        <f>IF(M398="","",IF(ISERROR(SUM(K398/F398)),0,SUM(K398/F398)))</f>
        <v>9.1209798776618861E-2</v>
      </c>
      <c r="AH398" s="239" t="str">
        <f>IF(OR(M398="",L398="",P398=""),"",IF(AND(T398="SI",AG398&gt;=$AH$22),"CUMPLE",IF(AG398&gt;=$AH$23,"CUMPLE","NO CUMPLE")))</f>
        <v>CUMPLE</v>
      </c>
      <c r="AI398" s="234" t="str">
        <f>IF(OR(AF398="",AH398=""),"",IF(AF398="NO CUMPLE","NO CUMPLE",IF(AH398="NO CUMPLE","NO CUMPLE",IF(AH398="NO CUMPLE","NO CUMPLE","CUMPLE"))))</f>
        <v>CUMPLE</v>
      </c>
    </row>
    <row r="399" spans="1:35" s="14" customFormat="1" ht="20.100000000000001" customHeight="1">
      <c r="A399" s="259">
        <v>45463</v>
      </c>
      <c r="B399" s="146">
        <f>IF(C399="","",B398+0.1)</f>
        <v>32.1</v>
      </c>
      <c r="C399" s="146" t="s">
        <v>175</v>
      </c>
      <c r="D399" s="147">
        <v>1</v>
      </c>
      <c r="E399" s="137">
        <v>16807870436</v>
      </c>
      <c r="F399" s="137">
        <v>17021364369</v>
      </c>
      <c r="G399" s="137">
        <v>4877307408</v>
      </c>
      <c r="H399" s="137">
        <v>7639557061</v>
      </c>
      <c r="I399" s="137">
        <f>IF(ISERROR(E399-G399),"",E399-G399)</f>
        <v>11930563028</v>
      </c>
      <c r="J399" s="137">
        <f>IF(ISERROR(F399-H399),"",F399-H399)</f>
        <v>9381807308</v>
      </c>
      <c r="K399" s="137">
        <v>1552515219</v>
      </c>
      <c r="L399" s="137">
        <v>3018252</v>
      </c>
      <c r="M399" s="148">
        <v>6</v>
      </c>
      <c r="N399" s="198">
        <f>IF(M399="","",VLOOKUP(M399,POA!$B$3:$G370,3,0))</f>
        <v>5</v>
      </c>
      <c r="O399" s="159" t="s">
        <v>7</v>
      </c>
      <c r="P399" s="159">
        <f t="shared" ref="P399:P400" si="349">+SUM(P400:P408)</f>
        <v>0</v>
      </c>
      <c r="Q399" s="202">
        <f>IF(ISERROR(VLOOKUP(M399,POA!$B$3:$G383,2,0)),"",VLOOKUP(M399,POA!$B$3:$G383,2,0))</f>
        <v>1264100957</v>
      </c>
      <c r="R399" s="264">
        <f>IF(M399="","",SUM($I$398)+IF(ISERROR(VLOOKUP(M399,POA!$B$3:$G368,4,0)),"",VLOOKUP(M399,POA!$B$3:$G368,4,0)))</f>
        <v>12183383219.4</v>
      </c>
      <c r="S399" s="256" t="str">
        <f>IF(OR($R$26=0,M399="",Q399=""),"",IF($R$26&gt;=VLOOKUP(M399,POA!$B$3:$G$21,6,FALSE),"CUMPLE","NO CUMPLE"))</f>
        <v/>
      </c>
      <c r="T399" s="154" t="s">
        <v>71</v>
      </c>
      <c r="U399" s="138"/>
      <c r="V399" s="185" t="str">
        <f>IF(OR($U398=0,M399="",Q399=""),"",IF(AND(T399="SI",$U398&gt;=$V$22),"CUMPLE",IF($U398&gt;=$V$23,"CUMPLE","NO CUMPLE")))</f>
        <v>CUMPLE</v>
      </c>
      <c r="W399" s="139"/>
      <c r="X399" s="185" t="str">
        <f>IF(OR(W398=0,M399="",Q399=""),"",IF(AND(T399="SI",W398&lt;=$X$22),"CUMPLE",IF(W398&lt;=$X$23,"CUMPLE","NO CUMPLE")))</f>
        <v>CUMPLE</v>
      </c>
      <c r="Y399" s="140"/>
      <c r="Z399" s="185" t="str">
        <f>IF(OR(Y398=0,M399="",Q399=""),"",IF(AND(T399="SI",Y398&gt;=$Z$22),"CUMPLE",IF(Y398&gt;=$Z$23,"CUMPLE","NO CUMPLE")))</f>
        <v>CUMPLE</v>
      </c>
      <c r="AA399" s="213" t="str">
        <f t="shared" si="348"/>
        <v/>
      </c>
      <c r="AB399" s="141">
        <v>2021</v>
      </c>
      <c r="AC399" s="142">
        <f t="shared" ref="AC399:AC407" si="350">IF(ISERROR(F399/VLOOKUP(AB399,$AC$21:$AD$23,2)),"",F399/VLOOKUP(AB399,$AC$21:$AD$23,2))</f>
        <v>18735.142823650618</v>
      </c>
      <c r="AD399" s="143" t="str">
        <f>IF(OR(B399="",C399=""),"",IF(AND(AC399&gt;0,AC399&lt;=30000),"MIPYME","NO CUMPLE"))</f>
        <v>MIPYME</v>
      </c>
      <c r="AE399" s="144"/>
      <c r="AF399" s="187" t="str">
        <f>IF(OR(M399="",L398="",P399=""),"",IF(AND(T398="SI",AE398&gt;=$AF$22),"CUMPLE",IF(AE398&gt;=$AF$23,"CUMPLE","NO CUMPLE")))</f>
        <v>CUMPLE</v>
      </c>
      <c r="AG399" s="144"/>
      <c r="AH399" s="187" t="str">
        <f>IF(OR(M399="",L398="",P399=""),"",IF(AND(T398="SI",AG398&gt;=$AH$22),"CUMPLE",IF(AG398&gt;=$AH$23,"CUMPLE","NO CUMPLE")))</f>
        <v>CUMPLE</v>
      </c>
      <c r="AI399" s="161" t="str">
        <f t="shared" ref="AI399:AI408" si="351">IF(OR(AF399="",AH399=""),"",IF(AF399="NO CUMPLE","NO CUMPLE",IF(AH399="NO CUMPLE","NO CUMPLE",IF(AH399="NO CUMPLE","NO CUMPLE","CUMPLE"))))</f>
        <v>CUMPLE</v>
      </c>
    </row>
    <row r="400" spans="1:35" s="14" customFormat="1" ht="20.100000000000001" customHeight="1">
      <c r="A400" s="259"/>
      <c r="B400" s="21" t="str">
        <f t="shared" ref="B400:B408" si="352">IF(C400="","",B399+0.1)</f>
        <v/>
      </c>
      <c r="C400" s="21"/>
      <c r="D400" s="121"/>
      <c r="E400" s="153"/>
      <c r="F400" s="153"/>
      <c r="G400" s="153"/>
      <c r="H400" s="153"/>
      <c r="I400" s="153">
        <f>IF(ISERROR(E400-G400),"",E400-G400)</f>
        <v>0</v>
      </c>
      <c r="J400" s="153">
        <f t="shared" ref="J400:J408" si="353">IF(ISERROR(F400-H400),"",F400-H400)</f>
        <v>0</v>
      </c>
      <c r="K400" s="153"/>
      <c r="L400" s="153"/>
      <c r="M400" s="149">
        <v>7</v>
      </c>
      <c r="N400" s="197">
        <f>IF(M400="","",VLOOKUP(M400,POA!$B$3:$G370,3,0))</f>
        <v>5</v>
      </c>
      <c r="O400" s="160" t="s">
        <v>7</v>
      </c>
      <c r="P400" s="160">
        <f t="shared" si="349"/>
        <v>0</v>
      </c>
      <c r="Q400" s="255">
        <f>IF(ISERROR(VLOOKUP(M400,POA!$B$3:$G383,2,0)),"",VLOOKUP(M400,POA!$B$3:$G383,2,0))</f>
        <v>1167015102</v>
      </c>
      <c r="R400" s="295">
        <f>IF(M400="","",SUM($I$398)+IF(ISERROR(VLOOKUP(M400,POA!$B$3:$G369,4,0)),"",VLOOKUP(M400,POA!$B$3:$G369,4,0)))</f>
        <v>12163966048.4</v>
      </c>
      <c r="S400" s="257" t="str">
        <f>IF(OR($R$26=0,M400="",Q400=""),"",IF($R$26&gt;=VLOOKUP(M400,POA!$B$3:$G$21,6,FALSE),"CUMPLE","NO CUMPLE"))</f>
        <v/>
      </c>
      <c r="T400" s="129"/>
      <c r="U400" s="130"/>
      <c r="V400" s="186" t="str">
        <f>IF(OR($U398=0,M400="",Q400=""),"",IF(AND(T400="SI",$U398&gt;=$V$22),"CUMPLE",IF($U398&gt;=$V$23,"CUMPLE","NO CUMPLE")))</f>
        <v>CUMPLE</v>
      </c>
      <c r="W400" s="131"/>
      <c r="X400" s="186" t="str">
        <f>IF(OR(W398=0,M400="",Q400=""),"",IF(AND(T400="SI",W398&lt;=$X$22),"CUMPLE",IF(W398&lt;=$X$23,"CUMPLE","NO CUMPLE")))</f>
        <v>CUMPLE</v>
      </c>
      <c r="Y400" s="132"/>
      <c r="Z400" s="186" t="str">
        <f>IF(OR(Y398=0,M400="",Q400=""),"",IF(AND(T400="SI",Y398&gt;=$Z$22),"CUMPLE",IF(Y398&gt;=$Z$23,"CUMPLE","NO CUMPLE")))</f>
        <v>CUMPLE</v>
      </c>
      <c r="AA400" s="214" t="str">
        <f t="shared" si="348"/>
        <v/>
      </c>
      <c r="AB400" s="199">
        <v>2021</v>
      </c>
      <c r="AC400" s="134">
        <f t="shared" si="350"/>
        <v>0</v>
      </c>
      <c r="AD400" s="135" t="str">
        <f t="shared" ref="AD400:AD403" si="354">IF(OR(B400="",C400=""),"",IF(AND(AC400&gt;0,AC400&lt;=30000),"MIPYME","NO CUMPLE"))</f>
        <v/>
      </c>
      <c r="AE400" s="136"/>
      <c r="AF400" s="188" t="str">
        <f>IF(OR(M400="",L398="",P400=""),"",IF(AND(T398="SI",AE398&gt;=$AF$22),"CUMPLE",IF(AE398&gt;=$AF$23,"CUMPLE","NO CUMPLE")))</f>
        <v>CUMPLE</v>
      </c>
      <c r="AG400" s="136"/>
      <c r="AH400" s="188" t="str">
        <f>IF(OR(M400="",L398="",P398=""),"",IF(AND(T398="SI",AG398&gt;=$AH$22),"CUMPLE",IF(AG398&gt;=$AH$23,"CUMPLE","NO CUMPLE")))</f>
        <v>CUMPLE</v>
      </c>
      <c r="AI400" s="162" t="str">
        <f t="shared" si="351"/>
        <v>CUMPLE</v>
      </c>
    </row>
    <row r="401" spans="1:35" s="14" customFormat="1" ht="20.100000000000001" customHeight="1">
      <c r="A401" s="259"/>
      <c r="B401" s="21" t="str">
        <f t="shared" si="352"/>
        <v/>
      </c>
      <c r="C401" s="21"/>
      <c r="D401" s="121"/>
      <c r="E401" s="153"/>
      <c r="F401" s="153"/>
      <c r="G401" s="153"/>
      <c r="H401" s="153"/>
      <c r="I401" s="153">
        <f t="shared" ref="I401:I407" si="355">IF(ISERROR(E401-G401),"",E401-G401)</f>
        <v>0</v>
      </c>
      <c r="J401" s="153">
        <f t="shared" si="353"/>
        <v>0</v>
      </c>
      <c r="K401" s="153"/>
      <c r="L401" s="153"/>
      <c r="M401" s="149">
        <v>8</v>
      </c>
      <c r="N401" s="197">
        <f>IF(M401="","",VLOOKUP(M401,POA!$B$3:$G370,3,0))</f>
        <v>5</v>
      </c>
      <c r="O401" s="160" t="s">
        <v>7</v>
      </c>
      <c r="P401" s="160">
        <f>+SUM(P402:P409)</f>
        <v>0</v>
      </c>
      <c r="Q401" s="255">
        <f>IF(ISERROR(VLOOKUP(M401,POA!$B$3:$G383,2,0)),"",VLOOKUP(M401,POA!$B$3:$G383,2,0))</f>
        <v>1146992897</v>
      </c>
      <c r="R401" s="295">
        <f>IF(M401="","",SUM($I$398)+IF(ISERROR(VLOOKUP(M401,POA!$B$3:$G370,4,0)),"",VLOOKUP(M401,POA!$B$3:$G370,4,0)))</f>
        <v>12159961607.4</v>
      </c>
      <c r="S401" s="294" t="str">
        <f>IF(OR($R$26=0,M401="",Q401=""),"",IF($R$26&gt;=VLOOKUP(M401,POA!$B$3:$G$21,6,FALSE),"CUMPLE","NO CUMPLE"))</f>
        <v/>
      </c>
      <c r="T401" s="129"/>
      <c r="U401" s="130"/>
      <c r="V401" s="186" t="str">
        <f>IF(OR($U398=0,M401="",Q401=""),"",IF(AND(T401="SI",$U398&gt;=$V$22),"CUMPLE",IF($U398&gt;=$V$23,"CUMPLE","NO CUMPLE")))</f>
        <v>CUMPLE</v>
      </c>
      <c r="W401" s="131"/>
      <c r="X401" s="186" t="str">
        <f>IF(OR(W398=0,M401="",Q401=""),"",IF(AND(T401="SI",W398&lt;=$X$22),"CUMPLE",IF(W398&lt;=$X$23,"CUMPLE","NO CUMPLE")))</f>
        <v>CUMPLE</v>
      </c>
      <c r="Y401" s="132"/>
      <c r="Z401" s="186" t="str">
        <f>IF(OR(Y398=0,M401="",Q401=""),"",IF(AND(T401="SI",Y398&gt;=$Z$22),"CUMPLE",IF(Y398&gt;=$Z$23,"CUMPLE","NO CUMPLE")))</f>
        <v>CUMPLE</v>
      </c>
      <c r="AA401" s="214" t="str">
        <f t="shared" si="348"/>
        <v/>
      </c>
      <c r="AB401" s="199">
        <v>2021</v>
      </c>
      <c r="AC401" s="134">
        <f t="shared" si="350"/>
        <v>0</v>
      </c>
      <c r="AD401" s="135" t="str">
        <f t="shared" si="354"/>
        <v/>
      </c>
      <c r="AE401" s="136"/>
      <c r="AF401" s="188" t="str">
        <f>IF(OR(M401="",L398="",P401=""),"",IF(AND(T398="SI",AE398&gt;=$AF$22),"CUMPLE",IF(AE398&gt;=$AF$23,"CUMPLE","NO CUMPLE")))</f>
        <v>CUMPLE</v>
      </c>
      <c r="AG401" s="136"/>
      <c r="AH401" s="188" t="str">
        <f>IF(OR(M401="",L398="",P398=""),"",IF(AND(T398="SI",AG398&gt;=$AH$22),"CUMPLE",IF(AG398&gt;=$AH$23,"CUMPLE","NO CUMPLE")))</f>
        <v>CUMPLE</v>
      </c>
      <c r="AI401" s="162" t="str">
        <f t="shared" si="351"/>
        <v>CUMPLE</v>
      </c>
    </row>
    <row r="402" spans="1:35" s="14" customFormat="1" ht="20.100000000000001" customHeight="1">
      <c r="A402" s="259"/>
      <c r="B402" s="21" t="str">
        <f t="shared" si="352"/>
        <v/>
      </c>
      <c r="C402" s="21"/>
      <c r="D402" s="121"/>
      <c r="E402" s="153"/>
      <c r="F402" s="153"/>
      <c r="G402" s="153"/>
      <c r="H402" s="153"/>
      <c r="I402" s="153">
        <f t="shared" si="355"/>
        <v>0</v>
      </c>
      <c r="J402" s="153">
        <f t="shared" si="353"/>
        <v>0</v>
      </c>
      <c r="K402" s="153"/>
      <c r="L402" s="153"/>
      <c r="M402" s="149"/>
      <c r="N402" s="197"/>
      <c r="O402" s="160"/>
      <c r="P402" s="160"/>
      <c r="Q402" s="203"/>
      <c r="R402" s="261"/>
      <c r="S402" s="252" t="str">
        <f>IF(OR($R$26=0,M402="",Q402=""),"",IF($R$26&gt;=VLOOKUP(M402,POA!$B$3:$G$21,6,FALSE),"CUMPLE","NO CUMPLE"))</f>
        <v/>
      </c>
      <c r="T402" s="129"/>
      <c r="U402" s="130"/>
      <c r="V402" s="186" t="str">
        <f>IF(OR($U398=0,M402="",Q402=""),"",IF(AND(T402="SI",$U398&gt;=$V$22),"CUMPLE",IF($U398&gt;=$V$23,"CUMPLE","NO CUMPLE")))</f>
        <v/>
      </c>
      <c r="W402" s="131"/>
      <c r="X402" s="186" t="str">
        <f>IF(OR(W398=0,M402="",Q402=""),"",IF(AND(T402="SI",W398&lt;=$X$22),"CUMPLE",IF(W398&lt;=$X$23,"CUMPLE","NO CUMPLE")))</f>
        <v/>
      </c>
      <c r="Y402" s="132"/>
      <c r="Z402" s="186" t="str">
        <f>IF(OR(Y398=0,M402="",Q402=""),"",IF(AND(T402="SI",Y398&gt;=$Z$22),"CUMPLE",IF(Y398&gt;=$Z$23,"CUMPLE","NO CUMPLE")))</f>
        <v/>
      </c>
      <c r="AA402" s="214" t="str">
        <f t="shared" si="348"/>
        <v/>
      </c>
      <c r="AB402" s="199">
        <v>2021</v>
      </c>
      <c r="AC402" s="134">
        <f t="shared" si="350"/>
        <v>0</v>
      </c>
      <c r="AD402" s="135" t="str">
        <f t="shared" si="354"/>
        <v/>
      </c>
      <c r="AE402" s="136"/>
      <c r="AF402" s="188" t="str">
        <f>IF(OR(M402="",L398="",P402=""),"",IF(AND(T398="SI",AE398&gt;=$AF$22),"CUMPLE",IF(AE398&gt;=$AF$23,"CUMPLE","NO CUMPLE")))</f>
        <v/>
      </c>
      <c r="AG402" s="136"/>
      <c r="AH402" s="188" t="str">
        <f>IF(OR(M401="",L398="",P398=""),"",IF(AND(T398="SI",AG398&gt;=$AH$22),"CUMPLE",IF(AG398&gt;=$AH$23,"CUMPLE","NO CUMPLE")))</f>
        <v>CUMPLE</v>
      </c>
      <c r="AI402" s="162" t="str">
        <f t="shared" si="351"/>
        <v/>
      </c>
    </row>
    <row r="403" spans="1:35" s="14" customFormat="1" ht="20.100000000000001" customHeight="1">
      <c r="A403" s="259"/>
      <c r="B403" s="21" t="str">
        <f t="shared" si="352"/>
        <v/>
      </c>
      <c r="C403" s="21"/>
      <c r="D403" s="121"/>
      <c r="E403" s="153"/>
      <c r="F403" s="153"/>
      <c r="G403" s="153"/>
      <c r="H403" s="153"/>
      <c r="I403" s="153">
        <f t="shared" si="355"/>
        <v>0</v>
      </c>
      <c r="J403" s="153">
        <f t="shared" si="353"/>
        <v>0</v>
      </c>
      <c r="K403" s="153"/>
      <c r="L403" s="153"/>
      <c r="M403" s="149"/>
      <c r="N403" s="197"/>
      <c r="O403" s="160"/>
      <c r="P403" s="160"/>
      <c r="Q403" s="203"/>
      <c r="R403" s="204"/>
      <c r="S403" s="246" t="str">
        <f>IF(OR($R$26=0,M403="",Q403=""),"",IF($R$26&gt;=VLOOKUP(M403,POA!$B$3:$G$21,6,FALSE),"CUMPLE","NO CUMPLE"))</f>
        <v/>
      </c>
      <c r="T403" s="129"/>
      <c r="U403" s="130"/>
      <c r="V403" s="186" t="str">
        <f>IF(OR($U398=0,M403="",Q403=""),"",IF(AND(T403="SI",$U398&gt;=$V$22),"CUMPLE",IF($U398&gt;=$V$23,"CUMPLE","NO CUMPLE")))</f>
        <v/>
      </c>
      <c r="W403" s="131"/>
      <c r="X403" s="186" t="str">
        <f>IF(OR(W398=0,M403="",Q403=""),"",IF(AND(T403="SI",W398&lt;=$X$22),"CUMPLE",IF(W398&lt;=$X$23,"CUMPLE","NO CUMPLE")))</f>
        <v/>
      </c>
      <c r="Y403" s="132"/>
      <c r="Z403" s="186" t="str">
        <f>IF(OR(Y398=0,M403="",Q403=""),"",IF(AND(T403="SI",Y398&gt;=$Z$22),"CUMPLE",IF(Y398&gt;=$Z$23,"CUMPLE","NO CUMPLE")))</f>
        <v/>
      </c>
      <c r="AA403" s="214" t="str">
        <f t="shared" si="348"/>
        <v/>
      </c>
      <c r="AB403" s="199">
        <v>2021</v>
      </c>
      <c r="AC403" s="134">
        <f t="shared" si="350"/>
        <v>0</v>
      </c>
      <c r="AD403" s="135" t="str">
        <f t="shared" si="354"/>
        <v/>
      </c>
      <c r="AE403" s="136"/>
      <c r="AF403" s="188" t="str">
        <f>IF(OR(M403="",L398="",P403=""),"",IF(AND(T398="SI",AE398&gt;=$AF$22),"CUMPLE",IF(AE398&gt;=$AF$23,"CUMPLE","NO CUMPLE")))</f>
        <v/>
      </c>
      <c r="AG403" s="136"/>
      <c r="AH403" s="188" t="str">
        <f>IF(OR(M403="",L398="",P398=""),"",IF(AND(T398="SI",AG398&gt;=$AH$22),"CUMPLE",IF(AG398&gt;=$AH$23,"CUMPLE","NO CUMPLE")))</f>
        <v/>
      </c>
      <c r="AI403" s="162" t="str">
        <f t="shared" si="351"/>
        <v/>
      </c>
    </row>
    <row r="404" spans="1:35" s="14" customFormat="1" ht="20.100000000000001" customHeight="1">
      <c r="A404" s="259"/>
      <c r="B404" s="150" t="str">
        <f t="shared" si="352"/>
        <v/>
      </c>
      <c r="C404" s="150"/>
      <c r="D404" s="121"/>
      <c r="E404" s="153"/>
      <c r="F404" s="153"/>
      <c r="G404" s="153"/>
      <c r="H404" s="153"/>
      <c r="I404" s="153">
        <f t="shared" si="355"/>
        <v>0</v>
      </c>
      <c r="J404" s="153">
        <f t="shared" si="353"/>
        <v>0</v>
      </c>
      <c r="K404" s="153"/>
      <c r="L404" s="153"/>
      <c r="M404" s="149"/>
      <c r="N404" s="197"/>
      <c r="O404" s="160"/>
      <c r="P404" s="160"/>
      <c r="Q404" s="203"/>
      <c r="R404" s="204"/>
      <c r="S404" s="246" t="str">
        <f>IF(OR($R$26=0,M404="",Q404=""),"",IF($R$26&gt;=VLOOKUP(M404,POA!$B$3:$G$21,6,FALSE),"CUMPLE","NO CUMPLE"))</f>
        <v/>
      </c>
      <c r="T404" s="129"/>
      <c r="U404" s="130"/>
      <c r="V404" s="186" t="str">
        <f>IF(OR($U398=0,M404="",Q404=""),"",IF(AND(T404="SI",$U398&gt;=$V$22),"CUMPLE",IF($U398&gt;=$V$23,"CUMPLE","NO CUMPLE")))</f>
        <v/>
      </c>
      <c r="W404" s="131"/>
      <c r="X404" s="186" t="str">
        <f>IF(OR(W398=0,M404="",Q404=""),"",IF(AND(T404="SI",W398&lt;=$X$22),"CUMPLE",IF(W398&lt;=$X$23,"CUMPLE","NO CUMPLE")))</f>
        <v/>
      </c>
      <c r="Y404" s="132"/>
      <c r="Z404" s="186" t="str">
        <f>IF(OR(Y398=0,M404="",Q404=""),"",IF(AND(T404="SI",Y398&gt;=$Z$22),"CUMPLE",IF(Y398&gt;=$Z$23,"CUMPLE","NO CUMPLE")))</f>
        <v/>
      </c>
      <c r="AA404" s="214" t="str">
        <f t="shared" si="348"/>
        <v/>
      </c>
      <c r="AB404" s="199">
        <v>2021</v>
      </c>
      <c r="AC404" s="134">
        <f t="shared" si="350"/>
        <v>0</v>
      </c>
      <c r="AD404" s="135" t="str">
        <f>IF(OR(B404="",C404=""),"",IF(AND(AC404&gt;0,AC404&lt;=30000),"MIPYME","NO CUMPLE"))</f>
        <v/>
      </c>
      <c r="AE404" s="136"/>
      <c r="AF404" s="188" t="str">
        <f>IF(OR(M404="",L398="",P404=""),"",IF(AND(T402="SI",AE398&gt;=$AF$22),"CUMPLE",IF(AE398&gt;=$AF$23,"CUMPLE","NO CUMPLE")))</f>
        <v/>
      </c>
      <c r="AG404" s="136"/>
      <c r="AH404" s="188" t="str">
        <f>IF(OR(M404="",L398="",P398=""),"",IF(AND(T398="SI",AG398&gt;=$AH$22),"CUMPLE",IF(AG398&gt;=$AH$23,"CUMPLE","NO CUMPLE")))</f>
        <v/>
      </c>
      <c r="AI404" s="162" t="str">
        <f t="shared" si="351"/>
        <v/>
      </c>
    </row>
    <row r="405" spans="1:35" s="14" customFormat="1" ht="20.100000000000001" customHeight="1">
      <c r="A405" s="259"/>
      <c r="B405" s="150" t="str">
        <f t="shared" si="352"/>
        <v/>
      </c>
      <c r="C405" s="150"/>
      <c r="D405" s="121"/>
      <c r="E405" s="153"/>
      <c r="F405" s="153"/>
      <c r="G405" s="153"/>
      <c r="H405" s="153"/>
      <c r="I405" s="153">
        <f t="shared" si="355"/>
        <v>0</v>
      </c>
      <c r="J405" s="153">
        <f t="shared" si="353"/>
        <v>0</v>
      </c>
      <c r="K405" s="153"/>
      <c r="L405" s="153"/>
      <c r="M405" s="149"/>
      <c r="N405" s="197"/>
      <c r="O405" s="160"/>
      <c r="P405" s="160"/>
      <c r="Q405" s="203"/>
      <c r="R405" s="204"/>
      <c r="S405" s="246" t="str">
        <f>IF(OR($R$26=0,M405="",Q405=""),"",IF($R$26&gt;=VLOOKUP(M405,POA!$B$3:$G$21,6,FALSE),"CUMPLE","NO CUMPLE"))</f>
        <v/>
      </c>
      <c r="T405" s="129"/>
      <c r="U405" s="130"/>
      <c r="V405" s="186" t="str">
        <f>IF(OR($U398=0,M405="",Q405=""),"",IF(AND(T405="SI",$U398&gt;=$V$22),"CUMPLE",IF($U398&gt;=$V$23,"CUMPLE","NO CUMPLE")))</f>
        <v/>
      </c>
      <c r="W405" s="131"/>
      <c r="X405" s="186" t="str">
        <f>IF(OR(W398=0,M405="",Q405=""),"",IF(AND(T405="SI",W398&lt;=$X$22),"CUMPLE",IF(W398&lt;=$X$23,"CUMPLE","NO CUMPLE")))</f>
        <v/>
      </c>
      <c r="Y405" s="132"/>
      <c r="Z405" s="186" t="str">
        <f>IF(OR(Y398=0,M405="",Q405=""),"",IF(AND(T405="SI",Y398&gt;=$Z$22),"CUMPLE",IF(Y398&gt;=$Z$23,"CUMPLE","NO CUMPLE")))</f>
        <v/>
      </c>
      <c r="AA405" s="214" t="str">
        <f t="shared" si="348"/>
        <v/>
      </c>
      <c r="AB405" s="199">
        <v>2021</v>
      </c>
      <c r="AC405" s="134">
        <f t="shared" si="350"/>
        <v>0</v>
      </c>
      <c r="AD405" s="135" t="str">
        <f t="shared" ref="AD405:AD406" si="356">IF(OR(B405="",C405=""),"",IF(AND(AC405&gt;0,AC405&lt;=30000),"MIPYME","NO CUMPLE"))</f>
        <v/>
      </c>
      <c r="AE405" s="136"/>
      <c r="AF405" s="188" t="str">
        <f>IF(OR(M405="",L398="",P405=""),"",IF(AND(T398="SI",AE398&gt;=$AF$22),"CUMPLE",IF(AE398&gt;=$AF$23,"CUMPLE","NO CUMPLE")))</f>
        <v/>
      </c>
      <c r="AG405" s="136"/>
      <c r="AH405" s="188" t="str">
        <f>IF(OR(M405="",L398="",P398=""),"",IF(AND(T398="SI",AG398&gt;=$AH$22),"CUMPLE",IF(AG398&gt;=$AH$23,"CUMPLE","NO CUMPLE")))</f>
        <v/>
      </c>
      <c r="AI405" s="162" t="str">
        <f t="shared" si="351"/>
        <v/>
      </c>
    </row>
    <row r="406" spans="1:35" s="14" customFormat="1" ht="20.100000000000001" customHeight="1">
      <c r="A406" s="259"/>
      <c r="B406" s="150" t="str">
        <f t="shared" si="352"/>
        <v/>
      </c>
      <c r="C406" s="150"/>
      <c r="D406" s="121"/>
      <c r="E406" s="153"/>
      <c r="F406" s="153"/>
      <c r="G406" s="153"/>
      <c r="H406" s="153"/>
      <c r="I406" s="153">
        <f t="shared" si="355"/>
        <v>0</v>
      </c>
      <c r="J406" s="153">
        <f t="shared" si="353"/>
        <v>0</v>
      </c>
      <c r="K406" s="153"/>
      <c r="L406" s="153"/>
      <c r="M406" s="149"/>
      <c r="N406" s="197"/>
      <c r="O406" s="160"/>
      <c r="P406" s="160"/>
      <c r="Q406" s="203"/>
      <c r="R406" s="204"/>
      <c r="S406" s="246" t="str">
        <f>IF(OR($R$26=0,M406="",Q406=""),"",IF($R$26&gt;=VLOOKUP(M406,POA!$B$3:$G$21,6,FALSE),"CUMPLE","NO CUMPLE"))</f>
        <v/>
      </c>
      <c r="T406" s="129"/>
      <c r="U406" s="130"/>
      <c r="V406" s="186" t="str">
        <f>IF(OR($U398=0,M406="",Q406=""),"",IF(AND(T406="SI",$U398&gt;=$V$22),"CUMPLE",IF($U398&gt;=$V$23,"CUMPLE","NO CUMPLE")))</f>
        <v/>
      </c>
      <c r="W406" s="131"/>
      <c r="X406" s="186" t="str">
        <f>IF(OR(W398=0,M406="",Q406=""),"",IF(AND(T406="SI",W398&lt;=$X$22),"CUMPLE",IF(W398&lt;=$X$23,"CUMPLE","NO CUMPLE")))</f>
        <v/>
      </c>
      <c r="Y406" s="132"/>
      <c r="Z406" s="186" t="str">
        <f>IF(OR(Y398=0,M406="",Q406=""),"",IF(AND(T406="SI",Y398&gt;=$Z$22),"CUMPLE",IF(Y398&gt;=$Z$23,"CUMPLE","NO CUMPLE")))</f>
        <v/>
      </c>
      <c r="AA406" s="215" t="str">
        <f t="shared" si="348"/>
        <v/>
      </c>
      <c r="AB406" s="133">
        <v>2021</v>
      </c>
      <c r="AC406" s="134">
        <f t="shared" si="350"/>
        <v>0</v>
      </c>
      <c r="AD406" s="135" t="str">
        <f t="shared" si="356"/>
        <v/>
      </c>
      <c r="AE406" s="136"/>
      <c r="AF406" s="188" t="str">
        <f>IF(OR(M406="",L398="",P398=""),"",IF(AND(T398="SI",AE398&gt;=$AF$22),"CUMPLE",IF(AE398&gt;=$AF$23,"CUMPLE","NO CUMPLE")))</f>
        <v/>
      </c>
      <c r="AG406" s="136"/>
      <c r="AH406" s="188" t="str">
        <f>IF(OR(M406="",L398="",P398=""),"",IF(AND(T398="SI",AG398&gt;=$AH$22),"CUMPLE",IF(AG398&gt;=$AH$23,"CUMPLE","NO CUMPLE")))</f>
        <v/>
      </c>
      <c r="AI406" s="162" t="str">
        <f t="shared" si="351"/>
        <v/>
      </c>
    </row>
    <row r="407" spans="1:35" s="14" customFormat="1" ht="20.100000000000001" customHeight="1">
      <c r="A407" s="259"/>
      <c r="B407" s="150" t="str">
        <f t="shared" si="352"/>
        <v/>
      </c>
      <c r="C407" s="150"/>
      <c r="D407" s="121"/>
      <c r="E407" s="153"/>
      <c r="F407" s="153"/>
      <c r="G407" s="153"/>
      <c r="H407" s="153"/>
      <c r="I407" s="153">
        <f t="shared" si="355"/>
        <v>0</v>
      </c>
      <c r="J407" s="153">
        <f t="shared" si="353"/>
        <v>0</v>
      </c>
      <c r="K407" s="153"/>
      <c r="L407" s="153"/>
      <c r="M407" s="151"/>
      <c r="N407" s="197"/>
      <c r="O407" s="160"/>
      <c r="P407" s="160"/>
      <c r="Q407" s="203"/>
      <c r="R407" s="204"/>
      <c r="S407" s="246"/>
      <c r="T407" s="129"/>
      <c r="U407" s="130"/>
      <c r="V407" s="186" t="str">
        <f>IF(OR($U398=0,M407="",Q407=""),"",IF(AND(T407="SI",$U398&gt;=$V$22),"CUMPLE",IF($U398&gt;=$V$23,"CUMPLE","NO CUMPLE")))</f>
        <v/>
      </c>
      <c r="W407" s="131"/>
      <c r="X407" s="186" t="str">
        <f>IF(OR(W398=0,M407="",Q407=""),"",IF(AND(T407="SI",W398&lt;=$X$22),"CUMPLE",IF(W398&lt;=$X$23,"CUMPLE","NO CUMPLE")))</f>
        <v/>
      </c>
      <c r="Y407" s="132"/>
      <c r="Z407" s="186" t="str">
        <f>IF(OR(Y398=0,M407="",Q407=""),"",IF(AND(T407="SI",Y398&gt;=$Z$22),"CUMPLE",IF(Y398&gt;=$Z$23,"CUMPLE","NO CUMPLE")))</f>
        <v/>
      </c>
      <c r="AA407" s="214" t="str">
        <f t="shared" si="348"/>
        <v/>
      </c>
      <c r="AB407" s="199">
        <v>2021</v>
      </c>
      <c r="AC407" s="134">
        <f t="shared" si="350"/>
        <v>0</v>
      </c>
      <c r="AD407" s="135" t="str">
        <f>IF(OR(B407="",C407=""),"",IF(AND(AC407&gt;0,AC407&lt;=30000),"MIPYME","NO CUMPLE"))</f>
        <v/>
      </c>
      <c r="AE407" s="136"/>
      <c r="AF407" s="188" t="str">
        <f>IF(OR(M407="",L398="",P407=""),"",IF(AND(T398="SI",AE398&gt;=$AF$22),"CUMPLE",IF(AE398&gt;=$AF$23,"CUMPLE","NO CUMPLE")))</f>
        <v/>
      </c>
      <c r="AG407" s="136"/>
      <c r="AH407" s="188" t="str">
        <f>IF(OR(M407="",L398="",P398=""),"",IF(AND(T398="SI",AG398&gt;=$AH$22),"CUMPLE",IF(AG398&gt;=$AH$23,"CUMPLE","NO CUMPLE")))</f>
        <v/>
      </c>
      <c r="AI407" s="162" t="str">
        <f t="shared" si="351"/>
        <v/>
      </c>
    </row>
    <row r="408" spans="1:35" ht="20.100000000000001" customHeight="1">
      <c r="A408" s="259"/>
      <c r="B408" s="284" t="str">
        <f t="shared" si="352"/>
        <v/>
      </c>
      <c r="C408" s="284"/>
      <c r="D408" s="284"/>
      <c r="E408" s="216"/>
      <c r="F408" s="153"/>
      <c r="G408" s="153"/>
      <c r="H408" s="153"/>
      <c r="I408" s="153">
        <f>IF(ISERROR(E408-G408),"",E408-G408)</f>
        <v>0</v>
      </c>
      <c r="J408" s="153">
        <f t="shared" si="353"/>
        <v>0</v>
      </c>
      <c r="K408" s="153"/>
      <c r="L408" s="153"/>
      <c r="M408" s="151"/>
      <c r="N408" s="197"/>
      <c r="O408" s="160"/>
      <c r="P408" s="160"/>
      <c r="Q408" s="203"/>
      <c r="R408" s="204"/>
      <c r="S408" s="253"/>
      <c r="T408" s="129"/>
      <c r="U408" s="129"/>
      <c r="V408" s="186" t="str">
        <f>IF(OR($U399=0,M408="",Q408=""),"",IF(AND(T408="SI",$U399&gt;=$V$22),"CUMPLE",IF($U399&gt;=$V$23,"CUMPLE","NO CUMPLE")))</f>
        <v/>
      </c>
      <c r="W408" s="129"/>
      <c r="X408" s="186" t="str">
        <f>IF(OR(W399=0,M408="",Q408=""),"",IF(AND(T408="SI",W399&lt;=$X$22),"CUMPLE",IF(W399&lt;=$X$23,"CUMPLE","NO CUMPLE")))</f>
        <v/>
      </c>
      <c r="Y408" s="129"/>
      <c r="Z408" s="186" t="str">
        <f>IF(OR(Y399=0,M408="",Q408=""),"",IF(AND(T408="SI",Y399&gt;=$Z$22),"CUMPLE",IF(Y399&gt;=$Z$23,"CUMPLE","NO CUMPLE")))</f>
        <v/>
      </c>
      <c r="AA408" s="214" t="str">
        <f t="shared" si="348"/>
        <v/>
      </c>
      <c r="AB408" s="200"/>
      <c r="AC408" s="129"/>
      <c r="AD408" s="129"/>
      <c r="AE408" s="129"/>
      <c r="AF408" s="188" t="str">
        <f>IF(OR(M408="",L398="",P408=""),"",IF(AND(T398="SI",AE398&gt;=$AF$22),"CUMPLE",IF(AE398&gt;=$AF$23,"CUMPLE","NO CUMPLE")))</f>
        <v/>
      </c>
      <c r="AG408" s="129"/>
      <c r="AH408" s="188" t="str">
        <f>IF(OR(M408="",L398="",P398=""),"",IF(AND(T398="SI",AG398&gt;=$AH$22),"CUMPLE",IF(AG398&gt;=$AH$23,"CUMPLE","NO CUMPLE")))</f>
        <v/>
      </c>
      <c r="AI408" s="162" t="str">
        <f t="shared" si="351"/>
        <v/>
      </c>
    </row>
    <row r="409" spans="1:35" ht="9.9499999999999993" customHeight="1" thickBot="1">
      <c r="A409" s="259"/>
      <c r="B409" s="322" t="s">
        <v>73</v>
      </c>
      <c r="C409" s="323"/>
      <c r="D409" s="323"/>
      <c r="E409" s="323"/>
      <c r="F409" s="323"/>
      <c r="G409" s="323"/>
      <c r="H409" s="323"/>
      <c r="I409" s="323"/>
      <c r="J409" s="323"/>
      <c r="K409" s="323"/>
      <c r="L409" s="323"/>
      <c r="M409" s="323"/>
      <c r="N409" s="323"/>
      <c r="O409" s="323"/>
      <c r="P409" s="323"/>
      <c r="Q409" s="323"/>
      <c r="R409" s="323"/>
      <c r="S409" s="324"/>
      <c r="T409" s="323"/>
      <c r="U409" s="323"/>
      <c r="V409" s="323"/>
      <c r="W409" s="323"/>
      <c r="X409" s="323"/>
      <c r="Y409" s="323"/>
      <c r="Z409" s="323"/>
      <c r="AA409" s="324"/>
      <c r="AB409" s="323"/>
      <c r="AC409" s="323"/>
      <c r="AD409" s="323"/>
      <c r="AE409" s="323"/>
      <c r="AF409" s="323"/>
      <c r="AG409" s="323"/>
      <c r="AH409" s="323"/>
      <c r="AI409" s="325"/>
    </row>
    <row r="410" spans="1:35" s="221" customFormat="1" ht="26.1" customHeight="1">
      <c r="A410" s="269" t="s">
        <v>176</v>
      </c>
      <c r="B410" s="222">
        <v>33</v>
      </c>
      <c r="C410" s="223" t="s">
        <v>177</v>
      </c>
      <c r="D410" s="224">
        <f>IF(SUM(D411:D420)=0,"",SUM(D411:D420))</f>
        <v>1</v>
      </c>
      <c r="E410" s="225">
        <f t="shared" ref="E410:K410" si="357">IF(ISERROR(SUM(E411:E420)),"",SUM(E411:E420))</f>
        <v>168351000</v>
      </c>
      <c r="F410" s="225">
        <f t="shared" si="357"/>
        <v>863035000</v>
      </c>
      <c r="G410" s="225">
        <f t="shared" si="357"/>
        <v>20903000</v>
      </c>
      <c r="H410" s="225">
        <f t="shared" si="357"/>
        <v>63591000</v>
      </c>
      <c r="I410" s="225">
        <f t="shared" si="357"/>
        <v>147448000</v>
      </c>
      <c r="J410" s="225">
        <f t="shared" si="357"/>
        <v>799444000</v>
      </c>
      <c r="K410" s="225">
        <f t="shared" si="357"/>
        <v>45021000</v>
      </c>
      <c r="L410" s="225">
        <f t="shared" ref="L410" si="358">IF(ISERROR(SUM(L411:L419)),"",SUM(L411:L419))</f>
        <v>1E-4</v>
      </c>
      <c r="M410" s="226">
        <v>1</v>
      </c>
      <c r="N410" s="227">
        <f>IF(M410="","",VLOOKUP(M410,POA!$B$3:$G382,3,0))</f>
        <v>5</v>
      </c>
      <c r="O410" s="228" t="s">
        <v>7</v>
      </c>
      <c r="P410" s="228">
        <f>+SUM(P411:P419)</f>
        <v>0</v>
      </c>
      <c r="Q410" s="229">
        <f>IF(ISERROR(VLOOKUP(M410,POA!$B$3:$G395,2,0)),"",VLOOKUP(M410,POA!$B$3:$G395,2,0))</f>
        <v>3031202957</v>
      </c>
      <c r="R410" s="230">
        <f>IF(M410="","",SUM($I$410)+IF(ISERROR(VLOOKUP(M410,POA!$B$3:$G379,4,0)),"",VLOOKUP(M410,POA!$B$3:$G379,4,0)))</f>
        <v>753688591.39999998</v>
      </c>
      <c r="S410" s="231" t="str">
        <f>IF(OR($R$26=0,M410="",Q410=""),"",IF($R$26&gt;=VLOOKUP(M410,POA!$B$3:$G$21,6,FALSE),"CUMPLE","NO CUMPLE"))</f>
        <v/>
      </c>
      <c r="T410" s="225" t="str">
        <f>IF(M410="","",IF(COUNTIFS(T411:T420,"SI",D411:D420,"&gt;=10%")&gt;0,"SI","NO"))</f>
        <v>SI</v>
      </c>
      <c r="U410" s="225">
        <f>IF(ISERROR(SUM(E410/G410)),0,SUM(E410/G410))</f>
        <v>8.0539157058795396</v>
      </c>
      <c r="V410" s="232" t="str">
        <f>IF(OR($U410=0,M410="",Q410=""),"",IF(AND(T410="SI",$U410&gt;=$V$22),"CUMPLE",IF($U410&gt;=$V$23,"CUMPLE","NO CUMPLE")))</f>
        <v>CUMPLE</v>
      </c>
      <c r="W410" s="233">
        <f>IF(M410="","",IF(ISERROR(SUM(H410/F410)),0,SUM(H410/F410)))</f>
        <v>7.3682990840464174E-2</v>
      </c>
      <c r="X410" s="232" t="str">
        <f>IF(OR(W410=0,M410="",Q410=""),"",IF(AND(T410="SI",W410&lt;=$X$22),"CUMPLE",IF(W410&lt;=$X$23,"CUMPLE","NO CUMPLE")))</f>
        <v>CUMPLE</v>
      </c>
      <c r="Y410" s="225">
        <f>IF(ISERROR(SUM(K410/L410)),0,SUM(K410/L410))</f>
        <v>450210000000</v>
      </c>
      <c r="Z410" s="232" t="str">
        <f>IF(OR(Y410=0,M410="",Q410=""),"",IF(AND(T410="SI",Y410&gt;=$Z$22),"CUMPLE",IF(Y410&gt;=$Z$23,"CUMPLE","NO CUMPLE")))</f>
        <v>CUMPLE</v>
      </c>
      <c r="AA410" s="234" t="str">
        <f t="shared" ref="AA410:AA420" si="359">IF(OR(S410="",V410="",X410="",Z410=""),"",IF(S410="NO CUMPLE","NO CUMPLE",IF(V410="NO CUMPLE","NO CUMPLE",IF(X410="NO CUMPLE","NO CUMPLE",IF(Z410="NO CUMPLE","NO CUMPLE",IF(Z410="NO CUMPLE","NO CUMPLE","CUMPLE"))))))</f>
        <v/>
      </c>
      <c r="AB410" s="235">
        <v>2021</v>
      </c>
      <c r="AC410" s="236">
        <f>IF(ISERROR(F410/VLOOKUP(AB410,$AC$21:$AD$23,2)),"",F410/VLOOKUP(AB410,$AC$21:$AD$23,2))</f>
        <v>949.92878574746351</v>
      </c>
      <c r="AD410" s="237" t="str">
        <f>IF(OR(B410="",C410=""),"",IF(AND(AC410&gt;0,AC410&lt;=30000),"MIPYME","NO CUMPLE"))</f>
        <v>MIPYME</v>
      </c>
      <c r="AE410" s="238">
        <f>IF(M410="","",IF(ISERROR(SUM(K410/J410)),0,SUM(K410/J410)))</f>
        <v>5.6315389195490867E-2</v>
      </c>
      <c r="AF410" s="239" t="str">
        <f>IF(OR(M410="",L410="",P410=""),"",IF(AND(T410="SI",AE410&gt;=$AF$22),"CUMPLE",IF(AE410&gt;=$AF$23,"CUMPLE","NO CUMPLE")))</f>
        <v>CUMPLE</v>
      </c>
      <c r="AG410" s="238">
        <f>IF(M410="","",IF(ISERROR(SUM(K410/F410)),0,SUM(K410/F410)))</f>
        <v>5.2165902889222335E-2</v>
      </c>
      <c r="AH410" s="239" t="str">
        <f>IF(OR(M410="",L410="",P410=""),"",IF(AND(T410="SI",AG410&gt;=$AH$22),"CUMPLE",IF(AG410&gt;=$AH$23,"CUMPLE","NO CUMPLE")))</f>
        <v>CUMPLE</v>
      </c>
      <c r="AI410" s="234" t="str">
        <f>IF(OR(AF410="",AH410=""),"",IF(AF410="NO CUMPLE","NO CUMPLE",IF(AH410="NO CUMPLE","NO CUMPLE",IF(AH410="NO CUMPLE","NO CUMPLE","CUMPLE"))))</f>
        <v>CUMPLE</v>
      </c>
    </row>
    <row r="411" spans="1:35" s="14" customFormat="1" ht="20.100000000000001" customHeight="1">
      <c r="A411" s="259">
        <v>45460</v>
      </c>
      <c r="B411" s="146">
        <f>IF(C411="","",B410+0.1)</f>
        <v>33.1</v>
      </c>
      <c r="C411" s="146" t="s">
        <v>178</v>
      </c>
      <c r="D411" s="147">
        <v>0.5</v>
      </c>
      <c r="E411" s="137">
        <v>168351000</v>
      </c>
      <c r="F411" s="137">
        <v>863035000</v>
      </c>
      <c r="G411" s="137">
        <v>20903000</v>
      </c>
      <c r="H411" s="137">
        <v>63591000</v>
      </c>
      <c r="I411" s="137">
        <f>IF(ISERROR(E411-G411),"",E411-G411)</f>
        <v>147448000</v>
      </c>
      <c r="J411" s="137">
        <f>IF(ISERROR(F411-H411),"",F411-H411)</f>
        <v>799444000</v>
      </c>
      <c r="K411" s="137">
        <v>45021000</v>
      </c>
      <c r="L411" s="137">
        <v>1E-4</v>
      </c>
      <c r="M411" s="148">
        <v>2</v>
      </c>
      <c r="N411" s="198">
        <f>IF(M411="","",VLOOKUP(M411,POA!$B$3:$G382,3,0))</f>
        <v>5</v>
      </c>
      <c r="O411" s="159" t="s">
        <v>7</v>
      </c>
      <c r="P411" s="159">
        <f t="shared" ref="P411:P412" si="360">+SUM(P412:P420)</f>
        <v>0</v>
      </c>
      <c r="Q411" s="202">
        <f>IF(ISERROR(VLOOKUP(M411,POA!$B$3:$G395,2,0)),"",VLOOKUP(M411,POA!$B$3:$G395,2,0))</f>
        <v>1797292893</v>
      </c>
      <c r="R411" s="264">
        <f>IF(M411="","",SUM($I$410)+IF(ISERROR(VLOOKUP(M411,POA!$B$3:$G380,4,0)),"",VLOOKUP(M411,POA!$B$3:$G380,4,0)))</f>
        <v>506906578.60000002</v>
      </c>
      <c r="S411" s="256" t="str">
        <f>IF(OR($R$26=0,M411="",Q411=""),"",IF($R$26&gt;=VLOOKUP(M411,POA!$B$3:$G$21,6,FALSE),"CUMPLE","NO CUMPLE"))</f>
        <v/>
      </c>
      <c r="T411" s="154" t="s">
        <v>71</v>
      </c>
      <c r="U411" s="138"/>
      <c r="V411" s="185" t="str">
        <f>IF(OR($U410=0,M411="",Q411=""),"",IF(AND(T411="SI",$U410&gt;=$V$22),"CUMPLE",IF($U410&gt;=$V$23,"CUMPLE","NO CUMPLE")))</f>
        <v>CUMPLE</v>
      </c>
      <c r="W411" s="139"/>
      <c r="X411" s="185" t="str">
        <f>IF(OR(W410=0,M411="",Q411=""),"",IF(AND(T411="SI",W410&lt;=$X$22),"CUMPLE",IF(W410&lt;=$X$23,"CUMPLE","NO CUMPLE")))</f>
        <v>CUMPLE</v>
      </c>
      <c r="Y411" s="140"/>
      <c r="Z411" s="185" t="str">
        <f>IF(OR(Y410=0,M411="",Q411=""),"",IF(AND(T411="SI",Y410&gt;=$Z$22),"CUMPLE",IF(Y410&gt;=$Z$23,"CUMPLE","NO CUMPLE")))</f>
        <v>CUMPLE</v>
      </c>
      <c r="AA411" s="213" t="str">
        <f t="shared" si="359"/>
        <v/>
      </c>
      <c r="AB411" s="141">
        <v>2021</v>
      </c>
      <c r="AC411" s="142">
        <f t="shared" ref="AC411:AC419" si="361">IF(ISERROR(F411/VLOOKUP(AB411,$AC$21:$AD$23,2)),"",F411/VLOOKUP(AB411,$AC$21:$AD$23,2))</f>
        <v>949.92878574746351</v>
      </c>
      <c r="AD411" s="143" t="str">
        <f>IF(OR(B411="",C411=""),"",IF(AND(AC411&gt;0,AC411&lt;=30000),"MIPYME","NO CUMPLE"))</f>
        <v>MIPYME</v>
      </c>
      <c r="AE411" s="144"/>
      <c r="AF411" s="187" t="str">
        <f>IF(OR(M411="",L410="",P411=""),"",IF(AND(T410="SI",AE410&gt;=$AF$22),"CUMPLE",IF(AE410&gt;=$AF$23,"CUMPLE","NO CUMPLE")))</f>
        <v>CUMPLE</v>
      </c>
      <c r="AG411" s="144"/>
      <c r="AH411" s="187" t="str">
        <f>IF(OR(M411="",L410="",P411=""),"",IF(AND(T410="SI",AG410&gt;=$AH$22),"CUMPLE",IF(AG410&gt;=$AH$23,"CUMPLE","NO CUMPLE")))</f>
        <v>CUMPLE</v>
      </c>
      <c r="AI411" s="161" t="str">
        <f t="shared" ref="AI411:AI420" si="362">IF(OR(AF411="",AH411=""),"",IF(AF411="NO CUMPLE","NO CUMPLE",IF(AH411="NO CUMPLE","NO CUMPLE",IF(AH411="NO CUMPLE","NO CUMPLE","CUMPLE"))))</f>
        <v>CUMPLE</v>
      </c>
    </row>
    <row r="412" spans="1:35" s="14" customFormat="1" ht="20.100000000000001" customHeight="1">
      <c r="A412" s="259"/>
      <c r="B412" s="21">
        <f t="shared" ref="B412:B420" si="363">IF(C412="","",B411+0.1)</f>
        <v>33.200000000000003</v>
      </c>
      <c r="C412" s="21" t="s">
        <v>179</v>
      </c>
      <c r="D412" s="121">
        <v>0.5</v>
      </c>
      <c r="E412" s="153"/>
      <c r="F412" s="153"/>
      <c r="G412" s="153"/>
      <c r="H412" s="153"/>
      <c r="I412" s="153">
        <f>IF(ISERROR(E412-G412),"",E412-G412)</f>
        <v>0</v>
      </c>
      <c r="J412" s="153">
        <f t="shared" ref="J412:J420" si="364">IF(ISERROR(F412-H412),"",F412-H412)</f>
        <v>0</v>
      </c>
      <c r="K412" s="153"/>
      <c r="L412" s="153"/>
      <c r="M412" s="149">
        <v>3</v>
      </c>
      <c r="N412" s="197">
        <f>IF(M412="","",VLOOKUP(M412,POA!$B$3:$G382,3,0))</f>
        <v>5</v>
      </c>
      <c r="O412" s="160" t="s">
        <v>7</v>
      </c>
      <c r="P412" s="160">
        <f t="shared" si="360"/>
        <v>0</v>
      </c>
      <c r="Q412" s="255">
        <f>IF(ISERROR(VLOOKUP(M412,POA!$B$3:$G395,2,0)),"",VLOOKUP(M412,POA!$B$3:$G395,2,0))</f>
        <v>1522205504</v>
      </c>
      <c r="R412" s="295">
        <f>IF(M412="","",SUM($I$410)+IF(ISERROR(VLOOKUP(M412,POA!$B$3:$G381,4,0)),"",VLOOKUP(M412,POA!$B$3:$G381,4,0)))</f>
        <v>451889100.80000001</v>
      </c>
      <c r="S412" s="257" t="str">
        <f>IF(OR($R$26=0,M412="",Q412=""),"",IF($R$26&gt;=VLOOKUP(M412,POA!$B$3:$G$21,6,FALSE),"CUMPLE","NO CUMPLE"))</f>
        <v/>
      </c>
      <c r="T412" s="129" t="s">
        <v>71</v>
      </c>
      <c r="U412" s="130"/>
      <c r="V412" s="186" t="str">
        <f>IF(OR($U410=0,M412="",Q412=""),"",IF(AND(T412="SI",$U410&gt;=$V$22),"CUMPLE",IF($U410&gt;=$V$23,"CUMPLE","NO CUMPLE")))</f>
        <v>CUMPLE</v>
      </c>
      <c r="W412" s="131"/>
      <c r="X412" s="186" t="str">
        <f>IF(OR(W410=0,M412="",Q412=""),"",IF(AND(T412="SI",W410&lt;=$X$22),"CUMPLE",IF(W410&lt;=$X$23,"CUMPLE","NO CUMPLE")))</f>
        <v>CUMPLE</v>
      </c>
      <c r="Y412" s="132"/>
      <c r="Z412" s="186" t="str">
        <f>IF(OR(Y410=0,M412="",Q412=""),"",IF(AND(T412="SI",Y410&gt;=$Z$22),"CUMPLE",IF(Y410&gt;=$Z$23,"CUMPLE","NO CUMPLE")))</f>
        <v>CUMPLE</v>
      </c>
      <c r="AA412" s="214" t="str">
        <f t="shared" si="359"/>
        <v/>
      </c>
      <c r="AB412" s="199">
        <v>2021</v>
      </c>
      <c r="AC412" s="134">
        <f t="shared" si="361"/>
        <v>0</v>
      </c>
      <c r="AD412" s="135" t="str">
        <f t="shared" ref="AD412:AD415" si="365">IF(OR(B412="",C412=""),"",IF(AND(AC412&gt;0,AC412&lt;=30000),"MIPYME","NO CUMPLE"))</f>
        <v>NO CUMPLE</v>
      </c>
      <c r="AE412" s="136"/>
      <c r="AF412" s="188" t="str">
        <f>IF(OR(M412="",L410="",P412=""),"",IF(AND(T410="SI",AE410&gt;=$AF$22),"CUMPLE",IF(AE410&gt;=$AF$23,"CUMPLE","NO CUMPLE")))</f>
        <v>CUMPLE</v>
      </c>
      <c r="AG412" s="136"/>
      <c r="AH412" s="188" t="str">
        <f>IF(OR(M412="",L410="",P410=""),"",IF(AND(T410="SI",AG410&gt;=$AH$22),"CUMPLE",IF(AG410&gt;=$AH$23,"CUMPLE","NO CUMPLE")))</f>
        <v>CUMPLE</v>
      </c>
      <c r="AI412" s="162" t="str">
        <f t="shared" si="362"/>
        <v>CUMPLE</v>
      </c>
    </row>
    <row r="413" spans="1:35" s="14" customFormat="1" ht="20.100000000000001" customHeight="1">
      <c r="A413" s="259"/>
      <c r="B413" s="21" t="str">
        <f t="shared" si="363"/>
        <v/>
      </c>
      <c r="C413" s="21"/>
      <c r="D413" s="121"/>
      <c r="E413" s="153"/>
      <c r="F413" s="153"/>
      <c r="G413" s="153"/>
      <c r="H413" s="153"/>
      <c r="I413" s="153">
        <f t="shared" ref="I413:I419" si="366">IF(ISERROR(E413-G413),"",E413-G413)</f>
        <v>0</v>
      </c>
      <c r="J413" s="153">
        <f t="shared" si="364"/>
        <v>0</v>
      </c>
      <c r="K413" s="153"/>
      <c r="L413" s="153"/>
      <c r="M413" s="149">
        <v>4</v>
      </c>
      <c r="N413" s="197">
        <f>IF(M413="","",VLOOKUP(M413,POA!$B$3:$G382,3,0))</f>
        <v>5</v>
      </c>
      <c r="O413" s="160" t="s">
        <v>7</v>
      </c>
      <c r="P413" s="160">
        <f>+SUM(P414:P421)</f>
        <v>0</v>
      </c>
      <c r="Q413" s="255">
        <f>IF(ISERROR(VLOOKUP(M413,POA!$B$3:$G395,2,0)),"",VLOOKUP(M413,POA!$B$3:$G395,2,0))</f>
        <v>1378467964</v>
      </c>
      <c r="R413" s="295">
        <f>IF(M413="","",SUM($I$410)+IF(ISERROR(VLOOKUP(M413,POA!$B$3:$G382,4,0)),"",VLOOKUP(M413,POA!$B$3:$G382,4,0)))</f>
        <v>423141592.80000001</v>
      </c>
      <c r="S413" s="294" t="str">
        <f>IF(OR($R$26=0,M413="",Q413=""),"",IF($R$26&gt;=VLOOKUP(M413,POA!$B$3:$G$21,6,FALSE),"CUMPLE","NO CUMPLE"))</f>
        <v/>
      </c>
      <c r="T413" s="129"/>
      <c r="U413" s="130"/>
      <c r="V413" s="186" t="str">
        <f>IF(OR($U410=0,M413="",Q413=""),"",IF(AND(T413="SI",$U410&gt;=$V$22),"CUMPLE",IF($U410&gt;=$V$23,"CUMPLE","NO CUMPLE")))</f>
        <v>CUMPLE</v>
      </c>
      <c r="W413" s="131"/>
      <c r="X413" s="186" t="str">
        <f>IF(OR(W410=0,M413="",Q413=""),"",IF(AND(T413="SI",W410&lt;=$X$22),"CUMPLE",IF(W410&lt;=$X$23,"CUMPLE","NO CUMPLE")))</f>
        <v>CUMPLE</v>
      </c>
      <c r="Y413" s="132"/>
      <c r="Z413" s="186" t="str">
        <f>IF(OR(Y410=0,M413="",Q413=""),"",IF(AND(T413="SI",Y410&gt;=$Z$22),"CUMPLE",IF(Y410&gt;=$Z$23,"CUMPLE","NO CUMPLE")))</f>
        <v>CUMPLE</v>
      </c>
      <c r="AA413" s="214" t="str">
        <f t="shared" si="359"/>
        <v/>
      </c>
      <c r="AB413" s="199">
        <v>2021</v>
      </c>
      <c r="AC413" s="134">
        <f t="shared" si="361"/>
        <v>0</v>
      </c>
      <c r="AD413" s="135" t="str">
        <f t="shared" si="365"/>
        <v/>
      </c>
      <c r="AE413" s="136"/>
      <c r="AF413" s="188" t="str">
        <f>IF(OR(M413="",L410="",P413=""),"",IF(AND(T410="SI",AE410&gt;=$AF$22),"CUMPLE",IF(AE410&gt;=$AF$23,"CUMPLE","NO CUMPLE")))</f>
        <v>CUMPLE</v>
      </c>
      <c r="AG413" s="136"/>
      <c r="AH413" s="188" t="str">
        <f>IF(OR(M413="",L410="",P410=""),"",IF(AND(T410="SI",AG410&gt;=$AH$22),"CUMPLE",IF(AG410&gt;=$AH$23,"CUMPLE","NO CUMPLE")))</f>
        <v>CUMPLE</v>
      </c>
      <c r="AI413" s="162" t="str">
        <f t="shared" si="362"/>
        <v>CUMPLE</v>
      </c>
    </row>
    <row r="414" spans="1:35" s="14" customFormat="1" ht="20.100000000000001" customHeight="1">
      <c r="A414" s="259"/>
      <c r="B414" s="21" t="str">
        <f t="shared" si="363"/>
        <v/>
      </c>
      <c r="C414" s="21"/>
      <c r="D414" s="121"/>
      <c r="E414" s="153"/>
      <c r="F414" s="153"/>
      <c r="G414" s="153"/>
      <c r="H414" s="153"/>
      <c r="I414" s="153">
        <f t="shared" si="366"/>
        <v>0</v>
      </c>
      <c r="J414" s="153">
        <f t="shared" si="364"/>
        <v>0</v>
      </c>
      <c r="K414" s="153"/>
      <c r="L414" s="153"/>
      <c r="M414" s="149">
        <v>5</v>
      </c>
      <c r="N414" s="197">
        <f>IF(M414="","",VLOOKUP(M414,POA!$B$3:$G395,3,0))</f>
        <v>5</v>
      </c>
      <c r="O414" s="160" t="s">
        <v>7</v>
      </c>
      <c r="P414" s="160">
        <f>+SUM(P415:P421)</f>
        <v>0</v>
      </c>
      <c r="Q414" s="255">
        <f>IF(ISERROR(VLOOKUP(M414,POA!$B$3:$G384,2,0)),"",VLOOKUP(M414,POA!$B$3:$G384,2,0))</f>
        <v>1348402734</v>
      </c>
      <c r="R414" s="295">
        <f>IF(M414="","",SUM($I$410)+IF(ISERROR(VLOOKUP(M414,POA!$B$3:$G383,4,0)),"",VLOOKUP(M414,POA!$B$3:$G383,4,0)))</f>
        <v>417128546.80000001</v>
      </c>
      <c r="S414" s="298" t="str">
        <f>IF(OR($R$26=0,M414="",Q414=""),"",IF($R$26&gt;=VLOOKUP(M414,POA!$B$3:$G$21,6,FALSE),"CUMPLE","NO CUMPLE"))</f>
        <v/>
      </c>
      <c r="T414" s="129"/>
      <c r="U414" s="130"/>
      <c r="V414" s="186" t="str">
        <f>IF(OR($U410=0,M414="",Q414=""),"",IF(AND(T414="SI",$U410&gt;=$V$22),"CUMPLE",IF($U410&gt;=$V$23,"CUMPLE","NO CUMPLE")))</f>
        <v>CUMPLE</v>
      </c>
      <c r="W414" s="131"/>
      <c r="X414" s="186" t="str">
        <f>IF(OR(W410=0,M414="",Q414=""),"",IF(AND(T414="SI",W410&lt;=$X$22),"CUMPLE",IF(W410&lt;=$X$23,"CUMPLE","NO CUMPLE")))</f>
        <v>CUMPLE</v>
      </c>
      <c r="Y414" s="132"/>
      <c r="Z414" s="186" t="str">
        <f>IF(OR(Y410=0,M414="",Q414=""),"",IF(AND(T414="SI",Y410&gt;=$Z$22),"CUMPLE",IF(Y410&gt;=$Z$23,"CUMPLE","NO CUMPLE")))</f>
        <v>CUMPLE</v>
      </c>
      <c r="AA414" s="214" t="str">
        <f t="shared" si="359"/>
        <v/>
      </c>
      <c r="AB414" s="199">
        <v>2021</v>
      </c>
      <c r="AC414" s="134">
        <f t="shared" si="361"/>
        <v>0</v>
      </c>
      <c r="AD414" s="135" t="str">
        <f t="shared" si="365"/>
        <v/>
      </c>
      <c r="AE414" s="136"/>
      <c r="AF414" s="188" t="str">
        <f>IF(OR(M414="",L410="",P414=""),"",IF(AND(T410="SI",AE410&gt;=$AF$22),"CUMPLE",IF(AE410&gt;=$AF$23,"CUMPLE","NO CUMPLE")))</f>
        <v>CUMPLE</v>
      </c>
      <c r="AG414" s="136"/>
      <c r="AH414" s="188" t="str">
        <f>IF(OR(M413="",L410="",P410=""),"",IF(AND(T410="SI",AG410&gt;=$AH$22),"CUMPLE",IF(AG410&gt;=$AH$23,"CUMPLE","NO CUMPLE")))</f>
        <v>CUMPLE</v>
      </c>
      <c r="AI414" s="162" t="str">
        <f t="shared" si="362"/>
        <v>CUMPLE</v>
      </c>
    </row>
    <row r="415" spans="1:35" s="14" customFormat="1" ht="20.100000000000001" customHeight="1">
      <c r="A415" s="259"/>
      <c r="B415" s="21" t="str">
        <f t="shared" si="363"/>
        <v/>
      </c>
      <c r="C415" s="21"/>
      <c r="D415" s="121"/>
      <c r="E415" s="153"/>
      <c r="F415" s="153"/>
      <c r="G415" s="153"/>
      <c r="H415" s="153"/>
      <c r="I415" s="153">
        <f t="shared" si="366"/>
        <v>0</v>
      </c>
      <c r="J415" s="153">
        <f t="shared" si="364"/>
        <v>0</v>
      </c>
      <c r="K415" s="153"/>
      <c r="L415" s="153"/>
      <c r="M415" s="149">
        <v>6</v>
      </c>
      <c r="N415" s="197">
        <f>IF(M415="","",VLOOKUP(M415,POA!$B$3:$G382,3,0))</f>
        <v>5</v>
      </c>
      <c r="O415" s="160" t="s">
        <v>7</v>
      </c>
      <c r="P415" s="160">
        <f>+SUM(P416:P421)</f>
        <v>0</v>
      </c>
      <c r="Q415" s="255">
        <f>IF(ISERROR(VLOOKUP(M415,POA!$B$3:$G395,2,0)),"",VLOOKUP(M415,POA!$B$3:$G395,2,0))</f>
        <v>1264100957</v>
      </c>
      <c r="R415" s="295">
        <f>IF(M415="","",SUM($I$410)+IF(ISERROR(VLOOKUP(M415,POA!$B$3:$G384,4,0)),"",VLOOKUP(M415,POA!$B$3:$G384,4,0)))</f>
        <v>400268191.39999998</v>
      </c>
      <c r="S415" s="257" t="str">
        <f>IF(OR($R$26=0,M415="",Q415=""),"",IF($R$26&gt;=VLOOKUP(M415,POA!$B$3:$G$21,6,FALSE),"CUMPLE","NO CUMPLE"))</f>
        <v/>
      </c>
      <c r="T415" s="129"/>
      <c r="U415" s="130"/>
      <c r="V415" s="186" t="str">
        <f>IF(OR($U410=0,M415="",Q415=""),"",IF(AND(T415="SI",$U410&gt;=$V$22),"CUMPLE",IF($U410&gt;=$V$23,"CUMPLE","NO CUMPLE")))</f>
        <v>CUMPLE</v>
      </c>
      <c r="W415" s="131"/>
      <c r="X415" s="186" t="str">
        <f>IF(OR(W410=0,M415="",Q415=""),"",IF(AND(T415="SI",W410&lt;=$X$22),"CUMPLE",IF(W410&lt;=$X$23,"CUMPLE","NO CUMPLE")))</f>
        <v>CUMPLE</v>
      </c>
      <c r="Y415" s="132"/>
      <c r="Z415" s="186" t="str">
        <f>IF(OR(Y410=0,M415="",Q415=""),"",IF(AND(T415="SI",Y410&gt;=$Z$22),"CUMPLE",IF(Y410&gt;=$Z$23,"CUMPLE","NO CUMPLE")))</f>
        <v>CUMPLE</v>
      </c>
      <c r="AA415" s="214" t="str">
        <f t="shared" si="359"/>
        <v/>
      </c>
      <c r="AB415" s="199">
        <v>2021</v>
      </c>
      <c r="AC415" s="134">
        <f t="shared" si="361"/>
        <v>0</v>
      </c>
      <c r="AD415" s="135" t="str">
        <f t="shared" si="365"/>
        <v/>
      </c>
      <c r="AE415" s="136"/>
      <c r="AF415" s="188" t="str">
        <f>IF(OR(M415="",L410="",P415=""),"",IF(AND(T410="SI",AE410&gt;=$AF$22),"CUMPLE",IF(AE410&gt;=$AF$23,"CUMPLE","NO CUMPLE")))</f>
        <v>CUMPLE</v>
      </c>
      <c r="AG415" s="136"/>
      <c r="AH415" s="188" t="str">
        <f>IF(OR(M415="",L410="",P410=""),"",IF(AND(T410="SI",AG410&gt;=$AH$22),"CUMPLE",IF(AG410&gt;=$AH$23,"CUMPLE","NO CUMPLE")))</f>
        <v>CUMPLE</v>
      </c>
      <c r="AI415" s="162" t="str">
        <f t="shared" si="362"/>
        <v>CUMPLE</v>
      </c>
    </row>
    <row r="416" spans="1:35" s="14" customFormat="1" ht="20.100000000000001" customHeight="1">
      <c r="A416" s="259"/>
      <c r="B416" s="150" t="str">
        <f t="shared" si="363"/>
        <v/>
      </c>
      <c r="C416" s="150"/>
      <c r="D416" s="121"/>
      <c r="E416" s="153"/>
      <c r="F416" s="153"/>
      <c r="G416" s="153"/>
      <c r="H416" s="153"/>
      <c r="I416" s="153">
        <f t="shared" si="366"/>
        <v>0</v>
      </c>
      <c r="J416" s="153">
        <f t="shared" si="364"/>
        <v>0</v>
      </c>
      <c r="K416" s="153"/>
      <c r="L416" s="153"/>
      <c r="M416" s="149">
        <v>7</v>
      </c>
      <c r="N416" s="197">
        <f>IF(M416="","",VLOOKUP(M416,POA!$B$3:$G382,3,0))</f>
        <v>5</v>
      </c>
      <c r="O416" s="160" t="s">
        <v>7</v>
      </c>
      <c r="P416" s="160">
        <f>+SUM(P417:P421)</f>
        <v>0</v>
      </c>
      <c r="Q416" s="255">
        <f>IF(ISERROR(VLOOKUP(M416,POA!$B$3:$G395,2,0)),"",VLOOKUP(M416,POA!$B$3:$G395,2,0))</f>
        <v>1167015102</v>
      </c>
      <c r="R416" s="295">
        <f>IF(M416="","",SUM($I$410)+IF(ISERROR(VLOOKUP(M416,POA!$B$3:$G385,4,0)),"",VLOOKUP(M416,POA!$B$3:$G385,4,0)))</f>
        <v>380851020.39999998</v>
      </c>
      <c r="S416" s="257" t="str">
        <f>IF(OR($R$26=0,M416="",Q416=""),"",IF($R$26&gt;=VLOOKUP(M416,POA!$B$3:$G$21,6,FALSE),"CUMPLE","NO CUMPLE"))</f>
        <v/>
      </c>
      <c r="T416" s="129"/>
      <c r="U416" s="130"/>
      <c r="V416" s="186" t="str">
        <f>IF(OR($U410=0,M416="",Q416=""),"",IF(AND(T416="SI",$U410&gt;=$V$22),"CUMPLE",IF($U410&gt;=$V$23,"CUMPLE","NO CUMPLE")))</f>
        <v>CUMPLE</v>
      </c>
      <c r="W416" s="131"/>
      <c r="X416" s="186" t="str">
        <f>IF(OR(W410=0,M416="",Q416=""),"",IF(AND(T416="SI",W410&lt;=$X$22),"CUMPLE",IF(W410&lt;=$X$23,"CUMPLE","NO CUMPLE")))</f>
        <v>CUMPLE</v>
      </c>
      <c r="Y416" s="132"/>
      <c r="Z416" s="186" t="str">
        <f>IF(OR(Y410=0,M416="",Q416=""),"",IF(AND(T416="SI",Y410&gt;=$Z$22),"CUMPLE",IF(Y410&gt;=$Z$23,"CUMPLE","NO CUMPLE")))</f>
        <v>CUMPLE</v>
      </c>
      <c r="AA416" s="214" t="str">
        <f t="shared" si="359"/>
        <v/>
      </c>
      <c r="AB416" s="199">
        <v>2021</v>
      </c>
      <c r="AC416" s="134">
        <f t="shared" si="361"/>
        <v>0</v>
      </c>
      <c r="AD416" s="135" t="str">
        <f>IF(OR(B416="",C416=""),"",IF(AND(AC416&gt;0,AC416&lt;=30000),"MIPYME","NO CUMPLE"))</f>
        <v/>
      </c>
      <c r="AE416" s="136"/>
      <c r="AF416" s="188" t="str">
        <f>IF(OR(M416="",L410="",P416=""),"",IF(AND(T414="SI",AE410&gt;=$AF$22),"CUMPLE",IF(AE410&gt;=$AF$23,"CUMPLE","NO CUMPLE")))</f>
        <v>CUMPLE</v>
      </c>
      <c r="AG416" s="136"/>
      <c r="AH416" s="188" t="str">
        <f>IF(OR(M416="",L410="",P410=""),"",IF(AND(T410="SI",AG410&gt;=$AH$22),"CUMPLE",IF(AG410&gt;=$AH$23,"CUMPLE","NO CUMPLE")))</f>
        <v>CUMPLE</v>
      </c>
      <c r="AI416" s="162" t="str">
        <f t="shared" si="362"/>
        <v>CUMPLE</v>
      </c>
    </row>
    <row r="417" spans="1:35" s="14" customFormat="1" ht="20.100000000000001" customHeight="1">
      <c r="A417" s="259"/>
      <c r="B417" s="150" t="str">
        <f t="shared" si="363"/>
        <v/>
      </c>
      <c r="C417" s="150"/>
      <c r="D417" s="121"/>
      <c r="E417" s="153"/>
      <c r="F417" s="153"/>
      <c r="G417" s="153"/>
      <c r="H417" s="153"/>
      <c r="I417" s="153">
        <f t="shared" si="366"/>
        <v>0</v>
      </c>
      <c r="J417" s="153">
        <f t="shared" si="364"/>
        <v>0</v>
      </c>
      <c r="K417" s="153"/>
      <c r="L417" s="153"/>
      <c r="M417" s="149">
        <v>8</v>
      </c>
      <c r="N417" s="197">
        <f>IF(M417="","",VLOOKUP(M417,POA!$B$3:$G382,3,0))</f>
        <v>5</v>
      </c>
      <c r="O417" s="160" t="s">
        <v>7</v>
      </c>
      <c r="P417" s="160">
        <f>+SUM(P418:P421)</f>
        <v>0</v>
      </c>
      <c r="Q417" s="255">
        <f>IF(ISERROR(VLOOKUP(M417,POA!$B$3:$G395,2,0)),"",VLOOKUP(M417,POA!$B$3:$G395,2,0))</f>
        <v>1146992897</v>
      </c>
      <c r="R417" s="295">
        <f>IF(M417="","",SUM($I$410)+IF(ISERROR(VLOOKUP(M417,POA!$B$3:$G386,4,0)),"",VLOOKUP(M417,POA!$B$3:$G386,4,0)))</f>
        <v>376846579.39999998</v>
      </c>
      <c r="S417" s="257" t="str">
        <f>IF(OR($R$26=0,M417="",Q417=""),"",IF($R$26&gt;=VLOOKUP(M417,POA!$B$3:$G$21,6,FALSE),"CUMPLE","NO CUMPLE"))</f>
        <v/>
      </c>
      <c r="T417" s="129"/>
      <c r="U417" s="130"/>
      <c r="V417" s="186" t="str">
        <f>IF(OR($U410=0,M417="",Q417=""),"",IF(AND(T417="SI",$U410&gt;=$V$22),"CUMPLE",IF($U410&gt;=$V$23,"CUMPLE","NO CUMPLE")))</f>
        <v>CUMPLE</v>
      </c>
      <c r="W417" s="131"/>
      <c r="X417" s="186" t="str">
        <f>IF(OR(W410=0,M417="",Q417=""),"",IF(AND(T417="SI",W410&lt;=$X$22),"CUMPLE",IF(W410&lt;=$X$23,"CUMPLE","NO CUMPLE")))</f>
        <v>CUMPLE</v>
      </c>
      <c r="Y417" s="132"/>
      <c r="Z417" s="186" t="str">
        <f>IF(OR(Y410=0,M417="",Q417=""),"",IF(AND(T417="SI",Y410&gt;=$Z$22),"CUMPLE",IF(Y410&gt;=$Z$23,"CUMPLE","NO CUMPLE")))</f>
        <v>CUMPLE</v>
      </c>
      <c r="AA417" s="214" t="str">
        <f t="shared" si="359"/>
        <v/>
      </c>
      <c r="AB417" s="199">
        <v>2021</v>
      </c>
      <c r="AC417" s="134">
        <f t="shared" si="361"/>
        <v>0</v>
      </c>
      <c r="AD417" s="135" t="str">
        <f t="shared" ref="AD417:AD418" si="367">IF(OR(B417="",C417=""),"",IF(AND(AC417&gt;0,AC417&lt;=30000),"MIPYME","NO CUMPLE"))</f>
        <v/>
      </c>
      <c r="AE417" s="136"/>
      <c r="AF417" s="188" t="str">
        <f>IF(OR(M417="",L410="",P417=""),"",IF(AND(T410="SI",AE410&gt;=$AF$22),"CUMPLE",IF(AE410&gt;=$AF$23,"CUMPLE","NO CUMPLE")))</f>
        <v>CUMPLE</v>
      </c>
      <c r="AG417" s="136"/>
      <c r="AH417" s="188" t="str">
        <f>IF(OR(M417="",L410="",P410=""),"",IF(AND(T410="SI",AG410&gt;=$AH$22),"CUMPLE",IF(AG410&gt;=$AH$23,"CUMPLE","NO CUMPLE")))</f>
        <v>CUMPLE</v>
      </c>
      <c r="AI417" s="162" t="str">
        <f t="shared" si="362"/>
        <v>CUMPLE</v>
      </c>
    </row>
    <row r="418" spans="1:35" s="14" customFormat="1" ht="20.100000000000001" customHeight="1">
      <c r="A418" s="259"/>
      <c r="B418" s="150" t="str">
        <f t="shared" si="363"/>
        <v/>
      </c>
      <c r="C418" s="150"/>
      <c r="D418" s="121"/>
      <c r="E418" s="153"/>
      <c r="F418" s="153"/>
      <c r="G418" s="153"/>
      <c r="H418" s="153"/>
      <c r="I418" s="153">
        <f t="shared" si="366"/>
        <v>0</v>
      </c>
      <c r="J418" s="153">
        <f t="shared" si="364"/>
        <v>0</v>
      </c>
      <c r="K418" s="153"/>
      <c r="L418" s="153"/>
      <c r="M418" s="149">
        <v>9</v>
      </c>
      <c r="N418" s="197">
        <f>IF(M418="","",VLOOKUP(M418,POA!$B$3:$G382,3,0))</f>
        <v>5</v>
      </c>
      <c r="O418" s="160" t="s">
        <v>7</v>
      </c>
      <c r="P418" s="160">
        <f>+SUM(P419:P421)</f>
        <v>0</v>
      </c>
      <c r="Q418" s="255">
        <f>IF(ISERROR(VLOOKUP(M418,POA!$B$3:$G388,2,0)),"",VLOOKUP(M418,POA!$B$3:$G388,2,0))</f>
        <v>1077361989</v>
      </c>
      <c r="R418" s="295">
        <f>IF(M418="","",SUM($I$410)+IF(ISERROR(VLOOKUP(M418,POA!$B$3:$G387,4,0)),"",VLOOKUP(M418,POA!$B$3:$G387,4,0)))</f>
        <v>362920397.80000001</v>
      </c>
      <c r="S418" s="257" t="str">
        <f>IF(OR($R$26=0,M418="",Q418=""),"",IF($R$26&gt;=VLOOKUP(M418,POA!$B$3:$G$21,6,FALSE),"CUMPLE","NO CUMPLE"))</f>
        <v/>
      </c>
      <c r="T418" s="129"/>
      <c r="U418" s="130"/>
      <c r="V418" s="186" t="str">
        <f>IF(OR($U410=0,M418="",Q418=""),"",IF(AND(T418="SI",$U410&gt;=$V$22),"CUMPLE",IF($U410&gt;=$V$23,"CUMPLE","NO CUMPLE")))</f>
        <v>CUMPLE</v>
      </c>
      <c r="W418" s="131"/>
      <c r="X418" s="186" t="str">
        <f>IF(OR(W410=0,M418="",Q418=""),"",IF(AND(T418="SI",W410&lt;=$X$22),"CUMPLE",IF(W410&lt;=$X$23,"CUMPLE","NO CUMPLE")))</f>
        <v>CUMPLE</v>
      </c>
      <c r="Y418" s="132"/>
      <c r="Z418" s="186" t="str">
        <f>IF(OR(Y410=0,M418="",Q418=""),"",IF(AND(T418="SI",Y410&gt;=$Z$22),"CUMPLE",IF(Y410&gt;=$Z$23,"CUMPLE","NO CUMPLE")))</f>
        <v>CUMPLE</v>
      </c>
      <c r="AA418" s="215" t="str">
        <f t="shared" si="359"/>
        <v/>
      </c>
      <c r="AB418" s="133">
        <v>2021</v>
      </c>
      <c r="AC418" s="134">
        <f t="shared" si="361"/>
        <v>0</v>
      </c>
      <c r="AD418" s="135" t="str">
        <f t="shared" si="367"/>
        <v/>
      </c>
      <c r="AE418" s="136"/>
      <c r="AF418" s="188" t="str">
        <f>IF(OR(M418="",L410="",P410=""),"",IF(AND(T410="SI",AE410&gt;=$AF$22),"CUMPLE",IF(AE410&gt;=$AF$23,"CUMPLE","NO CUMPLE")))</f>
        <v>CUMPLE</v>
      </c>
      <c r="AG418" s="136"/>
      <c r="AH418" s="188" t="str">
        <f>IF(OR(M418="",L410="",P410=""),"",IF(AND(T410="SI",AG410&gt;=$AH$22),"CUMPLE",IF(AG410&gt;=$AH$23,"CUMPLE","NO CUMPLE")))</f>
        <v>CUMPLE</v>
      </c>
      <c r="AI418" s="162" t="str">
        <f t="shared" si="362"/>
        <v>CUMPLE</v>
      </c>
    </row>
    <row r="419" spans="1:35" s="14" customFormat="1" ht="20.100000000000001" customHeight="1">
      <c r="A419" s="259"/>
      <c r="B419" s="150" t="str">
        <f t="shared" si="363"/>
        <v/>
      </c>
      <c r="C419" s="150"/>
      <c r="D419" s="121"/>
      <c r="E419" s="153"/>
      <c r="F419" s="153"/>
      <c r="G419" s="153"/>
      <c r="H419" s="153"/>
      <c r="I419" s="153">
        <f t="shared" si="366"/>
        <v>0</v>
      </c>
      <c r="J419" s="153">
        <f t="shared" si="364"/>
        <v>0</v>
      </c>
      <c r="K419" s="153"/>
      <c r="L419" s="153"/>
      <c r="M419" s="151"/>
      <c r="N419" s="197" t="str">
        <f>IF(M419="","",VLOOKUP(M419,POA!$B$3:$G382,3,0))</f>
        <v/>
      </c>
      <c r="O419" s="160" t="s">
        <v>7</v>
      </c>
      <c r="P419" s="160">
        <f>+SUM(P420:P421)</f>
        <v>0</v>
      </c>
      <c r="Q419" s="203" t="str">
        <f>IF(ISERROR(VLOOKUP(M419,POA!$B$3:$G389,2,0)),"",VLOOKUP(M419,POA!$B$3:$G389,2,0))</f>
        <v/>
      </c>
      <c r="R419" s="261"/>
      <c r="S419" s="246"/>
      <c r="T419" s="129"/>
      <c r="U419" s="130"/>
      <c r="V419" s="186" t="str">
        <f>IF(OR($U410=0,M419="",Q419=""),"",IF(AND(T419="SI",$U410&gt;=$V$22),"CUMPLE",IF($U410&gt;=$V$23,"CUMPLE","NO CUMPLE")))</f>
        <v/>
      </c>
      <c r="W419" s="131"/>
      <c r="X419" s="186" t="str">
        <f>IF(OR(W410=0,M419="",Q419=""),"",IF(AND(T419="SI",W410&lt;=$X$22),"CUMPLE",IF(W410&lt;=$X$23,"CUMPLE","NO CUMPLE")))</f>
        <v/>
      </c>
      <c r="Y419" s="132"/>
      <c r="Z419" s="186" t="str">
        <f>IF(OR(Y410=0,M419="",Q419=""),"",IF(AND(T419="SI",Y410&gt;=$Z$22),"CUMPLE",IF(Y410&gt;=$Z$23,"CUMPLE","NO CUMPLE")))</f>
        <v/>
      </c>
      <c r="AA419" s="214" t="str">
        <f t="shared" si="359"/>
        <v/>
      </c>
      <c r="AB419" s="199">
        <v>2021</v>
      </c>
      <c r="AC419" s="134">
        <f t="shared" si="361"/>
        <v>0</v>
      </c>
      <c r="AD419" s="135" t="str">
        <f>IF(OR(B419="",C419=""),"",IF(AND(AC419&gt;0,AC419&lt;=30000),"MIPYME","NO CUMPLE"))</f>
        <v/>
      </c>
      <c r="AE419" s="136"/>
      <c r="AF419" s="188" t="str">
        <f>IF(OR(M419="",L410="",P419=""),"",IF(AND(T410="SI",AE410&gt;=$AF$22),"CUMPLE",IF(AE410&gt;=$AF$23,"CUMPLE","NO CUMPLE")))</f>
        <v/>
      </c>
      <c r="AG419" s="136"/>
      <c r="AH419" s="188" t="str">
        <f>IF(OR(M419="",L410="",P410=""),"",IF(AND(T410="SI",AG410&gt;=$AH$22),"CUMPLE",IF(AG410&gt;=$AH$23,"CUMPLE","NO CUMPLE")))</f>
        <v/>
      </c>
      <c r="AI419" s="162" t="str">
        <f t="shared" si="362"/>
        <v/>
      </c>
    </row>
    <row r="420" spans="1:35" ht="20.100000000000001" customHeight="1">
      <c r="A420" s="259"/>
      <c r="B420" s="284" t="str">
        <f t="shared" si="363"/>
        <v/>
      </c>
      <c r="C420" s="284"/>
      <c r="D420" s="284"/>
      <c r="E420" s="216"/>
      <c r="F420" s="153"/>
      <c r="G420" s="153"/>
      <c r="H420" s="153"/>
      <c r="I420" s="153">
        <f>IF(ISERROR(E420-G420),"",E420-G420)</f>
        <v>0</v>
      </c>
      <c r="J420" s="153">
        <f t="shared" si="364"/>
        <v>0</v>
      </c>
      <c r="K420" s="153"/>
      <c r="L420" s="153"/>
      <c r="M420" s="151"/>
      <c r="N420" s="197" t="str">
        <f>IF(M420="","",VLOOKUP(M420,POA!$B$3:$G382,3,0))</f>
        <v/>
      </c>
      <c r="O420" s="160" t="s">
        <v>7</v>
      </c>
      <c r="P420" s="160">
        <f>+SUM(P421:P421)</f>
        <v>0</v>
      </c>
      <c r="Q420" s="203" t="str">
        <f>IF(ISERROR(VLOOKUP(M420,POA!$B$3:$G390,2,0)),"",VLOOKUP(M420,POA!$B$3:$G390,2,0))</f>
        <v/>
      </c>
      <c r="R420" s="204"/>
      <c r="S420" s="253"/>
      <c r="T420" s="129"/>
      <c r="U420" s="129"/>
      <c r="V420" s="186" t="str">
        <f>IF(OR($U411=0,M420="",Q420=""),"",IF(AND(T420="SI",$U411&gt;=$V$22),"CUMPLE",IF($U411&gt;=$V$23,"CUMPLE","NO CUMPLE")))</f>
        <v/>
      </c>
      <c r="W420" s="129"/>
      <c r="X420" s="186" t="str">
        <f>IF(OR(W411=0,M420="",Q420=""),"",IF(AND(T420="SI",W411&lt;=$X$22),"CUMPLE",IF(W411&lt;=$X$23,"CUMPLE","NO CUMPLE")))</f>
        <v/>
      </c>
      <c r="Y420" s="129"/>
      <c r="Z420" s="186" t="str">
        <f>IF(OR(Y411=0,M420="",Q420=""),"",IF(AND(T420="SI",Y411&gt;=$Z$22),"CUMPLE",IF(Y411&gt;=$Z$23,"CUMPLE","NO CUMPLE")))</f>
        <v/>
      </c>
      <c r="AA420" s="214" t="str">
        <f t="shared" si="359"/>
        <v/>
      </c>
      <c r="AB420" s="200"/>
      <c r="AC420" s="129"/>
      <c r="AD420" s="129"/>
      <c r="AE420" s="129"/>
      <c r="AF420" s="188" t="str">
        <f>IF(OR(M420="",L410="",P420=""),"",IF(AND(T410="SI",AE410&gt;=$AF$22),"CUMPLE",IF(AE410&gt;=$AF$23,"CUMPLE","NO CUMPLE")))</f>
        <v/>
      </c>
      <c r="AG420" s="129"/>
      <c r="AH420" s="188" t="str">
        <f>IF(OR(M420="",L410="",P410=""),"",IF(AND(T410="SI",AG410&gt;=$AH$22),"CUMPLE",IF(AG410&gt;=$AH$23,"CUMPLE","NO CUMPLE")))</f>
        <v/>
      </c>
      <c r="AI420" s="162" t="str">
        <f t="shared" si="362"/>
        <v/>
      </c>
    </row>
    <row r="421" spans="1:35" ht="9.9499999999999993" customHeight="1" thickBot="1">
      <c r="A421" s="259"/>
      <c r="B421" s="322" t="s">
        <v>73</v>
      </c>
      <c r="C421" s="323"/>
      <c r="D421" s="323"/>
      <c r="E421" s="323"/>
      <c r="F421" s="323"/>
      <c r="G421" s="323"/>
      <c r="H421" s="323"/>
      <c r="I421" s="323"/>
      <c r="J421" s="323"/>
      <c r="K421" s="323"/>
      <c r="L421" s="323"/>
      <c r="M421" s="323"/>
      <c r="N421" s="323"/>
      <c r="O421" s="323"/>
      <c r="P421" s="323"/>
      <c r="Q421" s="323"/>
      <c r="R421" s="323"/>
      <c r="S421" s="324"/>
      <c r="T421" s="323"/>
      <c r="U421" s="323"/>
      <c r="V421" s="323"/>
      <c r="W421" s="323"/>
      <c r="X421" s="323"/>
      <c r="Y421" s="323"/>
      <c r="Z421" s="323"/>
      <c r="AA421" s="324"/>
      <c r="AB421" s="323"/>
      <c r="AC421" s="323"/>
      <c r="AD421" s="323"/>
      <c r="AE421" s="323"/>
      <c r="AF421" s="323"/>
      <c r="AG421" s="323"/>
      <c r="AH421" s="323"/>
      <c r="AI421" s="325"/>
    </row>
    <row r="422" spans="1:35" s="221" customFormat="1" ht="26.1" customHeight="1">
      <c r="A422" s="269" t="s">
        <v>180</v>
      </c>
      <c r="B422" s="222">
        <v>34</v>
      </c>
      <c r="C422" s="223" t="s">
        <v>181</v>
      </c>
      <c r="D422" s="224">
        <f>IF(SUM(D423:D432)=0,"",SUM(D423:D432))</f>
        <v>1</v>
      </c>
      <c r="E422" s="225">
        <f t="shared" ref="E422:K422" si="368">IF(ISERROR(SUM(E423:E432)),"",SUM(E423:E432))</f>
        <v>7097414473</v>
      </c>
      <c r="F422" s="225">
        <f t="shared" si="368"/>
        <v>9045018085</v>
      </c>
      <c r="G422" s="225">
        <f t="shared" si="368"/>
        <v>1100976967</v>
      </c>
      <c r="H422" s="225">
        <f t="shared" si="368"/>
        <v>2522901800</v>
      </c>
      <c r="I422" s="225">
        <f t="shared" si="368"/>
        <v>5996437506</v>
      </c>
      <c r="J422" s="225">
        <f t="shared" si="368"/>
        <v>6522116285</v>
      </c>
      <c r="K422" s="225">
        <f t="shared" si="368"/>
        <v>1514398544</v>
      </c>
      <c r="L422" s="225">
        <f t="shared" ref="L422" si="369">IF(ISERROR(SUM(L423:L431)),"",SUM(L423:L431))</f>
        <v>2628496</v>
      </c>
      <c r="M422" s="226">
        <v>7</v>
      </c>
      <c r="N422" s="227">
        <f>IF(M422="","",VLOOKUP(M422,POA!$B$3:$G394,3,0))</f>
        <v>5</v>
      </c>
      <c r="O422" s="228" t="s">
        <v>7</v>
      </c>
      <c r="P422" s="228">
        <f>+SUM(P423:P431)</f>
        <v>0</v>
      </c>
      <c r="Q422" s="229">
        <f>IF(ISERROR(VLOOKUP(M422,POA!$B$3:$G407,2,0)),"",VLOOKUP(M422,POA!$B$3:$G407,2,0))</f>
        <v>1167015102</v>
      </c>
      <c r="R422" s="230">
        <f>IF(M422="","",SUM($I$422)+IF(ISERROR(VLOOKUP(M422,POA!$B$3:$G391,4,0)),"",VLOOKUP(M422,POA!$B$3:$G391,4,0)))</f>
        <v>6229840526.3999996</v>
      </c>
      <c r="S422" s="231" t="str">
        <f>IF(OR($R$26=0,M422="",Q422=""),"",IF($R$26&gt;=VLOOKUP(M422,POA!$B$3:$G$21,6,FALSE),"CUMPLE","NO CUMPLE"))</f>
        <v/>
      </c>
      <c r="T422" s="225" t="str">
        <f>IF(M422="","",IF(COUNTIFS(T423:T432,"SI",D423:D432,"&gt;=10%")&gt;0,"SI","NO"))</f>
        <v>SI</v>
      </c>
      <c r="U422" s="225">
        <f>IF(ISERROR(SUM(E422/G422)),0,SUM(E422/G422))</f>
        <v>6.4464695318190071</v>
      </c>
      <c r="V422" s="232" t="str">
        <f>IF(OR($U422=0,M422="",Q422=""),"",IF(AND(T422="SI",$U422&gt;=$V$22),"CUMPLE",IF($U422&gt;=$V$23,"CUMPLE","NO CUMPLE")))</f>
        <v>CUMPLE</v>
      </c>
      <c r="W422" s="233">
        <f>IF(M422="","",IF(ISERROR(SUM(H422/F422)),0,SUM(H422/F422)))</f>
        <v>0.27892722560543115</v>
      </c>
      <c r="X422" s="232" t="str">
        <f>IF(OR(W422=0,M422="",Q422=""),"",IF(AND(T422="SI",W422&lt;=$X$22),"CUMPLE",IF(W422&lt;=$X$23,"CUMPLE","NO CUMPLE")))</f>
        <v>CUMPLE</v>
      </c>
      <c r="Y422" s="225">
        <f>IF(ISERROR(SUM(K422/L422)),0,SUM(K422/L422))</f>
        <v>576.14641376665588</v>
      </c>
      <c r="Z422" s="232" t="str">
        <f>IF(OR(Y422=0,M422="",Q422=""),"",IF(AND(T422="SI",Y422&gt;=$Z$22),"CUMPLE",IF(Y422&gt;=$Z$23,"CUMPLE","NO CUMPLE")))</f>
        <v>CUMPLE</v>
      </c>
      <c r="AA422" s="234" t="str">
        <f t="shared" ref="AA422:AA432" si="370">IF(OR(S422="",V422="",X422="",Z422=""),"",IF(S422="NO CUMPLE","NO CUMPLE",IF(V422="NO CUMPLE","NO CUMPLE",IF(X422="NO CUMPLE","NO CUMPLE",IF(Z422="NO CUMPLE","NO CUMPLE",IF(Z422="NO CUMPLE","NO CUMPLE","CUMPLE"))))))</f>
        <v/>
      </c>
      <c r="AB422" s="235">
        <v>2021</v>
      </c>
      <c r="AC422" s="236">
        <f>IF(ISERROR(F422/VLOOKUP(AB422,$AC$21:$AD$23,2)),"",F422/VLOOKUP(AB422,$AC$21:$AD$23,2))</f>
        <v>9955.7063694379685</v>
      </c>
      <c r="AD422" s="237" t="str">
        <f>IF(OR(B422="",C422=""),"",IF(AND(AC422&gt;0,AC422&lt;=30000),"MIPYME","NO CUMPLE"))</f>
        <v>MIPYME</v>
      </c>
      <c r="AE422" s="238">
        <f>IF(M422="","",IF(ISERROR(SUM(K422/J422)),0,SUM(K422/J422)))</f>
        <v>0.23219434886233403</v>
      </c>
      <c r="AF422" s="239" t="str">
        <f>IF(OR(M422="",L422="",P422=""),"",IF(AND(T422="SI",AE422&gt;=$AF$22),"CUMPLE",IF(AE422&gt;=$AF$23,"CUMPLE","NO CUMPLE")))</f>
        <v>CUMPLE</v>
      </c>
      <c r="AG422" s="238">
        <f>IF(M422="","",IF(ISERROR(SUM(K422/F422)),0,SUM(K422/F422)))</f>
        <v>0.1674290233329036</v>
      </c>
      <c r="AH422" s="239" t="str">
        <f>IF(OR(M422="",L422="",P422=""),"",IF(AND(T422="SI",AG422&gt;=$AH$22),"CUMPLE",IF(AG422&gt;=$AH$23,"CUMPLE","NO CUMPLE")))</f>
        <v>CUMPLE</v>
      </c>
      <c r="AI422" s="234" t="str">
        <f>IF(OR(AF422="",AH422=""),"",IF(AF422="NO CUMPLE","NO CUMPLE",IF(AH422="NO CUMPLE","NO CUMPLE",IF(AH422="NO CUMPLE","NO CUMPLE","CUMPLE"))))</f>
        <v>CUMPLE</v>
      </c>
    </row>
    <row r="423" spans="1:35" s="14" customFormat="1" ht="20.100000000000001" customHeight="1">
      <c r="A423" s="259">
        <v>45468</v>
      </c>
      <c r="B423" s="146">
        <f>IF(C423="","",B422+0.1)</f>
        <v>34.1</v>
      </c>
      <c r="C423" s="146" t="s">
        <v>181</v>
      </c>
      <c r="D423" s="147">
        <v>1</v>
      </c>
      <c r="E423" s="137">
        <v>7097414473</v>
      </c>
      <c r="F423" s="137">
        <v>9045018085</v>
      </c>
      <c r="G423" s="137">
        <v>1100976967</v>
      </c>
      <c r="H423" s="137">
        <v>2522901800</v>
      </c>
      <c r="I423" s="137">
        <f>IF(ISERROR(E423-G423),"",E423-G423)</f>
        <v>5996437506</v>
      </c>
      <c r="J423" s="137">
        <f>IF(ISERROR(F423-H423),"",F423-H423)</f>
        <v>6522116285</v>
      </c>
      <c r="K423" s="137">
        <v>1514398544</v>
      </c>
      <c r="L423" s="137">
        <v>2628496</v>
      </c>
      <c r="M423" s="148">
        <v>8</v>
      </c>
      <c r="N423" s="198">
        <f>IF(M423="","",VLOOKUP(M423,POA!$B$3:$G394,3,0))</f>
        <v>5</v>
      </c>
      <c r="O423" s="159" t="s">
        <v>7</v>
      </c>
      <c r="P423" s="159">
        <f t="shared" ref="P423:P424" si="371">+SUM(P424:P432)</f>
        <v>0</v>
      </c>
      <c r="Q423" s="202">
        <f>IF(ISERROR(VLOOKUP(M423,POA!$B$3:$G407,2,0)),"",VLOOKUP(M423,POA!$B$3:$G407,2,0))</f>
        <v>1146992897</v>
      </c>
      <c r="R423" s="264">
        <f>IF(M423="","",SUM($I$422)+IF(ISERROR(VLOOKUP(M423,POA!$B$3:$G392,4,0)),"",VLOOKUP(M423,POA!$B$3:$G392,4,0)))</f>
        <v>6225836085.3999996</v>
      </c>
      <c r="S423" s="256" t="str">
        <f>IF(OR($R$26=0,M423="",Q423=""),"",IF($R$26&gt;=VLOOKUP(M423,POA!$B$3:$G$21,6,FALSE),"CUMPLE","NO CUMPLE"))</f>
        <v/>
      </c>
      <c r="T423" s="154" t="s">
        <v>71</v>
      </c>
      <c r="U423" s="138"/>
      <c r="V423" s="185" t="str">
        <f>IF(OR($U422=0,M423="",Q423=""),"",IF(AND(T423="SI",$U422&gt;=$V$22),"CUMPLE",IF($U422&gt;=$V$23,"CUMPLE","NO CUMPLE")))</f>
        <v>CUMPLE</v>
      </c>
      <c r="W423" s="139"/>
      <c r="X423" s="185" t="str">
        <f>IF(OR(W422=0,M423="",Q423=""),"",IF(AND(T423="SI",W422&lt;=$X$22),"CUMPLE",IF(W422&lt;=$X$23,"CUMPLE","NO CUMPLE")))</f>
        <v>CUMPLE</v>
      </c>
      <c r="Y423" s="140"/>
      <c r="Z423" s="185" t="str">
        <f>IF(OR(Y422=0,M423="",Q423=""),"",IF(AND(T423="SI",Y422&gt;=$Z$22),"CUMPLE",IF(Y422&gt;=$Z$23,"CUMPLE","NO CUMPLE")))</f>
        <v>CUMPLE</v>
      </c>
      <c r="AA423" s="213" t="str">
        <f t="shared" si="370"/>
        <v/>
      </c>
      <c r="AB423" s="141">
        <v>2021</v>
      </c>
      <c r="AC423" s="142">
        <f t="shared" ref="AC423:AC431" si="372">IF(ISERROR(F423/VLOOKUP(AB423,$AC$21:$AD$23,2)),"",F423/VLOOKUP(AB423,$AC$21:$AD$23,2))</f>
        <v>9955.7063694379685</v>
      </c>
      <c r="AD423" s="143" t="str">
        <f>IF(OR(B423="",C423=""),"",IF(AND(AC423&gt;0,AC423&lt;=30000),"MIPYME","NO CUMPLE"))</f>
        <v>MIPYME</v>
      </c>
      <c r="AE423" s="144"/>
      <c r="AF423" s="187" t="str">
        <f>IF(OR(M423="",L422="",P423=""),"",IF(AND(T422="SI",AE422&gt;=$AF$22),"CUMPLE",IF(AE422&gt;=$AF$23,"CUMPLE","NO CUMPLE")))</f>
        <v>CUMPLE</v>
      </c>
      <c r="AG423" s="144"/>
      <c r="AH423" s="187" t="str">
        <f>IF(OR(M423="",L422="",P423=""),"",IF(AND(T422="SI",AG422&gt;=$AH$22),"CUMPLE",IF(AG422&gt;=$AH$23,"CUMPLE","NO CUMPLE")))</f>
        <v>CUMPLE</v>
      </c>
      <c r="AI423" s="161" t="str">
        <f t="shared" ref="AI423:AI432" si="373">IF(OR(AF423="",AH423=""),"",IF(AF423="NO CUMPLE","NO CUMPLE",IF(AH423="NO CUMPLE","NO CUMPLE",IF(AH423="NO CUMPLE","NO CUMPLE","CUMPLE"))))</f>
        <v>CUMPLE</v>
      </c>
    </row>
    <row r="424" spans="1:35" s="14" customFormat="1" ht="20.100000000000001" customHeight="1">
      <c r="A424" s="259"/>
      <c r="B424" s="21" t="str">
        <f t="shared" ref="B424:B432" si="374">IF(C424="","",B423+0.1)</f>
        <v/>
      </c>
      <c r="C424" s="21"/>
      <c r="D424" s="121"/>
      <c r="E424" s="153"/>
      <c r="F424" s="153"/>
      <c r="G424" s="153"/>
      <c r="H424" s="153"/>
      <c r="I424" s="153">
        <f>IF(ISERROR(E424-G424),"",E424-G424)</f>
        <v>0</v>
      </c>
      <c r="J424" s="153">
        <f t="shared" ref="J424:J432" si="375">IF(ISERROR(F424-H424),"",F424-H424)</f>
        <v>0</v>
      </c>
      <c r="K424" s="153"/>
      <c r="L424" s="153"/>
      <c r="M424" s="149">
        <v>9</v>
      </c>
      <c r="N424" s="197">
        <f>IF(M424="","",VLOOKUP(M424,POA!$B$3:$G394,3,0))</f>
        <v>5</v>
      </c>
      <c r="O424" s="160" t="s">
        <v>7</v>
      </c>
      <c r="P424" s="160">
        <f t="shared" si="371"/>
        <v>0</v>
      </c>
      <c r="Q424" s="255">
        <f>IF(ISERROR(VLOOKUP(M424,POA!$B$3:$G407,2,0)),"",VLOOKUP(M424,POA!$B$3:$G407,2,0))</f>
        <v>1077361989</v>
      </c>
      <c r="R424" s="295">
        <f>IF(M424="","",SUM($I$422)+IF(ISERROR(VLOOKUP(M424,POA!$B$3:$G393,4,0)),"",VLOOKUP(M424,POA!$B$3:$G393,4,0)))</f>
        <v>6211909903.8000002</v>
      </c>
      <c r="S424" s="257" t="str">
        <f>IF(OR($R$26=0,M424="",Q424=""),"",IF($R$26&gt;=VLOOKUP(M424,POA!$B$3:$G$21,6,FALSE),"CUMPLE","NO CUMPLE"))</f>
        <v/>
      </c>
      <c r="T424" s="129"/>
      <c r="U424" s="130"/>
      <c r="V424" s="186" t="str">
        <f>IF(OR($U422=0,M424="",Q424=""),"",IF(AND(T424="SI",$U422&gt;=$V$22),"CUMPLE",IF($U422&gt;=$V$23,"CUMPLE","NO CUMPLE")))</f>
        <v>CUMPLE</v>
      </c>
      <c r="W424" s="131"/>
      <c r="X424" s="186" t="str">
        <f>IF(OR(W422=0,M424="",Q424=""),"",IF(AND(T424="SI",W422&lt;=$X$22),"CUMPLE",IF(W422&lt;=$X$23,"CUMPLE","NO CUMPLE")))</f>
        <v>CUMPLE</v>
      </c>
      <c r="Y424" s="132"/>
      <c r="Z424" s="186" t="str">
        <f>IF(OR(Y422=0,M424="",Q424=""),"",IF(AND(T424="SI",Y422&gt;=$Z$22),"CUMPLE",IF(Y422&gt;=$Z$23,"CUMPLE","NO CUMPLE")))</f>
        <v>CUMPLE</v>
      </c>
      <c r="AA424" s="214" t="str">
        <f t="shared" si="370"/>
        <v/>
      </c>
      <c r="AB424" s="199">
        <v>2021</v>
      </c>
      <c r="AC424" s="134">
        <f t="shared" si="372"/>
        <v>0</v>
      </c>
      <c r="AD424" s="135" t="str">
        <f t="shared" ref="AD424:AD427" si="376">IF(OR(B424="",C424=""),"",IF(AND(AC424&gt;0,AC424&lt;=30000),"MIPYME","NO CUMPLE"))</f>
        <v/>
      </c>
      <c r="AE424" s="136"/>
      <c r="AF424" s="188" t="str">
        <f>IF(OR(M424="",L422="",P424=""),"",IF(AND(T422="SI",AE422&gt;=$AF$22),"CUMPLE",IF(AE422&gt;=$AF$23,"CUMPLE","NO CUMPLE")))</f>
        <v>CUMPLE</v>
      </c>
      <c r="AG424" s="136"/>
      <c r="AH424" s="188" t="str">
        <f>IF(OR(M424="",L422="",P422=""),"",IF(AND(T422="SI",AG422&gt;=$AH$22),"CUMPLE",IF(AG422&gt;=$AH$23,"CUMPLE","NO CUMPLE")))</f>
        <v>CUMPLE</v>
      </c>
      <c r="AI424" s="162" t="str">
        <f t="shared" si="373"/>
        <v>CUMPLE</v>
      </c>
    </row>
    <row r="425" spans="1:35" s="14" customFormat="1" ht="20.100000000000001" customHeight="1">
      <c r="A425" s="259"/>
      <c r="B425" s="21" t="str">
        <f t="shared" si="374"/>
        <v/>
      </c>
      <c r="C425" s="21"/>
      <c r="D425" s="121"/>
      <c r="E425" s="153"/>
      <c r="F425" s="153"/>
      <c r="G425" s="153"/>
      <c r="H425" s="153"/>
      <c r="I425" s="153">
        <f t="shared" ref="I425:I431" si="377">IF(ISERROR(E425-G425),"",E425-G425)</f>
        <v>0</v>
      </c>
      <c r="J425" s="153">
        <f t="shared" si="375"/>
        <v>0</v>
      </c>
      <c r="K425" s="153"/>
      <c r="L425" s="153"/>
      <c r="M425" s="149"/>
      <c r="N425" s="197"/>
      <c r="O425" s="160"/>
      <c r="P425" s="160"/>
      <c r="Q425" s="203"/>
      <c r="R425" s="261"/>
      <c r="S425" s="251" t="str">
        <f>IF(OR($R$26=0,M425="",Q425=""),"",IF($R$26&gt;=VLOOKUP(M425,POA!$B$3:$G$21,6,FALSE),"CUMPLE","NO CUMPLE"))</f>
        <v/>
      </c>
      <c r="T425" s="129"/>
      <c r="U425" s="130"/>
      <c r="V425" s="186" t="str">
        <f>IF(OR($U422=0,M425="",Q425=""),"",IF(AND(T425="SI",$U422&gt;=$V$22),"CUMPLE",IF($U422&gt;=$V$23,"CUMPLE","NO CUMPLE")))</f>
        <v/>
      </c>
      <c r="W425" s="131"/>
      <c r="X425" s="186" t="str">
        <f>IF(OR(W422=0,M425="",Q425=""),"",IF(AND(T425="SI",W422&lt;=$X$22),"CUMPLE",IF(W422&lt;=$X$23,"CUMPLE","NO CUMPLE")))</f>
        <v/>
      </c>
      <c r="Y425" s="132"/>
      <c r="Z425" s="186" t="str">
        <f>IF(OR(Y422=0,M425="",Q425=""),"",IF(AND(T425="SI",Y422&gt;=$Z$22),"CUMPLE",IF(Y422&gt;=$Z$23,"CUMPLE","NO CUMPLE")))</f>
        <v/>
      </c>
      <c r="AA425" s="214" t="str">
        <f t="shared" si="370"/>
        <v/>
      </c>
      <c r="AB425" s="199">
        <v>2021</v>
      </c>
      <c r="AC425" s="134">
        <f t="shared" si="372"/>
        <v>0</v>
      </c>
      <c r="AD425" s="135" t="str">
        <f t="shared" si="376"/>
        <v/>
      </c>
      <c r="AE425" s="136"/>
      <c r="AF425" s="188" t="str">
        <f>IF(OR(M425="",L422="",P425=""),"",IF(AND(T422="SI",AE422&gt;=$AF$22),"CUMPLE",IF(AE422&gt;=$AF$23,"CUMPLE","NO CUMPLE")))</f>
        <v/>
      </c>
      <c r="AG425" s="136"/>
      <c r="AH425" s="188" t="str">
        <f>IF(OR(M425="",L422="",P422=""),"",IF(AND(T422="SI",AG422&gt;=$AH$22),"CUMPLE",IF(AG422&gt;=$AH$23,"CUMPLE","NO CUMPLE")))</f>
        <v/>
      </c>
      <c r="AI425" s="162" t="str">
        <f t="shared" si="373"/>
        <v/>
      </c>
    </row>
    <row r="426" spans="1:35" s="14" customFormat="1" ht="20.100000000000001" customHeight="1">
      <c r="A426" s="259"/>
      <c r="B426" s="21" t="str">
        <f t="shared" si="374"/>
        <v/>
      </c>
      <c r="C426" s="21"/>
      <c r="D426" s="121"/>
      <c r="E426" s="153"/>
      <c r="F426" s="153"/>
      <c r="G426" s="153"/>
      <c r="H426" s="153"/>
      <c r="I426" s="153">
        <f t="shared" si="377"/>
        <v>0</v>
      </c>
      <c r="J426" s="153">
        <f t="shared" si="375"/>
        <v>0</v>
      </c>
      <c r="K426" s="153"/>
      <c r="L426" s="153"/>
      <c r="M426" s="149"/>
      <c r="N426" s="197"/>
      <c r="O426" s="160"/>
      <c r="P426" s="160"/>
      <c r="Q426" s="203"/>
      <c r="R426" s="204"/>
      <c r="S426" s="252" t="str">
        <f>IF(OR($R$26=0,M426="",Q426=""),"",IF($R$26&gt;=VLOOKUP(M426,POA!$B$3:$G$21,6,FALSE),"CUMPLE","NO CUMPLE"))</f>
        <v/>
      </c>
      <c r="T426" s="129"/>
      <c r="U426" s="130"/>
      <c r="V426" s="186" t="str">
        <f>IF(OR($U422=0,M426="",Q426=""),"",IF(AND(T426="SI",$U422&gt;=$V$22),"CUMPLE",IF($U422&gt;=$V$23,"CUMPLE","NO CUMPLE")))</f>
        <v/>
      </c>
      <c r="W426" s="131"/>
      <c r="X426" s="186" t="str">
        <f>IF(OR(W422=0,M426="",Q426=""),"",IF(AND(T426="SI",W422&lt;=$X$22),"CUMPLE",IF(W422&lt;=$X$23,"CUMPLE","NO CUMPLE")))</f>
        <v/>
      </c>
      <c r="Y426" s="132"/>
      <c r="Z426" s="186" t="str">
        <f>IF(OR(Y422=0,M426="",Q426=""),"",IF(AND(T426="SI",Y422&gt;=$Z$22),"CUMPLE",IF(Y422&gt;=$Z$23,"CUMPLE","NO CUMPLE")))</f>
        <v/>
      </c>
      <c r="AA426" s="214" t="str">
        <f t="shared" si="370"/>
        <v/>
      </c>
      <c r="AB426" s="199">
        <v>2021</v>
      </c>
      <c r="AC426" s="134">
        <f t="shared" si="372"/>
        <v>0</v>
      </c>
      <c r="AD426" s="135" t="str">
        <f t="shared" si="376"/>
        <v/>
      </c>
      <c r="AE426" s="136"/>
      <c r="AF426" s="188" t="str">
        <f>IF(OR(M426="",L422="",P426=""),"",IF(AND(T422="SI",AE422&gt;=$AF$22),"CUMPLE",IF(AE422&gt;=$AF$23,"CUMPLE","NO CUMPLE")))</f>
        <v/>
      </c>
      <c r="AG426" s="136"/>
      <c r="AH426" s="188" t="str">
        <f>IF(OR(M425="",L422="",P422=""),"",IF(AND(T422="SI",AG422&gt;=$AH$22),"CUMPLE",IF(AG422&gt;=$AH$23,"CUMPLE","NO CUMPLE")))</f>
        <v/>
      </c>
      <c r="AI426" s="162" t="str">
        <f t="shared" si="373"/>
        <v/>
      </c>
    </row>
    <row r="427" spans="1:35" s="14" customFormat="1" ht="20.100000000000001" customHeight="1">
      <c r="A427" s="259"/>
      <c r="B427" s="21" t="str">
        <f t="shared" si="374"/>
        <v/>
      </c>
      <c r="C427" s="21"/>
      <c r="D427" s="121"/>
      <c r="E427" s="153"/>
      <c r="F427" s="153"/>
      <c r="G427" s="153"/>
      <c r="H427" s="153"/>
      <c r="I427" s="153">
        <f t="shared" si="377"/>
        <v>0</v>
      </c>
      <c r="J427" s="153">
        <f t="shared" si="375"/>
        <v>0</v>
      </c>
      <c r="K427" s="153"/>
      <c r="L427" s="153"/>
      <c r="M427" s="149"/>
      <c r="N427" s="197"/>
      <c r="O427" s="160"/>
      <c r="P427" s="160"/>
      <c r="Q427" s="203"/>
      <c r="R427" s="204"/>
      <c r="S427" s="246" t="str">
        <f>IF(OR($R$26=0,M427="",Q427=""),"",IF($R$26&gt;=VLOOKUP(M427,POA!$B$3:$G$21,6,FALSE),"CUMPLE","NO CUMPLE"))</f>
        <v/>
      </c>
      <c r="T427" s="129"/>
      <c r="U427" s="130"/>
      <c r="V427" s="186" t="str">
        <f>IF(OR($U422=0,M427="",Q427=""),"",IF(AND(T427="SI",$U422&gt;=$V$22),"CUMPLE",IF($U422&gt;=$V$23,"CUMPLE","NO CUMPLE")))</f>
        <v/>
      </c>
      <c r="W427" s="131"/>
      <c r="X427" s="186" t="str">
        <f>IF(OR(W422=0,M427="",Q427=""),"",IF(AND(T427="SI",W422&lt;=$X$22),"CUMPLE",IF(W422&lt;=$X$23,"CUMPLE","NO CUMPLE")))</f>
        <v/>
      </c>
      <c r="Y427" s="132"/>
      <c r="Z427" s="186" t="str">
        <f>IF(OR(Y422=0,M427="",Q427=""),"",IF(AND(T427="SI",Y422&gt;=$Z$22),"CUMPLE",IF(Y422&gt;=$Z$23,"CUMPLE","NO CUMPLE")))</f>
        <v/>
      </c>
      <c r="AA427" s="214" t="str">
        <f t="shared" si="370"/>
        <v/>
      </c>
      <c r="AB427" s="199">
        <v>2021</v>
      </c>
      <c r="AC427" s="134">
        <f t="shared" si="372"/>
        <v>0</v>
      </c>
      <c r="AD427" s="135" t="str">
        <f t="shared" si="376"/>
        <v/>
      </c>
      <c r="AE427" s="136"/>
      <c r="AF427" s="188" t="str">
        <f>IF(OR(M427="",L422="",P427=""),"",IF(AND(T422="SI",AE422&gt;=$AF$22),"CUMPLE",IF(AE422&gt;=$AF$23,"CUMPLE","NO CUMPLE")))</f>
        <v/>
      </c>
      <c r="AG427" s="136"/>
      <c r="AH427" s="188" t="str">
        <f>IF(OR(M427="",L422="",P422=""),"",IF(AND(T422="SI",AG422&gt;=$AH$22),"CUMPLE",IF(AG422&gt;=$AH$23,"CUMPLE","NO CUMPLE")))</f>
        <v/>
      </c>
      <c r="AI427" s="162" t="str">
        <f t="shared" si="373"/>
        <v/>
      </c>
    </row>
    <row r="428" spans="1:35" s="14" customFormat="1" ht="20.100000000000001" customHeight="1">
      <c r="A428" s="259"/>
      <c r="B428" s="150" t="str">
        <f t="shared" si="374"/>
        <v/>
      </c>
      <c r="C428" s="150"/>
      <c r="D428" s="121"/>
      <c r="E428" s="153"/>
      <c r="F428" s="153"/>
      <c r="G428" s="153"/>
      <c r="H428" s="153"/>
      <c r="I428" s="153">
        <f t="shared" si="377"/>
        <v>0</v>
      </c>
      <c r="J428" s="153">
        <f t="shared" si="375"/>
        <v>0</v>
      </c>
      <c r="K428" s="153"/>
      <c r="L428" s="153"/>
      <c r="M428" s="149"/>
      <c r="N428" s="197"/>
      <c r="O428" s="160"/>
      <c r="P428" s="160"/>
      <c r="Q428" s="203"/>
      <c r="R428" s="204"/>
      <c r="S428" s="246" t="str">
        <f>IF(OR($R$26=0,M428="",Q428=""),"",IF($R$26&gt;=VLOOKUP(M428,POA!$B$3:$G$21,6,FALSE),"CUMPLE","NO CUMPLE"))</f>
        <v/>
      </c>
      <c r="T428" s="129"/>
      <c r="U428" s="130"/>
      <c r="V428" s="186" t="str">
        <f>IF(OR($U422=0,M428="",Q428=""),"",IF(AND(T428="SI",$U422&gt;=$V$22),"CUMPLE",IF($U422&gt;=$V$23,"CUMPLE","NO CUMPLE")))</f>
        <v/>
      </c>
      <c r="W428" s="131"/>
      <c r="X428" s="186" t="str">
        <f>IF(OR(W422=0,M428="",Q428=""),"",IF(AND(T428="SI",W422&lt;=$X$22),"CUMPLE",IF(W422&lt;=$X$23,"CUMPLE","NO CUMPLE")))</f>
        <v/>
      </c>
      <c r="Y428" s="132"/>
      <c r="Z428" s="186" t="str">
        <f>IF(OR(Y422=0,M428="",Q428=""),"",IF(AND(T428="SI",Y422&gt;=$Z$22),"CUMPLE",IF(Y422&gt;=$Z$23,"CUMPLE","NO CUMPLE")))</f>
        <v/>
      </c>
      <c r="AA428" s="214" t="str">
        <f t="shared" si="370"/>
        <v/>
      </c>
      <c r="AB428" s="199">
        <v>2021</v>
      </c>
      <c r="AC428" s="134">
        <f t="shared" si="372"/>
        <v>0</v>
      </c>
      <c r="AD428" s="135" t="str">
        <f>IF(OR(B428="",C428=""),"",IF(AND(AC428&gt;0,AC428&lt;=30000),"MIPYME","NO CUMPLE"))</f>
        <v/>
      </c>
      <c r="AE428" s="136"/>
      <c r="AF428" s="188" t="str">
        <f>IF(OR(M428="",L422="",P428=""),"",IF(AND(T426="SI",AE422&gt;=$AF$22),"CUMPLE",IF(AE422&gt;=$AF$23,"CUMPLE","NO CUMPLE")))</f>
        <v/>
      </c>
      <c r="AG428" s="136"/>
      <c r="AH428" s="188" t="str">
        <f>IF(OR(M428="",L422="",P422=""),"",IF(AND(T422="SI",AG422&gt;=$AH$22),"CUMPLE",IF(AG422&gt;=$AH$23,"CUMPLE","NO CUMPLE")))</f>
        <v/>
      </c>
      <c r="AI428" s="162" t="str">
        <f t="shared" si="373"/>
        <v/>
      </c>
    </row>
    <row r="429" spans="1:35" s="14" customFormat="1" ht="20.100000000000001" customHeight="1">
      <c r="A429" s="259"/>
      <c r="B429" s="150" t="str">
        <f t="shared" si="374"/>
        <v/>
      </c>
      <c r="C429" s="150"/>
      <c r="D429" s="121"/>
      <c r="E429" s="153"/>
      <c r="F429" s="153"/>
      <c r="G429" s="153"/>
      <c r="H429" s="153"/>
      <c r="I429" s="153">
        <f t="shared" si="377"/>
        <v>0</v>
      </c>
      <c r="J429" s="153">
        <f t="shared" si="375"/>
        <v>0</v>
      </c>
      <c r="K429" s="153"/>
      <c r="L429" s="153"/>
      <c r="M429" s="149"/>
      <c r="N429" s="197"/>
      <c r="O429" s="160"/>
      <c r="P429" s="160"/>
      <c r="Q429" s="203"/>
      <c r="R429" s="204"/>
      <c r="S429" s="246" t="str">
        <f>IF(OR($R$26=0,M429="",Q429=""),"",IF($R$26&gt;=VLOOKUP(M429,POA!$B$3:$G$21,6,FALSE),"CUMPLE","NO CUMPLE"))</f>
        <v/>
      </c>
      <c r="T429" s="129"/>
      <c r="U429" s="130"/>
      <c r="V429" s="186" t="str">
        <f>IF(OR($U422=0,M429="",Q429=""),"",IF(AND(T429="SI",$U422&gt;=$V$22),"CUMPLE",IF($U422&gt;=$V$23,"CUMPLE","NO CUMPLE")))</f>
        <v/>
      </c>
      <c r="W429" s="131"/>
      <c r="X429" s="186" t="str">
        <f>IF(OR(W422=0,M429="",Q429=""),"",IF(AND(T429="SI",W422&lt;=$X$22),"CUMPLE",IF(W422&lt;=$X$23,"CUMPLE","NO CUMPLE")))</f>
        <v/>
      </c>
      <c r="Y429" s="132"/>
      <c r="Z429" s="186" t="str">
        <f>IF(OR(Y422=0,M429="",Q429=""),"",IF(AND(T429="SI",Y422&gt;=$Z$22),"CUMPLE",IF(Y422&gt;=$Z$23,"CUMPLE","NO CUMPLE")))</f>
        <v/>
      </c>
      <c r="AA429" s="214" t="str">
        <f t="shared" si="370"/>
        <v/>
      </c>
      <c r="AB429" s="199">
        <v>2021</v>
      </c>
      <c r="AC429" s="134">
        <f t="shared" si="372"/>
        <v>0</v>
      </c>
      <c r="AD429" s="135" t="str">
        <f t="shared" ref="AD429:AD430" si="378">IF(OR(B429="",C429=""),"",IF(AND(AC429&gt;0,AC429&lt;=30000),"MIPYME","NO CUMPLE"))</f>
        <v/>
      </c>
      <c r="AE429" s="136"/>
      <c r="AF429" s="188" t="str">
        <f>IF(OR(M429="",L422="",P429=""),"",IF(AND(T422="SI",AE422&gt;=$AF$22),"CUMPLE",IF(AE422&gt;=$AF$23,"CUMPLE","NO CUMPLE")))</f>
        <v/>
      </c>
      <c r="AG429" s="136"/>
      <c r="AH429" s="188" t="str">
        <f>IF(OR(M429="",L422="",P422=""),"",IF(AND(T422="SI",AG422&gt;=$AH$22),"CUMPLE",IF(AG422&gt;=$AH$23,"CUMPLE","NO CUMPLE")))</f>
        <v/>
      </c>
      <c r="AI429" s="162" t="str">
        <f t="shared" si="373"/>
        <v/>
      </c>
    </row>
    <row r="430" spans="1:35" s="14" customFormat="1" ht="20.100000000000001" customHeight="1">
      <c r="A430" s="259"/>
      <c r="B430" s="150" t="str">
        <f t="shared" si="374"/>
        <v/>
      </c>
      <c r="C430" s="150"/>
      <c r="D430" s="121"/>
      <c r="E430" s="153"/>
      <c r="F430" s="153"/>
      <c r="G430" s="153"/>
      <c r="H430" s="153"/>
      <c r="I430" s="153">
        <f t="shared" si="377"/>
        <v>0</v>
      </c>
      <c r="J430" s="153">
        <f t="shared" si="375"/>
        <v>0</v>
      </c>
      <c r="K430" s="153"/>
      <c r="L430" s="153"/>
      <c r="M430" s="149"/>
      <c r="N430" s="197"/>
      <c r="O430" s="160"/>
      <c r="P430" s="160"/>
      <c r="Q430" s="203"/>
      <c r="R430" s="204"/>
      <c r="S430" s="246" t="str">
        <f>IF(OR($R$26=0,M430="",Q430=""),"",IF($R$26&gt;=VLOOKUP(M430,POA!$B$3:$G$21,6,FALSE),"CUMPLE","NO CUMPLE"))</f>
        <v/>
      </c>
      <c r="T430" s="129"/>
      <c r="U430" s="130"/>
      <c r="V430" s="186" t="str">
        <f>IF(OR($U422=0,M430="",Q430=""),"",IF(AND(T430="SI",$U422&gt;=$V$22),"CUMPLE",IF($U422&gt;=$V$23,"CUMPLE","NO CUMPLE")))</f>
        <v/>
      </c>
      <c r="W430" s="131"/>
      <c r="X430" s="186" t="str">
        <f>IF(OR(W422=0,M430="",Q430=""),"",IF(AND(T430="SI",W422&lt;=$X$22),"CUMPLE",IF(W422&lt;=$X$23,"CUMPLE","NO CUMPLE")))</f>
        <v/>
      </c>
      <c r="Y430" s="132"/>
      <c r="Z430" s="186" t="str">
        <f>IF(OR(Y422=0,M430="",Q430=""),"",IF(AND(T430="SI",Y422&gt;=$Z$22),"CUMPLE",IF(Y422&gt;=$Z$23,"CUMPLE","NO CUMPLE")))</f>
        <v/>
      </c>
      <c r="AA430" s="215" t="str">
        <f t="shared" si="370"/>
        <v/>
      </c>
      <c r="AB430" s="133">
        <v>2021</v>
      </c>
      <c r="AC430" s="134">
        <f t="shared" si="372"/>
        <v>0</v>
      </c>
      <c r="AD430" s="135" t="str">
        <f t="shared" si="378"/>
        <v/>
      </c>
      <c r="AE430" s="136"/>
      <c r="AF430" s="188" t="str">
        <f>IF(OR(M430="",L422="",P422=""),"",IF(AND(T422="SI",AE422&gt;=$AF$22),"CUMPLE",IF(AE422&gt;=$AF$23,"CUMPLE","NO CUMPLE")))</f>
        <v/>
      </c>
      <c r="AG430" s="136"/>
      <c r="AH430" s="188" t="str">
        <f>IF(OR(M430="",L422="",P422=""),"",IF(AND(T422="SI",AG422&gt;=$AH$22),"CUMPLE",IF(AG422&gt;=$AH$23,"CUMPLE","NO CUMPLE")))</f>
        <v/>
      </c>
      <c r="AI430" s="162" t="str">
        <f t="shared" si="373"/>
        <v/>
      </c>
    </row>
    <row r="431" spans="1:35" s="14" customFormat="1" ht="20.100000000000001" customHeight="1">
      <c r="A431" s="259"/>
      <c r="B431" s="150" t="str">
        <f t="shared" si="374"/>
        <v/>
      </c>
      <c r="C431" s="150"/>
      <c r="D431" s="121"/>
      <c r="E431" s="153"/>
      <c r="F431" s="153"/>
      <c r="G431" s="153"/>
      <c r="H431" s="153"/>
      <c r="I431" s="153">
        <f t="shared" si="377"/>
        <v>0</v>
      </c>
      <c r="J431" s="153">
        <f t="shared" si="375"/>
        <v>0</v>
      </c>
      <c r="K431" s="153"/>
      <c r="L431" s="153"/>
      <c r="M431" s="151"/>
      <c r="N431" s="197"/>
      <c r="O431" s="160"/>
      <c r="P431" s="160"/>
      <c r="Q431" s="203"/>
      <c r="R431" s="204"/>
      <c r="S431" s="246"/>
      <c r="T431" s="129"/>
      <c r="U431" s="130"/>
      <c r="V431" s="186" t="str">
        <f>IF(OR($U422=0,M431="",Q431=""),"",IF(AND(T431="SI",$U422&gt;=$V$22),"CUMPLE",IF($U422&gt;=$V$23,"CUMPLE","NO CUMPLE")))</f>
        <v/>
      </c>
      <c r="W431" s="131"/>
      <c r="X431" s="186" t="str">
        <f>IF(OR(W422=0,M431="",Q431=""),"",IF(AND(T431="SI",W422&lt;=$X$22),"CUMPLE",IF(W422&lt;=$X$23,"CUMPLE","NO CUMPLE")))</f>
        <v/>
      </c>
      <c r="Y431" s="132"/>
      <c r="Z431" s="186" t="str">
        <f>IF(OR(Y422=0,M431="",Q431=""),"",IF(AND(T431="SI",Y422&gt;=$Z$22),"CUMPLE",IF(Y422&gt;=$Z$23,"CUMPLE","NO CUMPLE")))</f>
        <v/>
      </c>
      <c r="AA431" s="214" t="str">
        <f t="shared" si="370"/>
        <v/>
      </c>
      <c r="AB431" s="199">
        <v>2021</v>
      </c>
      <c r="AC431" s="134">
        <f t="shared" si="372"/>
        <v>0</v>
      </c>
      <c r="AD431" s="135" t="str">
        <f>IF(OR(B431="",C431=""),"",IF(AND(AC431&gt;0,AC431&lt;=30000),"MIPYME","NO CUMPLE"))</f>
        <v/>
      </c>
      <c r="AE431" s="136"/>
      <c r="AF431" s="188" t="str">
        <f>IF(OR(M431="",L422="",P431=""),"",IF(AND(T422="SI",AE422&gt;=$AF$22),"CUMPLE",IF(AE422&gt;=$AF$23,"CUMPLE","NO CUMPLE")))</f>
        <v/>
      </c>
      <c r="AG431" s="136"/>
      <c r="AH431" s="188" t="str">
        <f>IF(OR(M431="",L422="",P422=""),"",IF(AND(T422="SI",AG422&gt;=$AH$22),"CUMPLE",IF(AG422&gt;=$AH$23,"CUMPLE","NO CUMPLE")))</f>
        <v/>
      </c>
      <c r="AI431" s="162" t="str">
        <f t="shared" si="373"/>
        <v/>
      </c>
    </row>
    <row r="432" spans="1:35" ht="20.100000000000001" customHeight="1">
      <c r="A432" s="259"/>
      <c r="B432" s="284" t="str">
        <f t="shared" si="374"/>
        <v/>
      </c>
      <c r="C432" s="284"/>
      <c r="D432" s="284"/>
      <c r="E432" s="216"/>
      <c r="F432" s="153"/>
      <c r="G432" s="153"/>
      <c r="H432" s="153"/>
      <c r="I432" s="153">
        <f>IF(ISERROR(E432-G432),"",E432-G432)</f>
        <v>0</v>
      </c>
      <c r="J432" s="153">
        <f t="shared" si="375"/>
        <v>0</v>
      </c>
      <c r="K432" s="153"/>
      <c r="L432" s="153"/>
      <c r="M432" s="151"/>
      <c r="N432" s="197"/>
      <c r="O432" s="160"/>
      <c r="P432" s="160"/>
      <c r="Q432" s="203"/>
      <c r="R432" s="204"/>
      <c r="S432" s="253"/>
      <c r="T432" s="129"/>
      <c r="U432" s="129"/>
      <c r="V432" s="186" t="str">
        <f>IF(OR($U423=0,M432="",Q432=""),"",IF(AND(T432="SI",$U423&gt;=$V$22),"CUMPLE",IF($U423&gt;=$V$23,"CUMPLE","NO CUMPLE")))</f>
        <v/>
      </c>
      <c r="W432" s="129"/>
      <c r="X432" s="186" t="str">
        <f>IF(OR(W423=0,M432="",Q432=""),"",IF(AND(T432="SI",W423&lt;=$X$22),"CUMPLE",IF(W423&lt;=$X$23,"CUMPLE","NO CUMPLE")))</f>
        <v/>
      </c>
      <c r="Y432" s="129"/>
      <c r="Z432" s="186" t="str">
        <f>IF(OR(Y423=0,M432="",Q432=""),"",IF(AND(T432="SI",Y423&gt;=$Z$22),"CUMPLE",IF(Y423&gt;=$Z$23,"CUMPLE","NO CUMPLE")))</f>
        <v/>
      </c>
      <c r="AA432" s="214" t="str">
        <f t="shared" si="370"/>
        <v/>
      </c>
      <c r="AB432" s="200"/>
      <c r="AC432" s="129"/>
      <c r="AD432" s="129"/>
      <c r="AE432" s="129"/>
      <c r="AF432" s="188" t="str">
        <f>IF(OR(M432="",L422="",P432=""),"",IF(AND(T422="SI",AE422&gt;=$AF$22),"CUMPLE",IF(AE422&gt;=$AF$23,"CUMPLE","NO CUMPLE")))</f>
        <v/>
      </c>
      <c r="AG432" s="129"/>
      <c r="AH432" s="188" t="str">
        <f>IF(OR(M432="",L422="",P422=""),"",IF(AND(T422="SI",AG422&gt;=$AH$22),"CUMPLE",IF(AG422&gt;=$AH$23,"CUMPLE","NO CUMPLE")))</f>
        <v/>
      </c>
      <c r="AI432" s="162" t="str">
        <f t="shared" si="373"/>
        <v/>
      </c>
    </row>
    <row r="433" spans="1:35" ht="9.9499999999999993" customHeight="1" thickBot="1">
      <c r="A433" s="259"/>
      <c r="B433" s="322" t="s">
        <v>73</v>
      </c>
      <c r="C433" s="323"/>
      <c r="D433" s="323"/>
      <c r="E433" s="323"/>
      <c r="F433" s="323"/>
      <c r="G433" s="323"/>
      <c r="H433" s="323"/>
      <c r="I433" s="323"/>
      <c r="J433" s="323"/>
      <c r="K433" s="323"/>
      <c r="L433" s="323"/>
      <c r="M433" s="323"/>
      <c r="N433" s="323"/>
      <c r="O433" s="323"/>
      <c r="P433" s="323"/>
      <c r="Q433" s="323"/>
      <c r="R433" s="323"/>
      <c r="S433" s="324"/>
      <c r="T433" s="323"/>
      <c r="U433" s="323"/>
      <c r="V433" s="323"/>
      <c r="W433" s="323"/>
      <c r="X433" s="323"/>
      <c r="Y433" s="323"/>
      <c r="Z433" s="323"/>
      <c r="AA433" s="324"/>
      <c r="AB433" s="323"/>
      <c r="AC433" s="323"/>
      <c r="AD433" s="323"/>
      <c r="AE433" s="323"/>
      <c r="AF433" s="323"/>
      <c r="AG433" s="323"/>
      <c r="AH433" s="323"/>
      <c r="AI433" s="325"/>
    </row>
    <row r="434" spans="1:35" s="221" customFormat="1" ht="26.1" customHeight="1">
      <c r="A434" s="269" t="s">
        <v>182</v>
      </c>
      <c r="B434" s="222">
        <v>35</v>
      </c>
      <c r="C434" s="223" t="s">
        <v>183</v>
      </c>
      <c r="D434" s="224">
        <f>IF(SUM(D435:D444)=0,"",SUM(D435:D444))</f>
        <v>1</v>
      </c>
      <c r="E434" s="225">
        <f t="shared" ref="E434:K434" si="379">IF(ISERROR(SUM(E435:E444)),"",SUM(E435:E444))</f>
        <v>6786476883</v>
      </c>
      <c r="F434" s="225">
        <f t="shared" si="379"/>
        <v>9971120972</v>
      </c>
      <c r="G434" s="225">
        <f t="shared" si="379"/>
        <v>2609642082</v>
      </c>
      <c r="H434" s="225">
        <f t="shared" si="379"/>
        <v>5671349155</v>
      </c>
      <c r="I434" s="225">
        <f t="shared" si="379"/>
        <v>4176834801</v>
      </c>
      <c r="J434" s="225">
        <f t="shared" si="379"/>
        <v>4299771817</v>
      </c>
      <c r="K434" s="225">
        <f t="shared" si="379"/>
        <v>292981226</v>
      </c>
      <c r="L434" s="225">
        <f t="shared" ref="L434" si="380">IF(ISERROR(SUM(L435:L443)),"",SUM(L435:L443))</f>
        <v>66404213</v>
      </c>
      <c r="M434" s="226">
        <v>1</v>
      </c>
      <c r="N434" s="227">
        <f>IF(M434="","",VLOOKUP(M434,POA!$B$3:$G406,3,0))</f>
        <v>5</v>
      </c>
      <c r="O434" s="228" t="s">
        <v>7</v>
      </c>
      <c r="P434" s="228">
        <f>+SUM(P435:P443)</f>
        <v>0</v>
      </c>
      <c r="Q434" s="229">
        <f>IF(ISERROR(VLOOKUP(M434,POA!$B$3:$G419,2,0)),"",VLOOKUP(M434,POA!$B$3:$G419,2,0))</f>
        <v>3031202957</v>
      </c>
      <c r="R434" s="230">
        <f>IF(M434="","",SUM($I$434)+IF(ISERROR(VLOOKUP(M434,POA!$B$3:$G403,4,0)),"",VLOOKUP(M434,POA!$B$3:$G403,4,0)))</f>
        <v>4783075392.3999996</v>
      </c>
      <c r="S434" s="231" t="str">
        <f>IF(OR($R$26=0,M434="",Q434=""),"",IF($R$26&gt;=VLOOKUP(M434,POA!$B$3:$G$21,6,FALSE),"CUMPLE","NO CUMPLE"))</f>
        <v/>
      </c>
      <c r="T434" s="225" t="str">
        <f>IF(M434="","",IF(COUNTIFS(T435:T444,"SI",D435:D444,"&gt;=10%")&gt;0,"SI","NO"))</f>
        <v>SI</v>
      </c>
      <c r="U434" s="225">
        <f>IF(ISERROR(SUM(E434/G434)),0,SUM(E434/G434))</f>
        <v>2.600539334420497</v>
      </c>
      <c r="V434" s="232" t="str">
        <f>IF(OR($U434=0,M434="",Q434=""),"",IF(AND(T434="SI",$U434&gt;=$V$22),"CUMPLE",IF($U434&gt;=$V$23,"CUMPLE","NO CUMPLE")))</f>
        <v>CUMPLE</v>
      </c>
      <c r="W434" s="233">
        <f>IF(M434="","",IF(ISERROR(SUM(H434/F434)),0,SUM(H434/F434)))</f>
        <v>0.56877748960480667</v>
      </c>
      <c r="X434" s="232" t="str">
        <f>IF(OR(W434=0,M434="",Q434=""),"",IF(AND(T434="SI",W434&lt;=$X$22),"CUMPLE",IF(W434&lt;=$X$23,"CUMPLE","NO CUMPLE")))</f>
        <v>CUMPLE</v>
      </c>
      <c r="Y434" s="225">
        <f>IF(ISERROR(SUM(K434/L434)),0,SUM(K434/L434))</f>
        <v>4.4120879197830414</v>
      </c>
      <c r="Z434" s="232" t="str">
        <f>IF(OR(Y434=0,M434="",Q434=""),"",IF(AND(T434="SI",Y434&gt;=$Z$22),"CUMPLE",IF(Y434&gt;=$Z$23,"CUMPLE","NO CUMPLE")))</f>
        <v>CUMPLE</v>
      </c>
      <c r="AA434" s="234" t="str">
        <f t="shared" ref="AA434:AA444" si="381">IF(OR(S434="",V434="",X434="",Z434=""),"",IF(S434="NO CUMPLE","NO CUMPLE",IF(V434="NO CUMPLE","NO CUMPLE",IF(X434="NO CUMPLE","NO CUMPLE",IF(Z434="NO CUMPLE","NO CUMPLE",IF(Z434="NO CUMPLE","NO CUMPLE","CUMPLE"))))))</f>
        <v/>
      </c>
      <c r="AB434" s="235">
        <v>2021</v>
      </c>
      <c r="AC434" s="236">
        <f>IF(ISERROR(F434/VLOOKUP(AB434,$AC$21:$AD$23,2)),"",F434/VLOOKUP(AB434,$AC$21:$AD$23,2))</f>
        <v>10975.052967113765</v>
      </c>
      <c r="AD434" s="237" t="str">
        <f>IF(OR(B434="",C434=""),"",IF(AND(AC434&gt;0,AC434&lt;=30000),"MIPYME","NO CUMPLE"))</f>
        <v>MIPYME</v>
      </c>
      <c r="AE434" s="238">
        <f>IF(M434="","",IF(ISERROR(SUM(K434/J434)),0,SUM(K434/J434)))</f>
        <v>6.8138784677280004E-2</v>
      </c>
      <c r="AF434" s="239" t="str">
        <f>IF(OR(M434="",L434="",P434=""),"",IF(AND(T434="SI",AE434&gt;=$AF$22),"CUMPLE",IF(AE434&gt;=$AF$23,"CUMPLE","NO CUMPLE")))</f>
        <v>CUMPLE</v>
      </c>
      <c r="AG434" s="238">
        <f>IF(M434="","",IF(ISERROR(SUM(K434/F434)),0,SUM(K434/F434)))</f>
        <v>2.9382977783814216E-2</v>
      </c>
      <c r="AH434" s="239" t="str">
        <f>IF(OR(M434="",L434="",P434=""),"",IF(AND(T434="SI",AG434&gt;=$AH$22),"CUMPLE",IF(AG434&gt;=$AH$23,"CUMPLE","NO CUMPLE")))</f>
        <v>CUMPLE</v>
      </c>
      <c r="AI434" s="234" t="str">
        <f>IF(OR(AF434="",AH434=""),"",IF(AF434="NO CUMPLE","NO CUMPLE",IF(AH434="NO CUMPLE","NO CUMPLE",IF(AH434="NO CUMPLE","NO CUMPLE","CUMPLE"))))</f>
        <v>CUMPLE</v>
      </c>
    </row>
    <row r="435" spans="1:35" s="14" customFormat="1" ht="20.100000000000001" customHeight="1">
      <c r="A435" s="259">
        <v>45463</v>
      </c>
      <c r="B435" s="146">
        <f>IF(C435="","",B434+0.1)</f>
        <v>35.1</v>
      </c>
      <c r="C435" s="146" t="s">
        <v>184</v>
      </c>
      <c r="D435" s="147">
        <v>0.1</v>
      </c>
      <c r="E435" s="137">
        <v>764926395</v>
      </c>
      <c r="F435" s="137">
        <v>764926395</v>
      </c>
      <c r="G435" s="137">
        <v>300547042</v>
      </c>
      <c r="H435" s="137">
        <v>420075413</v>
      </c>
      <c r="I435" s="137">
        <f>IF(ISERROR(E435-G435),"",E435-G435)</f>
        <v>464379353</v>
      </c>
      <c r="J435" s="137">
        <f>IF(ISERROR(F435-H435),"",F435-H435)</f>
        <v>344850982</v>
      </c>
      <c r="K435" s="137">
        <v>60352952</v>
      </c>
      <c r="L435" s="137">
        <v>2218080</v>
      </c>
      <c r="M435" s="148">
        <v>2</v>
      </c>
      <c r="N435" s="198">
        <f>IF(M435="","",VLOOKUP(M435,POA!$B$3:$G406,3,0))</f>
        <v>5</v>
      </c>
      <c r="O435" s="159" t="s">
        <v>7</v>
      </c>
      <c r="P435" s="159">
        <f t="shared" ref="P435:P436" si="382">+SUM(P436:P444)</f>
        <v>0</v>
      </c>
      <c r="Q435" s="202">
        <f>IF(ISERROR(VLOOKUP(M435,POA!$B$3:$G419,2,0)),"",VLOOKUP(M435,POA!$B$3:$G419,2,0))</f>
        <v>1797292893</v>
      </c>
      <c r="R435" s="264">
        <f>IF(M435="","",SUM($I$434)+IF(ISERROR(VLOOKUP(M435,POA!$B$3:$G404,4,0)),"",VLOOKUP(M435,POA!$B$3:$G404,4,0)))</f>
        <v>4536293379.6000004</v>
      </c>
      <c r="S435" s="256" t="str">
        <f>IF(OR($R$26=0,M435="",Q435=""),"",IF($R$26&gt;=VLOOKUP(M435,POA!$B$3:$G$21,6,FALSE),"CUMPLE","NO CUMPLE"))</f>
        <v/>
      </c>
      <c r="T435" s="154" t="s">
        <v>71</v>
      </c>
      <c r="U435" s="138"/>
      <c r="V435" s="185" t="str">
        <f>IF(OR($U434=0,M435="",Q435=""),"",IF(AND(T435="SI",$U434&gt;=$V$22),"CUMPLE",IF($U434&gt;=$V$23,"CUMPLE","NO CUMPLE")))</f>
        <v>CUMPLE</v>
      </c>
      <c r="W435" s="139"/>
      <c r="X435" s="185" t="str">
        <f>IF(OR(W434=0,M435="",Q435=""),"",IF(AND(T435="SI",W434&lt;=$X$22),"CUMPLE",IF(W434&lt;=$X$23,"CUMPLE","NO CUMPLE")))</f>
        <v>CUMPLE</v>
      </c>
      <c r="Y435" s="140"/>
      <c r="Z435" s="185" t="str">
        <f>IF(OR(Y434=0,M435="",Q435=""),"",IF(AND(T435="SI",Y434&gt;=$Z$22),"CUMPLE",IF(Y434&gt;=$Z$23,"CUMPLE","NO CUMPLE")))</f>
        <v>CUMPLE</v>
      </c>
      <c r="AA435" s="213" t="str">
        <f t="shared" si="381"/>
        <v/>
      </c>
      <c r="AB435" s="141">
        <v>2021</v>
      </c>
      <c r="AC435" s="142">
        <f t="shared" ref="AC435:AC443" si="383">IF(ISERROR(F435/VLOOKUP(AB435,$AC$21:$AD$23,2)),"",F435/VLOOKUP(AB435,$AC$21:$AD$23,2))</f>
        <v>841.94221739388854</v>
      </c>
      <c r="AD435" s="143" t="str">
        <f>IF(OR(B435="",C435=""),"",IF(AND(AC435&gt;0,AC435&lt;=30000),"MIPYME","NO CUMPLE"))</f>
        <v>MIPYME</v>
      </c>
      <c r="AE435" s="144"/>
      <c r="AF435" s="187" t="str">
        <f>IF(OR(M435="",L434="",P435=""),"",IF(AND(T434="SI",AE434&gt;=$AF$22),"CUMPLE",IF(AE434&gt;=$AF$23,"CUMPLE","NO CUMPLE")))</f>
        <v>CUMPLE</v>
      </c>
      <c r="AG435" s="144"/>
      <c r="AH435" s="187" t="str">
        <f>IF(OR(M435="",L434="",P435=""),"",IF(AND(T434="SI",AG434&gt;=$AH$22),"CUMPLE",IF(AG434&gt;=$AH$23,"CUMPLE","NO CUMPLE")))</f>
        <v>CUMPLE</v>
      </c>
      <c r="AI435" s="161" t="str">
        <f t="shared" ref="AI435:AI444" si="384">IF(OR(AF435="",AH435=""),"",IF(AF435="NO CUMPLE","NO CUMPLE",IF(AH435="NO CUMPLE","NO CUMPLE",IF(AH435="NO CUMPLE","NO CUMPLE","CUMPLE"))))</f>
        <v>CUMPLE</v>
      </c>
    </row>
    <row r="436" spans="1:35" s="14" customFormat="1" ht="20.100000000000001" customHeight="1">
      <c r="A436" s="259">
        <v>45468</v>
      </c>
      <c r="B436" s="21">
        <f t="shared" ref="B436:B444" si="385">IF(C436="","",B435+0.1)</f>
        <v>35.200000000000003</v>
      </c>
      <c r="C436" s="21" t="s">
        <v>185</v>
      </c>
      <c r="D436" s="121">
        <v>0.9</v>
      </c>
      <c r="E436" s="153">
        <v>6021550488</v>
      </c>
      <c r="F436" s="153">
        <v>9206194577</v>
      </c>
      <c r="G436" s="153">
        <v>2309095040</v>
      </c>
      <c r="H436" s="153">
        <v>5251273742</v>
      </c>
      <c r="I436" s="153">
        <f>IF(ISERROR(E436-G436),"",E436-G436)</f>
        <v>3712455448</v>
      </c>
      <c r="J436" s="137">
        <f>IF(ISERROR(F436-H436),"",F436-H436)</f>
        <v>3954920835</v>
      </c>
      <c r="K436" s="153">
        <v>232628274</v>
      </c>
      <c r="L436" s="153">
        <v>64186133</v>
      </c>
      <c r="M436" s="149">
        <v>3</v>
      </c>
      <c r="N436" s="197">
        <f>IF(M436="","",VLOOKUP(M436,POA!$B$3:$G406,3,0))</f>
        <v>5</v>
      </c>
      <c r="O436" s="160" t="s">
        <v>7</v>
      </c>
      <c r="P436" s="160">
        <f t="shared" si="382"/>
        <v>0</v>
      </c>
      <c r="Q436" s="255">
        <f>IF(ISERROR(VLOOKUP(M436,POA!$B$3:$G419,2,0)),"",VLOOKUP(M436,POA!$B$3:$G419,2,0))</f>
        <v>1522205504</v>
      </c>
      <c r="R436" s="295">
        <f>IF(M436="","",SUM($I$434)+IF(ISERROR(VLOOKUP(M436,POA!$B$3:$G405,4,0)),"",VLOOKUP(M436,POA!$B$3:$G405,4,0)))</f>
        <v>4481275901.8000002</v>
      </c>
      <c r="S436" s="257" t="str">
        <f>IF(OR($R$26=0,M436="",Q436=""),"",IF($R$26&gt;=VLOOKUP(M436,POA!$B$3:$G$21,6,FALSE),"CUMPLE","NO CUMPLE"))</f>
        <v/>
      </c>
      <c r="T436" s="129" t="s">
        <v>71</v>
      </c>
      <c r="U436" s="130"/>
      <c r="V436" s="186" t="str">
        <f>IF(OR($U434=0,M436="",Q436=""),"",IF(AND(T436="SI",$U434&gt;=$V$22),"CUMPLE",IF($U434&gt;=$V$23,"CUMPLE","NO CUMPLE")))</f>
        <v>CUMPLE</v>
      </c>
      <c r="W436" s="131"/>
      <c r="X436" s="186" t="str">
        <f>IF(OR(W434=0,M436="",Q436=""),"",IF(AND(T436="SI",W434&lt;=$X$22),"CUMPLE",IF(W434&lt;=$X$23,"CUMPLE","NO CUMPLE")))</f>
        <v>CUMPLE</v>
      </c>
      <c r="Y436" s="132"/>
      <c r="Z436" s="186" t="str">
        <f>IF(OR(Y434=0,M436="",Q436=""),"",IF(AND(T436="SI",Y434&gt;=$Z$22),"CUMPLE",IF(Y434&gt;=$Z$23,"CUMPLE","NO CUMPLE")))</f>
        <v>CUMPLE</v>
      </c>
      <c r="AA436" s="214" t="str">
        <f t="shared" si="381"/>
        <v/>
      </c>
      <c r="AB436" s="199">
        <v>2021</v>
      </c>
      <c r="AC436" s="134">
        <f t="shared" si="383"/>
        <v>10133.110749719875</v>
      </c>
      <c r="AD436" s="135" t="str">
        <f t="shared" ref="AD436:AD439" si="386">IF(OR(B436="",C436=""),"",IF(AND(AC436&gt;0,AC436&lt;=30000),"MIPYME","NO CUMPLE"))</f>
        <v>MIPYME</v>
      </c>
      <c r="AE436" s="136"/>
      <c r="AF436" s="188" t="str">
        <f>IF(OR(M436="",L434="",P436=""),"",IF(AND(T434="SI",AE434&gt;=$AF$22),"CUMPLE",IF(AE434&gt;=$AF$23,"CUMPLE","NO CUMPLE")))</f>
        <v>CUMPLE</v>
      </c>
      <c r="AG436" s="136"/>
      <c r="AH436" s="188" t="str">
        <f>IF(OR(M436="",L434="",P434=""),"",IF(AND(T434="SI",AG434&gt;=$AH$22),"CUMPLE",IF(AG434&gt;=$AH$23,"CUMPLE","NO CUMPLE")))</f>
        <v>CUMPLE</v>
      </c>
      <c r="AI436" s="162" t="str">
        <f t="shared" si="384"/>
        <v>CUMPLE</v>
      </c>
    </row>
    <row r="437" spans="1:35" s="14" customFormat="1" ht="20.100000000000001" customHeight="1">
      <c r="A437" s="259"/>
      <c r="B437" s="21" t="str">
        <f t="shared" si="385"/>
        <v/>
      </c>
      <c r="C437" s="21"/>
      <c r="D437" s="121"/>
      <c r="E437" s="153"/>
      <c r="F437" s="153"/>
      <c r="G437" s="153"/>
      <c r="H437" s="153"/>
      <c r="I437" s="153">
        <f t="shared" ref="I437:I443" si="387">IF(ISERROR(E437-G437),"",E437-G437)</f>
        <v>0</v>
      </c>
      <c r="J437" s="153">
        <f t="shared" ref="J437:J444" si="388">IF(ISERROR(F437-H437),"",F437-H437)</f>
        <v>0</v>
      </c>
      <c r="K437" s="153"/>
      <c r="L437" s="153"/>
      <c r="M437" s="149">
        <v>4</v>
      </c>
      <c r="N437" s="197">
        <f>IF(M437="","",VLOOKUP(M437,POA!$B$3:$G406,3,0))</f>
        <v>5</v>
      </c>
      <c r="O437" s="160" t="s">
        <v>7</v>
      </c>
      <c r="P437" s="160">
        <f>+SUM(P438:P445)</f>
        <v>0</v>
      </c>
      <c r="Q437" s="255">
        <f>IF(ISERROR(VLOOKUP(M437,POA!$B$3:$G419,2,0)),"",VLOOKUP(M437,POA!$B$3:$G419,2,0))</f>
        <v>1378467964</v>
      </c>
      <c r="R437" s="295">
        <f>IF(M437="","",SUM($I$434)+IF(ISERROR(VLOOKUP(M437,POA!$B$3:$G406,4,0)),"",VLOOKUP(M437,POA!$B$3:$G406,4,0)))</f>
        <v>4452528393.8000002</v>
      </c>
      <c r="S437" s="294" t="str">
        <f>IF(OR($R$26=0,M437="",Q437=""),"",IF($R$26&gt;=VLOOKUP(M437,POA!$B$3:$G$21,6,FALSE),"CUMPLE","NO CUMPLE"))</f>
        <v/>
      </c>
      <c r="T437" s="129"/>
      <c r="U437" s="130"/>
      <c r="V437" s="186" t="str">
        <f>IF(OR($U434=0,M437="",Q437=""),"",IF(AND(T437="SI",$U434&gt;=$V$22),"CUMPLE",IF($U434&gt;=$V$23,"CUMPLE","NO CUMPLE")))</f>
        <v>CUMPLE</v>
      </c>
      <c r="W437" s="131"/>
      <c r="X437" s="186" t="str">
        <f>IF(OR(W434=0,M437="",Q437=""),"",IF(AND(T437="SI",W434&lt;=$X$22),"CUMPLE",IF(W434&lt;=$X$23,"CUMPLE","NO CUMPLE")))</f>
        <v>CUMPLE</v>
      </c>
      <c r="Y437" s="132"/>
      <c r="Z437" s="186" t="str">
        <f>IF(OR(Y434=0,M437="",Q437=""),"",IF(AND(T437="SI",Y434&gt;=$Z$22),"CUMPLE",IF(Y434&gt;=$Z$23,"CUMPLE","NO CUMPLE")))</f>
        <v>CUMPLE</v>
      </c>
      <c r="AA437" s="214" t="str">
        <f t="shared" si="381"/>
        <v/>
      </c>
      <c r="AB437" s="199">
        <v>2021</v>
      </c>
      <c r="AC437" s="134">
        <f t="shared" si="383"/>
        <v>0</v>
      </c>
      <c r="AD437" s="135" t="str">
        <f t="shared" si="386"/>
        <v/>
      </c>
      <c r="AE437" s="136"/>
      <c r="AF437" s="188" t="str">
        <f>IF(OR(M437="",L434="",P437=""),"",IF(AND(T434="SI",AE434&gt;=$AF$22),"CUMPLE",IF(AE434&gt;=$AF$23,"CUMPLE","NO CUMPLE")))</f>
        <v>CUMPLE</v>
      </c>
      <c r="AG437" s="136"/>
      <c r="AH437" s="188" t="str">
        <f>IF(OR(M437="",L434="",P434=""),"",IF(AND(T434="SI",AG434&gt;=$AH$22),"CUMPLE",IF(AG434&gt;=$AH$23,"CUMPLE","NO CUMPLE")))</f>
        <v>CUMPLE</v>
      </c>
      <c r="AI437" s="162" t="str">
        <f t="shared" si="384"/>
        <v>CUMPLE</v>
      </c>
    </row>
    <row r="438" spans="1:35" s="14" customFormat="1" ht="20.100000000000001" customHeight="1">
      <c r="A438" s="259"/>
      <c r="B438" s="21" t="str">
        <f t="shared" si="385"/>
        <v/>
      </c>
      <c r="C438" s="21"/>
      <c r="D438" s="121"/>
      <c r="E438" s="153"/>
      <c r="F438" s="153"/>
      <c r="G438" s="153"/>
      <c r="H438" s="153"/>
      <c r="I438" s="153">
        <f t="shared" si="387"/>
        <v>0</v>
      </c>
      <c r="J438" s="153">
        <f t="shared" si="388"/>
        <v>0</v>
      </c>
      <c r="K438" s="153"/>
      <c r="L438" s="153"/>
      <c r="M438" s="149">
        <v>5</v>
      </c>
      <c r="N438" s="197">
        <f>IF(M438="","",VLOOKUP(M438,POA!$B$3:$G419,3,0))</f>
        <v>5</v>
      </c>
      <c r="O438" s="160" t="s">
        <v>7</v>
      </c>
      <c r="P438" s="160">
        <f>+SUM(P439:P445)</f>
        <v>0</v>
      </c>
      <c r="Q438" s="255">
        <f>IF(ISERROR(VLOOKUP(M438,POA!$B$3:$G408,2,0)),"",VLOOKUP(M438,POA!$B$3:$G408,2,0))</f>
        <v>1348402734</v>
      </c>
      <c r="R438" s="295">
        <f>IF(M438="","",SUM($I$434)+IF(ISERROR(VLOOKUP(M438,POA!$B$3:$G407,4,0)),"",VLOOKUP(M438,POA!$B$3:$G407,4,0)))</f>
        <v>4446515347.8000002</v>
      </c>
      <c r="S438" s="298" t="str">
        <f>IF(OR($R$26=0,M438="",Q438=""),"",IF($R$26&gt;=VLOOKUP(M438,POA!$B$3:$G$21,6,FALSE),"CUMPLE","NO CUMPLE"))</f>
        <v/>
      </c>
      <c r="T438" s="129"/>
      <c r="U438" s="130"/>
      <c r="V438" s="186" t="str">
        <f>IF(OR($U434=0,M438="",Q438=""),"",IF(AND(T438="SI",$U434&gt;=$V$22),"CUMPLE",IF($U434&gt;=$V$23,"CUMPLE","NO CUMPLE")))</f>
        <v>CUMPLE</v>
      </c>
      <c r="W438" s="131"/>
      <c r="X438" s="186" t="str">
        <f>IF(OR(W434=0,M438="",Q438=""),"",IF(AND(T438="SI",W434&lt;=$X$22),"CUMPLE",IF(W434&lt;=$X$23,"CUMPLE","NO CUMPLE")))</f>
        <v>CUMPLE</v>
      </c>
      <c r="Y438" s="132"/>
      <c r="Z438" s="186" t="str">
        <f>IF(OR(Y434=0,M438="",Q438=""),"",IF(AND(T438="SI",Y434&gt;=$Z$22),"CUMPLE",IF(Y434&gt;=$Z$23,"CUMPLE","NO CUMPLE")))</f>
        <v>CUMPLE</v>
      </c>
      <c r="AA438" s="214" t="str">
        <f t="shared" si="381"/>
        <v/>
      </c>
      <c r="AB438" s="199">
        <v>2021</v>
      </c>
      <c r="AC438" s="134">
        <f t="shared" si="383"/>
        <v>0</v>
      </c>
      <c r="AD438" s="135" t="str">
        <f t="shared" si="386"/>
        <v/>
      </c>
      <c r="AE438" s="136"/>
      <c r="AF438" s="188" t="str">
        <f>IF(OR(M438="",L434="",P438=""),"",IF(AND(T434="SI",AE434&gt;=$AF$22),"CUMPLE",IF(AE434&gt;=$AF$23,"CUMPLE","NO CUMPLE")))</f>
        <v>CUMPLE</v>
      </c>
      <c r="AG438" s="136"/>
      <c r="AH438" s="188" t="str">
        <f>IF(OR(M437="",L434="",P434=""),"",IF(AND(T434="SI",AG434&gt;=$AH$22),"CUMPLE",IF(AG434&gt;=$AH$23,"CUMPLE","NO CUMPLE")))</f>
        <v>CUMPLE</v>
      </c>
      <c r="AI438" s="162" t="str">
        <f t="shared" si="384"/>
        <v>CUMPLE</v>
      </c>
    </row>
    <row r="439" spans="1:35" s="14" customFormat="1" ht="20.100000000000001" customHeight="1">
      <c r="A439" s="259"/>
      <c r="B439" s="21" t="str">
        <f t="shared" si="385"/>
        <v/>
      </c>
      <c r="C439" s="21"/>
      <c r="D439" s="121"/>
      <c r="E439" s="153"/>
      <c r="F439" s="153"/>
      <c r="G439" s="153"/>
      <c r="H439" s="153"/>
      <c r="I439" s="153">
        <f t="shared" si="387"/>
        <v>0</v>
      </c>
      <c r="J439" s="153">
        <f t="shared" si="388"/>
        <v>0</v>
      </c>
      <c r="K439" s="153"/>
      <c r="L439" s="153"/>
      <c r="M439" s="149">
        <v>6</v>
      </c>
      <c r="N439" s="197">
        <f>IF(M439="","",VLOOKUP(M439,POA!$B$3:$G406,3,0))</f>
        <v>5</v>
      </c>
      <c r="O439" s="160" t="s">
        <v>7</v>
      </c>
      <c r="P439" s="160">
        <f>+SUM(P440:P445)</f>
        <v>0</v>
      </c>
      <c r="Q439" s="255">
        <f>IF(ISERROR(VLOOKUP(M439,POA!$B$3:$G419,2,0)),"",VLOOKUP(M439,POA!$B$3:$G419,2,0))</f>
        <v>1264100957</v>
      </c>
      <c r="R439" s="295">
        <f>IF(M439="","",SUM($I$434)+IF(ISERROR(VLOOKUP(M439,POA!$B$3:$G408,4,0)),"",VLOOKUP(M439,POA!$B$3:$G408,4,0)))</f>
        <v>4429654992.3999996</v>
      </c>
      <c r="S439" s="257" t="str">
        <f>IF(OR($R$26=0,M439="",Q439=""),"",IF($R$26&gt;=VLOOKUP(M439,POA!$B$3:$G$21,6,FALSE),"CUMPLE","NO CUMPLE"))</f>
        <v/>
      </c>
      <c r="T439" s="129"/>
      <c r="U439" s="130"/>
      <c r="V439" s="186" t="str">
        <f>IF(OR($U434=0,M439="",Q439=""),"",IF(AND(T439="SI",$U434&gt;=$V$22),"CUMPLE",IF($U434&gt;=$V$23,"CUMPLE","NO CUMPLE")))</f>
        <v>CUMPLE</v>
      </c>
      <c r="W439" s="131"/>
      <c r="X439" s="186" t="str">
        <f>IF(OR(W434=0,M439="",Q439=""),"",IF(AND(T439="SI",W434&lt;=$X$22),"CUMPLE",IF(W434&lt;=$X$23,"CUMPLE","NO CUMPLE")))</f>
        <v>CUMPLE</v>
      </c>
      <c r="Y439" s="132"/>
      <c r="Z439" s="186" t="str">
        <f>IF(OR(Y434=0,M439="",Q439=""),"",IF(AND(T439="SI",Y434&gt;=$Z$22),"CUMPLE",IF(Y434&gt;=$Z$23,"CUMPLE","NO CUMPLE")))</f>
        <v>CUMPLE</v>
      </c>
      <c r="AA439" s="214" t="str">
        <f t="shared" si="381"/>
        <v/>
      </c>
      <c r="AB439" s="199">
        <v>2021</v>
      </c>
      <c r="AC439" s="134">
        <f t="shared" si="383"/>
        <v>0</v>
      </c>
      <c r="AD439" s="135" t="str">
        <f t="shared" si="386"/>
        <v/>
      </c>
      <c r="AE439" s="136"/>
      <c r="AF439" s="188" t="str">
        <f>IF(OR(M439="",L434="",P439=""),"",IF(AND(T434="SI",AE434&gt;=$AF$22),"CUMPLE",IF(AE434&gt;=$AF$23,"CUMPLE","NO CUMPLE")))</f>
        <v>CUMPLE</v>
      </c>
      <c r="AG439" s="136"/>
      <c r="AH439" s="188" t="str">
        <f>IF(OR(M439="",L434="",P434=""),"",IF(AND(T434="SI",AG434&gt;=$AH$22),"CUMPLE",IF(AG434&gt;=$AH$23,"CUMPLE","NO CUMPLE")))</f>
        <v>CUMPLE</v>
      </c>
      <c r="AI439" s="162" t="str">
        <f t="shared" si="384"/>
        <v>CUMPLE</v>
      </c>
    </row>
    <row r="440" spans="1:35" s="14" customFormat="1" ht="20.100000000000001" customHeight="1">
      <c r="A440" s="259"/>
      <c r="B440" s="150" t="str">
        <f t="shared" si="385"/>
        <v/>
      </c>
      <c r="C440" s="150"/>
      <c r="D440" s="121"/>
      <c r="E440" s="153"/>
      <c r="F440" s="153"/>
      <c r="G440" s="153"/>
      <c r="H440" s="153"/>
      <c r="I440" s="153">
        <f t="shared" si="387"/>
        <v>0</v>
      </c>
      <c r="J440" s="153">
        <f t="shared" si="388"/>
        <v>0</v>
      </c>
      <c r="K440" s="153"/>
      <c r="L440" s="153"/>
      <c r="M440" s="149">
        <v>7</v>
      </c>
      <c r="N440" s="197">
        <f>IF(M440="","",VLOOKUP(M440,POA!$B$3:$G406,3,0))</f>
        <v>5</v>
      </c>
      <c r="O440" s="160" t="s">
        <v>7</v>
      </c>
      <c r="P440" s="160">
        <f>+SUM(P441:P445)</f>
        <v>0</v>
      </c>
      <c r="Q440" s="255">
        <f>IF(ISERROR(VLOOKUP(M440,POA!$B$3:$G419,2,0)),"",VLOOKUP(M440,POA!$B$3:$G419,2,0))</f>
        <v>1167015102</v>
      </c>
      <c r="R440" s="295">
        <f>IF(M440="","",SUM($I$434)+IF(ISERROR(VLOOKUP(M440,POA!$B$3:$G409,4,0)),"",VLOOKUP(M440,POA!$B$3:$G409,4,0)))</f>
        <v>4410237821.3999996</v>
      </c>
      <c r="S440" s="257" t="str">
        <f>IF(OR($R$26=0,M440="",Q440=""),"",IF($R$26&gt;=VLOOKUP(M440,POA!$B$3:$G$21,6,FALSE),"CUMPLE","NO CUMPLE"))</f>
        <v/>
      </c>
      <c r="T440" s="129"/>
      <c r="U440" s="130"/>
      <c r="V440" s="186" t="str">
        <f>IF(OR($U434=0,M440="",Q440=""),"",IF(AND(T440="SI",$U434&gt;=$V$22),"CUMPLE",IF($U434&gt;=$V$23,"CUMPLE","NO CUMPLE")))</f>
        <v>CUMPLE</v>
      </c>
      <c r="W440" s="131"/>
      <c r="X440" s="186" t="str">
        <f>IF(OR(W434=0,M440="",Q440=""),"",IF(AND(T440="SI",W434&lt;=$X$22),"CUMPLE",IF(W434&lt;=$X$23,"CUMPLE","NO CUMPLE")))</f>
        <v>CUMPLE</v>
      </c>
      <c r="Y440" s="132"/>
      <c r="Z440" s="186" t="str">
        <f>IF(OR(Y434=0,M440="",Q440=""),"",IF(AND(T440="SI",Y434&gt;=$Z$22),"CUMPLE",IF(Y434&gt;=$Z$23,"CUMPLE","NO CUMPLE")))</f>
        <v>CUMPLE</v>
      </c>
      <c r="AA440" s="214" t="str">
        <f t="shared" si="381"/>
        <v/>
      </c>
      <c r="AB440" s="199">
        <v>2021</v>
      </c>
      <c r="AC440" s="134">
        <f t="shared" si="383"/>
        <v>0</v>
      </c>
      <c r="AD440" s="135" t="str">
        <f>IF(OR(B440="",C440=""),"",IF(AND(AC440&gt;0,AC440&lt;=30000),"MIPYME","NO CUMPLE"))</f>
        <v/>
      </c>
      <c r="AE440" s="136"/>
      <c r="AF440" s="188" t="str">
        <f>IF(OR(M440="",L434="",P440=""),"",IF(AND(T438="SI",AE434&gt;=$AF$22),"CUMPLE",IF(AE434&gt;=$AF$23,"CUMPLE","NO CUMPLE")))</f>
        <v>CUMPLE</v>
      </c>
      <c r="AG440" s="136"/>
      <c r="AH440" s="188" t="str">
        <f>IF(OR(M440="",L434="",P434=""),"",IF(AND(T434="SI",AG434&gt;=$AH$22),"CUMPLE",IF(AG434&gt;=$AH$23,"CUMPLE","NO CUMPLE")))</f>
        <v>CUMPLE</v>
      </c>
      <c r="AI440" s="162" t="str">
        <f t="shared" si="384"/>
        <v>CUMPLE</v>
      </c>
    </row>
    <row r="441" spans="1:35" s="14" customFormat="1" ht="20.100000000000001" customHeight="1">
      <c r="A441" s="259"/>
      <c r="B441" s="150" t="str">
        <f t="shared" si="385"/>
        <v/>
      </c>
      <c r="C441" s="150"/>
      <c r="D441" s="121"/>
      <c r="E441" s="153"/>
      <c r="F441" s="153"/>
      <c r="G441" s="153"/>
      <c r="H441" s="153"/>
      <c r="I441" s="153">
        <f t="shared" si="387"/>
        <v>0</v>
      </c>
      <c r="J441" s="153">
        <f t="shared" si="388"/>
        <v>0</v>
      </c>
      <c r="K441" s="153"/>
      <c r="L441" s="153"/>
      <c r="M441" s="149">
        <v>8</v>
      </c>
      <c r="N441" s="197">
        <f>IF(M441="","",VLOOKUP(M441,POA!$B$3:$G406,3,0))</f>
        <v>5</v>
      </c>
      <c r="O441" s="160" t="s">
        <v>7</v>
      </c>
      <c r="P441" s="160">
        <f>+SUM(P442:P445)</f>
        <v>0</v>
      </c>
      <c r="Q441" s="255">
        <f>IF(ISERROR(VLOOKUP(M441,POA!$B$3:$G419,2,0)),"",VLOOKUP(M441,POA!$B$3:$G419,2,0))</f>
        <v>1146992897</v>
      </c>
      <c r="R441" s="295">
        <f>IF(M441="","",SUM($I$434)+IF(ISERROR(VLOOKUP(M441,POA!$B$3:$G410,4,0)),"",VLOOKUP(M441,POA!$B$3:$G410,4,0)))</f>
        <v>4406233380.3999996</v>
      </c>
      <c r="S441" s="257" t="str">
        <f>IF(OR($R$26=0,M441="",Q441=""),"",IF($R$26&gt;=VLOOKUP(M441,POA!$B$3:$G$21,6,FALSE),"CUMPLE","NO CUMPLE"))</f>
        <v/>
      </c>
      <c r="T441" s="129"/>
      <c r="U441" s="130"/>
      <c r="V441" s="186" t="str">
        <f>IF(OR($U434=0,M441="",Q441=""),"",IF(AND(T441="SI",$U434&gt;=$V$22),"CUMPLE",IF($U434&gt;=$V$23,"CUMPLE","NO CUMPLE")))</f>
        <v>CUMPLE</v>
      </c>
      <c r="W441" s="131"/>
      <c r="X441" s="186" t="str">
        <f>IF(OR(W434=0,M441="",Q441=""),"",IF(AND(T441="SI",W434&lt;=$X$22),"CUMPLE",IF(W434&lt;=$X$23,"CUMPLE","NO CUMPLE")))</f>
        <v>CUMPLE</v>
      </c>
      <c r="Y441" s="132"/>
      <c r="Z441" s="186" t="str">
        <f>IF(OR(Y434=0,M441="",Q441=""),"",IF(AND(T441="SI",Y434&gt;=$Z$22),"CUMPLE",IF(Y434&gt;=$Z$23,"CUMPLE","NO CUMPLE")))</f>
        <v>CUMPLE</v>
      </c>
      <c r="AA441" s="214" t="str">
        <f t="shared" si="381"/>
        <v/>
      </c>
      <c r="AB441" s="199">
        <v>2021</v>
      </c>
      <c r="AC441" s="134">
        <f t="shared" si="383"/>
        <v>0</v>
      </c>
      <c r="AD441" s="135" t="str">
        <f t="shared" ref="AD441:AD442" si="389">IF(OR(B441="",C441=""),"",IF(AND(AC441&gt;0,AC441&lt;=30000),"MIPYME","NO CUMPLE"))</f>
        <v/>
      </c>
      <c r="AE441" s="136"/>
      <c r="AF441" s="188" t="str">
        <f>IF(OR(M441="",L434="",P441=""),"",IF(AND(T434="SI",AE434&gt;=$AF$22),"CUMPLE",IF(AE434&gt;=$AF$23,"CUMPLE","NO CUMPLE")))</f>
        <v>CUMPLE</v>
      </c>
      <c r="AG441" s="136"/>
      <c r="AH441" s="188" t="str">
        <f>IF(OR(M441="",L434="",P434=""),"",IF(AND(T434="SI",AG434&gt;=$AH$22),"CUMPLE",IF(AG434&gt;=$AH$23,"CUMPLE","NO CUMPLE")))</f>
        <v>CUMPLE</v>
      </c>
      <c r="AI441" s="162" t="str">
        <f t="shared" si="384"/>
        <v>CUMPLE</v>
      </c>
    </row>
    <row r="442" spans="1:35" s="14" customFormat="1" ht="20.100000000000001" customHeight="1">
      <c r="A442" s="259"/>
      <c r="B442" s="150" t="str">
        <f t="shared" si="385"/>
        <v/>
      </c>
      <c r="C442" s="150"/>
      <c r="D442" s="121"/>
      <c r="E442" s="153"/>
      <c r="F442" s="153"/>
      <c r="G442" s="153"/>
      <c r="H442" s="153"/>
      <c r="I442" s="153">
        <f t="shared" si="387"/>
        <v>0</v>
      </c>
      <c r="J442" s="153">
        <f t="shared" si="388"/>
        <v>0</v>
      </c>
      <c r="K442" s="153"/>
      <c r="L442" s="153"/>
      <c r="M442" s="149">
        <v>9</v>
      </c>
      <c r="N442" s="197">
        <f>IF(M442="","",VLOOKUP(M442,POA!$B$3:$G406,3,0))</f>
        <v>5</v>
      </c>
      <c r="O442" s="160" t="s">
        <v>7</v>
      </c>
      <c r="P442" s="160">
        <f>+SUM(P443:P445)</f>
        <v>0</v>
      </c>
      <c r="Q442" s="255">
        <f>IF(ISERROR(VLOOKUP(M442,POA!$B$3:$G412,2,0)),"",VLOOKUP(M442,POA!$B$3:$G412,2,0))</f>
        <v>1077361989</v>
      </c>
      <c r="R442" s="295">
        <f>IF(M442="","",SUM($I$434)+IF(ISERROR(VLOOKUP(M442,POA!$B$3:$G411,4,0)),"",VLOOKUP(M442,POA!$B$3:$G411,4,0)))</f>
        <v>4392307198.8000002</v>
      </c>
      <c r="S442" s="257" t="str">
        <f>IF(OR($R$26=0,M442="",Q442=""),"",IF($R$26&gt;=VLOOKUP(M442,POA!$B$3:$G$21,6,FALSE),"CUMPLE","NO CUMPLE"))</f>
        <v/>
      </c>
      <c r="T442" s="129"/>
      <c r="U442" s="130"/>
      <c r="V442" s="186" t="str">
        <f>IF(OR($U434=0,M442="",Q442=""),"",IF(AND(T442="SI",$U434&gt;=$V$22),"CUMPLE",IF($U434&gt;=$V$23,"CUMPLE","NO CUMPLE")))</f>
        <v>CUMPLE</v>
      </c>
      <c r="W442" s="131"/>
      <c r="X442" s="186" t="str">
        <f>IF(OR(W434=0,M442="",Q442=""),"",IF(AND(T442="SI",W434&lt;=$X$22),"CUMPLE",IF(W434&lt;=$X$23,"CUMPLE","NO CUMPLE")))</f>
        <v>CUMPLE</v>
      </c>
      <c r="Y442" s="132"/>
      <c r="Z442" s="186" t="str">
        <f>IF(OR(Y434=0,M442="",Q442=""),"",IF(AND(T442="SI",Y434&gt;=$Z$22),"CUMPLE",IF(Y434&gt;=$Z$23,"CUMPLE","NO CUMPLE")))</f>
        <v>CUMPLE</v>
      </c>
      <c r="AA442" s="215" t="str">
        <f t="shared" si="381"/>
        <v/>
      </c>
      <c r="AB442" s="133">
        <v>2021</v>
      </c>
      <c r="AC442" s="134">
        <f t="shared" si="383"/>
        <v>0</v>
      </c>
      <c r="AD442" s="135" t="str">
        <f t="shared" si="389"/>
        <v/>
      </c>
      <c r="AE442" s="136"/>
      <c r="AF442" s="188" t="str">
        <f>IF(OR(M442="",L434="",P434=""),"",IF(AND(T434="SI",AE434&gt;=$AF$22),"CUMPLE",IF(AE434&gt;=$AF$23,"CUMPLE","NO CUMPLE")))</f>
        <v>CUMPLE</v>
      </c>
      <c r="AG442" s="136"/>
      <c r="AH442" s="188" t="str">
        <f>IF(OR(M442="",L434="",P434=""),"",IF(AND(T434="SI",AG434&gt;=$AH$22),"CUMPLE",IF(AG434&gt;=$AH$23,"CUMPLE","NO CUMPLE")))</f>
        <v>CUMPLE</v>
      </c>
      <c r="AI442" s="162" t="str">
        <f t="shared" si="384"/>
        <v>CUMPLE</v>
      </c>
    </row>
    <row r="443" spans="1:35" s="14" customFormat="1" ht="20.100000000000001" customHeight="1">
      <c r="A443" s="259"/>
      <c r="B443" s="150" t="str">
        <f t="shared" si="385"/>
        <v/>
      </c>
      <c r="C443" s="150"/>
      <c r="D443" s="121"/>
      <c r="E443" s="153"/>
      <c r="F443" s="153"/>
      <c r="G443" s="153"/>
      <c r="H443" s="153"/>
      <c r="I443" s="153">
        <f t="shared" si="387"/>
        <v>0</v>
      </c>
      <c r="J443" s="153">
        <f t="shared" si="388"/>
        <v>0</v>
      </c>
      <c r="K443" s="153"/>
      <c r="L443" s="153"/>
      <c r="M443" s="151"/>
      <c r="N443" s="197" t="str">
        <f>IF(M443="","",VLOOKUP(M443,POA!$B$3:$G406,3,0))</f>
        <v/>
      </c>
      <c r="O443" s="160" t="s">
        <v>7</v>
      </c>
      <c r="P443" s="160">
        <f>+SUM(P444:P445)</f>
        <v>0</v>
      </c>
      <c r="Q443" s="203" t="str">
        <f>IF(ISERROR(VLOOKUP(M443,POA!$B$3:$G413,2,0)),"",VLOOKUP(M443,POA!$B$3:$G413,2,0))</f>
        <v/>
      </c>
      <c r="R443" s="261"/>
      <c r="S443" s="246"/>
      <c r="T443" s="129"/>
      <c r="U443" s="130"/>
      <c r="V443" s="186" t="str">
        <f>IF(OR($U434=0,M443="",Q443=""),"",IF(AND(T443="SI",$U434&gt;=$V$22),"CUMPLE",IF($U434&gt;=$V$23,"CUMPLE","NO CUMPLE")))</f>
        <v/>
      </c>
      <c r="W443" s="131"/>
      <c r="X443" s="186" t="str">
        <f>IF(OR(W434=0,M443="",Q443=""),"",IF(AND(T443="SI",W434&lt;=$X$22),"CUMPLE",IF(W434&lt;=$X$23,"CUMPLE","NO CUMPLE")))</f>
        <v/>
      </c>
      <c r="Y443" s="132"/>
      <c r="Z443" s="186" t="str">
        <f>IF(OR(Y434=0,M443="",Q443=""),"",IF(AND(T443="SI",Y434&gt;=$Z$22),"CUMPLE",IF(Y434&gt;=$Z$23,"CUMPLE","NO CUMPLE")))</f>
        <v/>
      </c>
      <c r="AA443" s="214" t="str">
        <f t="shared" si="381"/>
        <v/>
      </c>
      <c r="AB443" s="199">
        <v>2021</v>
      </c>
      <c r="AC443" s="134">
        <f t="shared" si="383"/>
        <v>0</v>
      </c>
      <c r="AD443" s="135" t="str">
        <f>IF(OR(B443="",C443=""),"",IF(AND(AC443&gt;0,AC443&lt;=30000),"MIPYME","NO CUMPLE"))</f>
        <v/>
      </c>
      <c r="AE443" s="136"/>
      <c r="AF443" s="188" t="str">
        <f>IF(OR(M443="",L434="",P443=""),"",IF(AND(T434="SI",AE434&gt;=$AF$22),"CUMPLE",IF(AE434&gt;=$AF$23,"CUMPLE","NO CUMPLE")))</f>
        <v/>
      </c>
      <c r="AG443" s="136"/>
      <c r="AH443" s="188" t="str">
        <f>IF(OR(M443="",L434="",P434=""),"",IF(AND(T434="SI",AG434&gt;=$AH$22),"CUMPLE",IF(AG434&gt;=$AH$23,"CUMPLE","NO CUMPLE")))</f>
        <v/>
      </c>
      <c r="AI443" s="162" t="str">
        <f t="shared" si="384"/>
        <v/>
      </c>
    </row>
    <row r="444" spans="1:35" ht="20.100000000000001" customHeight="1">
      <c r="A444" s="259"/>
      <c r="B444" s="284" t="str">
        <f t="shared" si="385"/>
        <v/>
      </c>
      <c r="C444" s="284"/>
      <c r="D444" s="284"/>
      <c r="E444" s="216"/>
      <c r="F444" s="153"/>
      <c r="G444" s="153"/>
      <c r="H444" s="153"/>
      <c r="I444" s="153">
        <f>IF(ISERROR(E444-G444),"",E444-G444)</f>
        <v>0</v>
      </c>
      <c r="J444" s="153">
        <f t="shared" si="388"/>
        <v>0</v>
      </c>
      <c r="K444" s="153"/>
      <c r="L444" s="153"/>
      <c r="M444" s="151"/>
      <c r="N444" s="197" t="str">
        <f>IF(M444="","",VLOOKUP(M444,POA!$B$3:$G406,3,0))</f>
        <v/>
      </c>
      <c r="O444" s="160" t="s">
        <v>7</v>
      </c>
      <c r="P444" s="160">
        <f>+SUM(P445:P445)</f>
        <v>0</v>
      </c>
      <c r="Q444" s="203" t="str">
        <f>IF(ISERROR(VLOOKUP(M444,POA!$B$3:$G414,2,0)),"",VLOOKUP(M444,POA!$B$3:$G414,2,0))</f>
        <v/>
      </c>
      <c r="R444" s="204"/>
      <c r="S444" s="253"/>
      <c r="T444" s="129"/>
      <c r="U444" s="129"/>
      <c r="V444" s="186" t="str">
        <f>IF(OR($U435=0,M444="",Q444=""),"",IF(AND(T444="SI",$U435&gt;=$V$22),"CUMPLE",IF($U435&gt;=$V$23,"CUMPLE","NO CUMPLE")))</f>
        <v/>
      </c>
      <c r="W444" s="129"/>
      <c r="X444" s="186" t="str">
        <f>IF(OR(W435=0,M444="",Q444=""),"",IF(AND(T444="SI",W435&lt;=$X$22),"CUMPLE",IF(W435&lt;=$X$23,"CUMPLE","NO CUMPLE")))</f>
        <v/>
      </c>
      <c r="Y444" s="129"/>
      <c r="Z444" s="186" t="str">
        <f>IF(OR(Y435=0,M444="",Q444=""),"",IF(AND(T444="SI",Y435&gt;=$Z$22),"CUMPLE",IF(Y435&gt;=$Z$23,"CUMPLE","NO CUMPLE")))</f>
        <v/>
      </c>
      <c r="AA444" s="214" t="str">
        <f t="shared" si="381"/>
        <v/>
      </c>
      <c r="AB444" s="200"/>
      <c r="AC444" s="129"/>
      <c r="AD444" s="129"/>
      <c r="AE444" s="129"/>
      <c r="AF444" s="188" t="str">
        <f>IF(OR(M444="",L434="",P444=""),"",IF(AND(T434="SI",AE434&gt;=$AF$22),"CUMPLE",IF(AE434&gt;=$AF$23,"CUMPLE","NO CUMPLE")))</f>
        <v/>
      </c>
      <c r="AG444" s="129"/>
      <c r="AH444" s="188" t="str">
        <f>IF(OR(M444="",L434="",P434=""),"",IF(AND(T434="SI",AG434&gt;=$AH$22),"CUMPLE",IF(AG434&gt;=$AH$23,"CUMPLE","NO CUMPLE")))</f>
        <v/>
      </c>
      <c r="AI444" s="162" t="str">
        <f t="shared" si="384"/>
        <v/>
      </c>
    </row>
    <row r="445" spans="1:35" ht="9.9499999999999993" customHeight="1" thickBot="1">
      <c r="A445" s="259"/>
      <c r="B445" s="322" t="s">
        <v>73</v>
      </c>
      <c r="C445" s="323"/>
      <c r="D445" s="323"/>
      <c r="E445" s="323"/>
      <c r="F445" s="323"/>
      <c r="G445" s="323"/>
      <c r="H445" s="323"/>
      <c r="I445" s="323"/>
      <c r="J445" s="323"/>
      <c r="K445" s="323"/>
      <c r="L445" s="323"/>
      <c r="M445" s="323"/>
      <c r="N445" s="323"/>
      <c r="O445" s="323"/>
      <c r="P445" s="323"/>
      <c r="Q445" s="323"/>
      <c r="R445" s="323"/>
      <c r="S445" s="324"/>
      <c r="T445" s="323"/>
      <c r="U445" s="323"/>
      <c r="V445" s="323"/>
      <c r="W445" s="323"/>
      <c r="X445" s="323"/>
      <c r="Y445" s="323"/>
      <c r="Z445" s="323"/>
      <c r="AA445" s="324"/>
      <c r="AB445" s="323"/>
      <c r="AC445" s="323"/>
      <c r="AD445" s="323"/>
      <c r="AE445" s="323"/>
      <c r="AF445" s="323"/>
      <c r="AG445" s="323"/>
      <c r="AH445" s="323"/>
      <c r="AI445" s="325"/>
    </row>
    <row r="446" spans="1:35" s="221" customFormat="1" ht="26.1" customHeight="1">
      <c r="A446" s="269" t="s">
        <v>186</v>
      </c>
      <c r="B446" s="222">
        <v>36</v>
      </c>
      <c r="C446" s="223" t="s">
        <v>187</v>
      </c>
      <c r="D446" s="224">
        <f>IF(SUM(D447:D456)=0,"",SUM(D447:D456))</f>
        <v>1</v>
      </c>
      <c r="E446" s="225">
        <f t="shared" ref="E446:K446" si="390">IF(ISERROR(SUM(E447:E456)),"",SUM(E447:E456))</f>
        <v>3456710325</v>
      </c>
      <c r="F446" s="225">
        <f t="shared" si="390"/>
        <v>3651052255</v>
      </c>
      <c r="G446" s="225">
        <f t="shared" si="390"/>
        <v>2268679584</v>
      </c>
      <c r="H446" s="225">
        <f t="shared" si="390"/>
        <v>2460358372</v>
      </c>
      <c r="I446" s="225">
        <f t="shared" si="390"/>
        <v>1188030741</v>
      </c>
      <c r="J446" s="225">
        <f t="shared" si="390"/>
        <v>1190693883</v>
      </c>
      <c r="K446" s="225">
        <f t="shared" si="390"/>
        <v>281132057</v>
      </c>
      <c r="L446" s="225">
        <f t="shared" ref="L446" si="391">IF(ISERROR(SUM(L447:L455)),"",SUM(L447:L455))</f>
        <v>5374639</v>
      </c>
      <c r="M446" s="226">
        <v>1</v>
      </c>
      <c r="N446" s="227">
        <f>IF(M446="","",VLOOKUP(M446,POA!$B$3:$G418,3,0))</f>
        <v>5</v>
      </c>
      <c r="O446" s="228" t="s">
        <v>7</v>
      </c>
      <c r="P446" s="228">
        <f>+SUM(P447:P455)</f>
        <v>0</v>
      </c>
      <c r="Q446" s="229">
        <f>IF(ISERROR(VLOOKUP(M446,POA!$B$3:$G431,2,0)),"",VLOOKUP(M446,POA!$B$3:$G431,2,0))</f>
        <v>3031202957</v>
      </c>
      <c r="R446" s="230">
        <f>IF(M446="","",SUM($I$446)+IF(ISERROR(VLOOKUP(M446,POA!$B$3:$G415,4,0)),"",VLOOKUP(M446,POA!$B$3:$G415,4,0)))</f>
        <v>1794271332.4000001</v>
      </c>
      <c r="S446" s="231" t="str">
        <f>IF(OR($R$26=0,M446="",Q446=""),"",IF($R$26&gt;=VLOOKUP(M446,POA!$B$3:$G$21,6,FALSE),"CUMPLE","NO CUMPLE"))</f>
        <v/>
      </c>
      <c r="T446" s="225" t="str">
        <f>IF(M446="","",IF(COUNTIFS(T447:T456,"SI",D447:D456,"&gt;=10%")&gt;0,"SI","NO"))</f>
        <v>SI</v>
      </c>
      <c r="U446" s="225">
        <f>IF(ISERROR(SUM(E446/G446)),0,SUM(E446/G446))</f>
        <v>1.5236661666013387</v>
      </c>
      <c r="V446" s="232" t="str">
        <f>IF(OR($U446=0,M446="",Q446=""),"",IF(AND(T446="SI",$U446&gt;=$V$22),"CUMPLE",IF($U446&gt;=$V$23,"CUMPLE","NO CUMPLE")))</f>
        <v>CUMPLE</v>
      </c>
      <c r="W446" s="233">
        <f>IF(M446="","",IF(ISERROR(SUM(H446/F446)),0,SUM(H446/F446)))</f>
        <v>0.67387651563480566</v>
      </c>
      <c r="X446" s="232" t="str">
        <f>IF(OR(W446=0,M446="",Q446=""),"",IF(AND(T446="SI",W446&lt;=$X$22),"CUMPLE",IF(W446&lt;=$X$23,"CUMPLE","NO CUMPLE")))</f>
        <v>CUMPLE</v>
      </c>
      <c r="Y446" s="225">
        <f>IF(ISERROR(SUM(K446/L446)),0,SUM(K446/L446))</f>
        <v>52.307151605903208</v>
      </c>
      <c r="Z446" s="232" t="str">
        <f>IF(OR(Y446=0,M446="",Q446=""),"",IF(AND(T446="SI",Y446&gt;=$Z$22),"CUMPLE",IF(Y446&gt;=$Z$23,"CUMPLE","NO CUMPLE")))</f>
        <v>CUMPLE</v>
      </c>
      <c r="AA446" s="234" t="str">
        <f t="shared" ref="AA446:AA456" si="392">IF(OR(S446="",V446="",X446="",Z446=""),"",IF(S446="NO CUMPLE","NO CUMPLE",IF(V446="NO CUMPLE","NO CUMPLE",IF(X446="NO CUMPLE","NO CUMPLE",IF(Z446="NO CUMPLE","NO CUMPLE",IF(Z446="NO CUMPLE","NO CUMPLE","CUMPLE"))))))</f>
        <v/>
      </c>
      <c r="AB446" s="235">
        <v>2021</v>
      </c>
      <c r="AC446" s="236">
        <f>IF(ISERROR(F446/VLOOKUP(AB446,$AC$21:$AD$23,2)),"",F446/VLOOKUP(AB446,$AC$21:$AD$23,2))</f>
        <v>4018.6546725134999</v>
      </c>
      <c r="AD446" s="237" t="str">
        <f>IF(OR(B446="",C446=""),"",IF(AND(AC446&gt;0,AC446&lt;=30000),"MIPYME","NO CUMPLE"))</f>
        <v>MIPYME</v>
      </c>
      <c r="AE446" s="238">
        <f>IF(M446="","",IF(ISERROR(SUM(K446/J446)),0,SUM(K446/J446)))</f>
        <v>0.23610775281021579</v>
      </c>
      <c r="AF446" s="239" t="str">
        <f>IF(OR(M446="",L446="",P446=""),"",IF(AND(T446="SI",AE446&gt;=$AF$22),"CUMPLE",IF(AE446&gt;=$AF$23,"CUMPLE","NO CUMPLE")))</f>
        <v>CUMPLE</v>
      </c>
      <c r="AG446" s="238">
        <f>IF(M446="","",IF(ISERROR(SUM(K446/F446)),0,SUM(K446/F446)))</f>
        <v>7.7000283032103573E-2</v>
      </c>
      <c r="AH446" s="239" t="str">
        <f>IF(OR(M446="",L446="",P446=""),"",IF(AND(T446="SI",AG446&gt;=$AH$22),"CUMPLE",IF(AG446&gt;=$AH$23,"CUMPLE","NO CUMPLE")))</f>
        <v>CUMPLE</v>
      </c>
      <c r="AI446" s="234" t="str">
        <f>IF(OR(AF446="",AH446=""),"",IF(AF446="NO CUMPLE","NO CUMPLE",IF(AH446="NO CUMPLE","NO CUMPLE",IF(AH446="NO CUMPLE","NO CUMPLE","CUMPLE"))))</f>
        <v>CUMPLE</v>
      </c>
    </row>
    <row r="447" spans="1:35" s="14" customFormat="1" ht="20.100000000000001" customHeight="1">
      <c r="A447" s="259">
        <v>45478</v>
      </c>
      <c r="B447" s="146">
        <f>IF(C447="","",B446+0.1)</f>
        <v>36.1</v>
      </c>
      <c r="C447" s="146" t="s">
        <v>188</v>
      </c>
      <c r="D447" s="147">
        <v>0.5</v>
      </c>
      <c r="E447" s="137">
        <v>3446710325</v>
      </c>
      <c r="F447" s="137">
        <v>3545346713</v>
      </c>
      <c r="G447" s="137">
        <v>2257784284</v>
      </c>
      <c r="H447" s="137">
        <v>2434113072</v>
      </c>
      <c r="I447" s="137">
        <f>IF(ISERROR(E447-G447),"",E447-G447)</f>
        <v>1188926041</v>
      </c>
      <c r="J447" s="137">
        <f>IF(ISERROR(F447-H447),"",F447-H447)</f>
        <v>1111233641</v>
      </c>
      <c r="K447" s="137">
        <v>644201369</v>
      </c>
      <c r="L447" s="137">
        <v>4916641</v>
      </c>
      <c r="M447" s="148">
        <v>2</v>
      </c>
      <c r="N447" s="198">
        <f>IF(M447="","",VLOOKUP(M447,POA!$B$3:$G418,3,0))</f>
        <v>5</v>
      </c>
      <c r="O447" s="159" t="s">
        <v>7</v>
      </c>
      <c r="P447" s="159">
        <f t="shared" ref="P447:P448" si="393">+SUM(P448:P456)</f>
        <v>0</v>
      </c>
      <c r="Q447" s="202">
        <f>IF(ISERROR(VLOOKUP(M447,POA!$B$3:$G431,2,0)),"",VLOOKUP(M447,POA!$B$3:$G431,2,0))</f>
        <v>1797292893</v>
      </c>
      <c r="R447" s="264">
        <f>IF(M447="","",SUM($I$446)+IF(ISERROR(VLOOKUP(M447,POA!$B$3:$G416,4,0)),"",VLOOKUP(M447,POA!$B$3:$G416,4,0)))</f>
        <v>1547489319.5999999</v>
      </c>
      <c r="S447" s="256" t="str">
        <f>IF(OR($R$26=0,M447="",Q447=""),"",IF($R$26&gt;=VLOOKUP(M447,POA!$B$3:$G$21,6,FALSE),"CUMPLE","NO CUMPLE"))</f>
        <v/>
      </c>
      <c r="T447" s="154" t="s">
        <v>71</v>
      </c>
      <c r="U447" s="138"/>
      <c r="V447" s="185" t="str">
        <f>IF(OR($U446=0,M447="",Q447=""),"",IF(AND(T447="SI",$U446&gt;=$V$22),"CUMPLE",IF($U446&gt;=$V$23,"CUMPLE","NO CUMPLE")))</f>
        <v>CUMPLE</v>
      </c>
      <c r="W447" s="139"/>
      <c r="X447" s="185" t="str">
        <f>IF(OR(W446=0,M447="",Q447=""),"",IF(AND(T447="SI",W446&lt;=$X$22),"CUMPLE",IF(W446&lt;=$X$23,"CUMPLE","NO CUMPLE")))</f>
        <v>CUMPLE</v>
      </c>
      <c r="Y447" s="140"/>
      <c r="Z447" s="185" t="str">
        <f>IF(OR(Y446=0,M447="",Q447=""),"",IF(AND(T447="SI",Y446&gt;=$Z$22),"CUMPLE",IF(Y446&gt;=$Z$23,"CUMPLE","NO CUMPLE")))</f>
        <v>CUMPLE</v>
      </c>
      <c r="AA447" s="213" t="str">
        <f t="shared" si="392"/>
        <v/>
      </c>
      <c r="AB447" s="141">
        <v>2021</v>
      </c>
      <c r="AC447" s="142">
        <f t="shared" ref="AC447:AC455" si="394">IF(ISERROR(F447/VLOOKUP(AB447,$AC$21:$AD$23,2)),"",F447/VLOOKUP(AB447,$AC$21:$AD$23,2))</f>
        <v>3902.3062774207892</v>
      </c>
      <c r="AD447" s="143" t="str">
        <f>IF(OR(B447="",C447=""),"",IF(AND(AC447&gt;0,AC447&lt;=30000),"MIPYME","NO CUMPLE"))</f>
        <v>MIPYME</v>
      </c>
      <c r="AE447" s="144"/>
      <c r="AF447" s="187" t="str">
        <f>IF(OR(M447="",L446="",P447=""),"",IF(AND(T446="SI",AE446&gt;=$AF$22),"CUMPLE",IF(AE446&gt;=$AF$23,"CUMPLE","NO CUMPLE")))</f>
        <v>CUMPLE</v>
      </c>
      <c r="AG447" s="144"/>
      <c r="AH447" s="187" t="str">
        <f>IF(OR(M447="",L446="",P447=""),"",IF(AND(T446="SI",AG446&gt;=$AH$22),"CUMPLE",IF(AG446&gt;=$AH$23,"CUMPLE","NO CUMPLE")))</f>
        <v>CUMPLE</v>
      </c>
      <c r="AI447" s="161" t="str">
        <f t="shared" ref="AI447:AI456" si="395">IF(OR(AF447="",AH447=""),"",IF(AF447="NO CUMPLE","NO CUMPLE",IF(AH447="NO CUMPLE","NO CUMPLE",IF(AH447="NO CUMPLE","NO CUMPLE","CUMPLE"))))</f>
        <v>CUMPLE</v>
      </c>
    </row>
    <row r="448" spans="1:35" s="14" customFormat="1" ht="20.100000000000001" customHeight="1">
      <c r="A448" s="259"/>
      <c r="B448" s="21">
        <f t="shared" ref="B448:B456" si="396">IF(C448="","",B447+0.1)</f>
        <v>36.200000000000003</v>
      </c>
      <c r="C448" s="21" t="s">
        <v>189</v>
      </c>
      <c r="D448" s="121">
        <v>0.5</v>
      </c>
      <c r="E448" s="153">
        <v>10000000</v>
      </c>
      <c r="F448" s="153">
        <v>105705542</v>
      </c>
      <c r="G448" s="153">
        <v>10895300</v>
      </c>
      <c r="H448" s="153">
        <v>26245300</v>
      </c>
      <c r="I448" s="153">
        <f>IF(ISERROR(E448-G448),"",E448-G448)</f>
        <v>-895300</v>
      </c>
      <c r="J448" s="153">
        <f t="shared" ref="J448:J456" si="397">IF(ISERROR(F448-H448),"",F448-H448)</f>
        <v>79460242</v>
      </c>
      <c r="K448" s="153">
        <v>-363069312</v>
      </c>
      <c r="L448" s="153">
        <v>457998</v>
      </c>
      <c r="M448" s="149">
        <v>3</v>
      </c>
      <c r="N448" s="197">
        <f>IF(M448="","",VLOOKUP(M448,POA!$B$3:$G418,3,0))</f>
        <v>5</v>
      </c>
      <c r="O448" s="160" t="s">
        <v>7</v>
      </c>
      <c r="P448" s="160">
        <f t="shared" si="393"/>
        <v>0</v>
      </c>
      <c r="Q448" s="255">
        <f>IF(ISERROR(VLOOKUP(M448,POA!$B$3:$G431,2,0)),"",VLOOKUP(M448,POA!$B$3:$G431,2,0))</f>
        <v>1522205504</v>
      </c>
      <c r="R448" s="295">
        <f>IF(M448="","",SUM($I$446)+IF(ISERROR(VLOOKUP(M448,POA!$B$3:$G417,4,0)),"",VLOOKUP(M448,POA!$B$3:$G417,4,0)))</f>
        <v>1492471841.8</v>
      </c>
      <c r="S448" s="257" t="str">
        <f>IF(OR($R$26=0,M448="",Q448=""),"",IF($R$26&gt;=VLOOKUP(M448,POA!$B$3:$G$21,6,FALSE),"CUMPLE","NO CUMPLE"))</f>
        <v/>
      </c>
      <c r="T448" s="129" t="s">
        <v>71</v>
      </c>
      <c r="U448" s="130"/>
      <c r="V448" s="186" t="str">
        <f>IF(OR($U446=0,M448="",Q448=""),"",IF(AND(T448="SI",$U446&gt;=$V$22),"CUMPLE",IF($U446&gt;=$V$23,"CUMPLE","NO CUMPLE")))</f>
        <v>CUMPLE</v>
      </c>
      <c r="W448" s="131"/>
      <c r="X448" s="186" t="str">
        <f>IF(OR(W446=0,M448="",Q448=""),"",IF(AND(T448="SI",W446&lt;=$X$22),"CUMPLE",IF(W446&lt;=$X$23,"CUMPLE","NO CUMPLE")))</f>
        <v>CUMPLE</v>
      </c>
      <c r="Y448" s="132"/>
      <c r="Z448" s="186" t="str">
        <f>IF(OR(Y446=0,M448="",Q448=""),"",IF(AND(T448="SI",Y446&gt;=$Z$22),"CUMPLE",IF(Y446&gt;=$Z$23,"CUMPLE","NO CUMPLE")))</f>
        <v>CUMPLE</v>
      </c>
      <c r="AA448" s="214" t="str">
        <f t="shared" si="392"/>
        <v/>
      </c>
      <c r="AB448" s="199">
        <v>2021</v>
      </c>
      <c r="AC448" s="134">
        <f t="shared" si="394"/>
        <v>116.3483950927106</v>
      </c>
      <c r="AD448" s="135" t="str">
        <f t="shared" ref="AD448:AD451" si="398">IF(OR(B448="",C448=""),"",IF(AND(AC448&gt;0,AC448&lt;=30000),"MIPYME","NO CUMPLE"))</f>
        <v>MIPYME</v>
      </c>
      <c r="AE448" s="136"/>
      <c r="AF448" s="188" t="str">
        <f>IF(OR(M448="",L446="",P448=""),"",IF(AND(T446="SI",AE446&gt;=$AF$22),"CUMPLE",IF(AE446&gt;=$AF$23,"CUMPLE","NO CUMPLE")))</f>
        <v>CUMPLE</v>
      </c>
      <c r="AG448" s="136"/>
      <c r="AH448" s="188" t="str">
        <f>IF(OR(M448="",L446="",P446=""),"",IF(AND(T446="SI",AG446&gt;=$AH$22),"CUMPLE",IF(AG446&gt;=$AH$23,"CUMPLE","NO CUMPLE")))</f>
        <v>CUMPLE</v>
      </c>
      <c r="AI448" s="162" t="str">
        <f t="shared" si="395"/>
        <v>CUMPLE</v>
      </c>
    </row>
    <row r="449" spans="1:35" s="14" customFormat="1" ht="20.100000000000001" customHeight="1">
      <c r="A449" s="259"/>
      <c r="B449" s="21" t="str">
        <f t="shared" si="396"/>
        <v/>
      </c>
      <c r="C449" s="21"/>
      <c r="D449" s="121"/>
      <c r="E449" s="153"/>
      <c r="F449" s="153"/>
      <c r="G449" s="153"/>
      <c r="H449" s="153"/>
      <c r="I449" s="153">
        <f t="shared" ref="I449:I455" si="399">IF(ISERROR(E449-G449),"",E449-G449)</f>
        <v>0</v>
      </c>
      <c r="J449" s="153">
        <f t="shared" si="397"/>
        <v>0</v>
      </c>
      <c r="K449" s="153"/>
      <c r="L449" s="153"/>
      <c r="M449" s="149">
        <v>4</v>
      </c>
      <c r="N449" s="197">
        <f>IF(M449="","",VLOOKUP(M449,POA!$B$3:$G418,3,0))</f>
        <v>5</v>
      </c>
      <c r="O449" s="160" t="s">
        <v>7</v>
      </c>
      <c r="P449" s="160">
        <f>+SUM(P450:P457)</f>
        <v>0</v>
      </c>
      <c r="Q449" s="255">
        <f>IF(ISERROR(VLOOKUP(M449,POA!$B$3:$G431,2,0)),"",VLOOKUP(M449,POA!$B$3:$G431,2,0))</f>
        <v>1378467964</v>
      </c>
      <c r="R449" s="295">
        <f>IF(M449="","",SUM($I$446)+IF(ISERROR(VLOOKUP(M449,POA!$B$3:$G418,4,0)),"",VLOOKUP(M449,POA!$B$3:$G418,4,0)))</f>
        <v>1463724333.8</v>
      </c>
      <c r="S449" s="294" t="str">
        <f>IF(OR($R$26=0,M449="",Q449=""),"",IF($R$26&gt;=VLOOKUP(M449,POA!$B$3:$G$21,6,FALSE),"CUMPLE","NO CUMPLE"))</f>
        <v/>
      </c>
      <c r="T449" s="129"/>
      <c r="U449" s="130"/>
      <c r="V449" s="186" t="str">
        <f>IF(OR($U446=0,M449="",Q449=""),"",IF(AND(T449="SI",$U446&gt;=$V$22),"CUMPLE",IF($U446&gt;=$V$23,"CUMPLE","NO CUMPLE")))</f>
        <v>CUMPLE</v>
      </c>
      <c r="W449" s="131"/>
      <c r="X449" s="186" t="str">
        <f>IF(OR(W446=0,M449="",Q449=""),"",IF(AND(T449="SI",W446&lt;=$X$22),"CUMPLE",IF(W446&lt;=$X$23,"CUMPLE","NO CUMPLE")))</f>
        <v>CUMPLE</v>
      </c>
      <c r="Y449" s="132"/>
      <c r="Z449" s="186" t="str">
        <f>IF(OR(Y446=0,M449="",Q449=""),"",IF(AND(T449="SI",Y446&gt;=$Z$22),"CUMPLE",IF(Y446&gt;=$Z$23,"CUMPLE","NO CUMPLE")))</f>
        <v>CUMPLE</v>
      </c>
      <c r="AA449" s="214" t="str">
        <f t="shared" si="392"/>
        <v/>
      </c>
      <c r="AB449" s="199">
        <v>2021</v>
      </c>
      <c r="AC449" s="134">
        <f t="shared" si="394"/>
        <v>0</v>
      </c>
      <c r="AD449" s="135" t="str">
        <f t="shared" si="398"/>
        <v/>
      </c>
      <c r="AE449" s="136"/>
      <c r="AF449" s="188" t="str">
        <f>IF(OR(M449="",L446="",P449=""),"",IF(AND(T446="SI",AE446&gt;=$AF$22),"CUMPLE",IF(AE446&gt;=$AF$23,"CUMPLE","NO CUMPLE")))</f>
        <v>CUMPLE</v>
      </c>
      <c r="AG449" s="136"/>
      <c r="AH449" s="188" t="str">
        <f>IF(OR(M449="",L446="",P446=""),"",IF(AND(T446="SI",AG446&gt;=$AH$22),"CUMPLE",IF(AG446&gt;=$AH$23,"CUMPLE","NO CUMPLE")))</f>
        <v>CUMPLE</v>
      </c>
      <c r="AI449" s="162" t="str">
        <f t="shared" si="395"/>
        <v>CUMPLE</v>
      </c>
    </row>
    <row r="450" spans="1:35" s="14" customFormat="1" ht="20.100000000000001" customHeight="1">
      <c r="A450" s="259"/>
      <c r="B450" s="21" t="str">
        <f t="shared" si="396"/>
        <v/>
      </c>
      <c r="C450" s="21"/>
      <c r="D450" s="121"/>
      <c r="E450" s="153"/>
      <c r="F450" s="153"/>
      <c r="G450" s="153"/>
      <c r="H450" s="153"/>
      <c r="I450" s="153">
        <f t="shared" si="399"/>
        <v>0</v>
      </c>
      <c r="J450" s="153">
        <f t="shared" si="397"/>
        <v>0</v>
      </c>
      <c r="K450" s="153"/>
      <c r="L450" s="153"/>
      <c r="M450" s="149">
        <v>5</v>
      </c>
      <c r="N450" s="197">
        <f>IF(M450="","",VLOOKUP(M450,POA!$B$3:$G431,3,0))</f>
        <v>5</v>
      </c>
      <c r="O450" s="160" t="s">
        <v>7</v>
      </c>
      <c r="P450" s="160">
        <f>+SUM(P451:P457)</f>
        <v>0</v>
      </c>
      <c r="Q450" s="255">
        <f>IF(ISERROR(VLOOKUP(M450,POA!$B$3:$G420,2,0)),"",VLOOKUP(M450,POA!$B$3:$G420,2,0))</f>
        <v>1348402734</v>
      </c>
      <c r="R450" s="295">
        <f>IF(M450="","",SUM($I$446)+IF(ISERROR(VLOOKUP(M450,POA!$B$3:$G419,4,0)),"",VLOOKUP(M450,POA!$B$3:$G419,4,0)))</f>
        <v>1457711287.8</v>
      </c>
      <c r="S450" s="298" t="str">
        <f>IF(OR($R$26=0,M450="",Q450=""),"",IF($R$26&gt;=VLOOKUP(M450,POA!$B$3:$G$21,6,FALSE),"CUMPLE","NO CUMPLE"))</f>
        <v/>
      </c>
      <c r="T450" s="129"/>
      <c r="U450" s="130"/>
      <c r="V450" s="186" t="str">
        <f>IF(OR($U446=0,M450="",Q450=""),"",IF(AND(T450="SI",$U446&gt;=$V$22),"CUMPLE",IF($U446&gt;=$V$23,"CUMPLE","NO CUMPLE")))</f>
        <v>CUMPLE</v>
      </c>
      <c r="W450" s="131"/>
      <c r="X450" s="186" t="str">
        <f>IF(OR(W446=0,M450="",Q450=""),"",IF(AND(T450="SI",W446&lt;=$X$22),"CUMPLE",IF(W446&lt;=$X$23,"CUMPLE","NO CUMPLE")))</f>
        <v>CUMPLE</v>
      </c>
      <c r="Y450" s="132"/>
      <c r="Z450" s="186" t="str">
        <f>IF(OR(Y446=0,M450="",Q450=""),"",IF(AND(T450="SI",Y446&gt;=$Z$22),"CUMPLE",IF(Y446&gt;=$Z$23,"CUMPLE","NO CUMPLE")))</f>
        <v>CUMPLE</v>
      </c>
      <c r="AA450" s="214" t="str">
        <f t="shared" si="392"/>
        <v/>
      </c>
      <c r="AB450" s="199">
        <v>2021</v>
      </c>
      <c r="AC450" s="134">
        <f t="shared" si="394"/>
        <v>0</v>
      </c>
      <c r="AD450" s="135" t="str">
        <f t="shared" si="398"/>
        <v/>
      </c>
      <c r="AE450" s="136"/>
      <c r="AF450" s="188" t="str">
        <f>IF(OR(M450="",L446="",P450=""),"",IF(AND(T446="SI",AE446&gt;=$AF$22),"CUMPLE",IF(AE446&gt;=$AF$23,"CUMPLE","NO CUMPLE")))</f>
        <v>CUMPLE</v>
      </c>
      <c r="AG450" s="136"/>
      <c r="AH450" s="188" t="str">
        <f>IF(OR(M449="",L446="",P446=""),"",IF(AND(T446="SI",AG446&gt;=$AH$22),"CUMPLE",IF(AG446&gt;=$AH$23,"CUMPLE","NO CUMPLE")))</f>
        <v>CUMPLE</v>
      </c>
      <c r="AI450" s="162" t="str">
        <f t="shared" si="395"/>
        <v>CUMPLE</v>
      </c>
    </row>
    <row r="451" spans="1:35" s="14" customFormat="1" ht="20.100000000000001" customHeight="1">
      <c r="A451" s="259"/>
      <c r="B451" s="21" t="str">
        <f t="shared" si="396"/>
        <v/>
      </c>
      <c r="C451" s="21"/>
      <c r="D451" s="121"/>
      <c r="E451" s="153"/>
      <c r="F451" s="153"/>
      <c r="G451" s="153"/>
      <c r="H451" s="153"/>
      <c r="I451" s="153">
        <f t="shared" si="399"/>
        <v>0</v>
      </c>
      <c r="J451" s="153">
        <f t="shared" si="397"/>
        <v>0</v>
      </c>
      <c r="K451" s="153"/>
      <c r="L451" s="153"/>
      <c r="M451" s="149">
        <v>6</v>
      </c>
      <c r="N451" s="197">
        <f>IF(M451="","",VLOOKUP(M451,POA!$B$3:$G418,3,0))</f>
        <v>5</v>
      </c>
      <c r="O451" s="160" t="s">
        <v>7</v>
      </c>
      <c r="P451" s="160">
        <f>+SUM(P452:P457)</f>
        <v>0</v>
      </c>
      <c r="Q451" s="255">
        <f>IF(ISERROR(VLOOKUP(M451,POA!$B$3:$G431,2,0)),"",VLOOKUP(M451,POA!$B$3:$G431,2,0))</f>
        <v>1264100957</v>
      </c>
      <c r="R451" s="295">
        <f>IF(M451="","",SUM($I$446)+IF(ISERROR(VLOOKUP(M451,POA!$B$3:$G420,4,0)),"",VLOOKUP(M451,POA!$B$3:$G420,4,0)))</f>
        <v>1440850932.4000001</v>
      </c>
      <c r="S451" s="257" t="str">
        <f>IF(OR($R$26=0,M451="",Q451=""),"",IF($R$26&gt;=VLOOKUP(M451,POA!$B$3:$G$21,6,FALSE),"CUMPLE","NO CUMPLE"))</f>
        <v/>
      </c>
      <c r="T451" s="129"/>
      <c r="U451" s="130"/>
      <c r="V451" s="186" t="str">
        <f>IF(OR($U446=0,M451="",Q451=""),"",IF(AND(T451="SI",$U446&gt;=$V$22),"CUMPLE",IF($U446&gt;=$V$23,"CUMPLE","NO CUMPLE")))</f>
        <v>CUMPLE</v>
      </c>
      <c r="W451" s="131"/>
      <c r="X451" s="186" t="str">
        <f>IF(OR(W446=0,M451="",Q451=""),"",IF(AND(T451="SI",W446&lt;=$X$22),"CUMPLE",IF(W446&lt;=$X$23,"CUMPLE","NO CUMPLE")))</f>
        <v>CUMPLE</v>
      </c>
      <c r="Y451" s="132"/>
      <c r="Z451" s="186" t="str">
        <f>IF(OR(Y446=0,M451="",Q451=""),"",IF(AND(T451="SI",Y446&gt;=$Z$22),"CUMPLE",IF(Y446&gt;=$Z$23,"CUMPLE","NO CUMPLE")))</f>
        <v>CUMPLE</v>
      </c>
      <c r="AA451" s="214" t="str">
        <f t="shared" si="392"/>
        <v/>
      </c>
      <c r="AB451" s="199">
        <v>2021</v>
      </c>
      <c r="AC451" s="134">
        <f t="shared" si="394"/>
        <v>0</v>
      </c>
      <c r="AD451" s="135" t="str">
        <f t="shared" si="398"/>
        <v/>
      </c>
      <c r="AE451" s="136"/>
      <c r="AF451" s="188" t="str">
        <f>IF(OR(M451="",L446="",P451=""),"",IF(AND(T446="SI",AE446&gt;=$AF$22),"CUMPLE",IF(AE446&gt;=$AF$23,"CUMPLE","NO CUMPLE")))</f>
        <v>CUMPLE</v>
      </c>
      <c r="AG451" s="136"/>
      <c r="AH451" s="188" t="str">
        <f>IF(OR(M451="",L446="",P446=""),"",IF(AND(T446="SI",AG446&gt;=$AH$22),"CUMPLE",IF(AG446&gt;=$AH$23,"CUMPLE","NO CUMPLE")))</f>
        <v>CUMPLE</v>
      </c>
      <c r="AI451" s="162" t="str">
        <f t="shared" si="395"/>
        <v>CUMPLE</v>
      </c>
    </row>
    <row r="452" spans="1:35" s="14" customFormat="1" ht="20.100000000000001" customHeight="1">
      <c r="A452" s="259"/>
      <c r="B452" s="150" t="str">
        <f t="shared" si="396"/>
        <v/>
      </c>
      <c r="C452" s="150"/>
      <c r="D452" s="121"/>
      <c r="E452" s="153"/>
      <c r="F452" s="153"/>
      <c r="G452" s="153"/>
      <c r="H452" s="153"/>
      <c r="I452" s="153">
        <f t="shared" si="399"/>
        <v>0</v>
      </c>
      <c r="J452" s="153">
        <f t="shared" si="397"/>
        <v>0</v>
      </c>
      <c r="K452" s="153"/>
      <c r="L452" s="153"/>
      <c r="M452" s="149">
        <v>7</v>
      </c>
      <c r="N452" s="197">
        <f>IF(M452="","",VLOOKUP(M452,POA!$B$3:$G418,3,0))</f>
        <v>5</v>
      </c>
      <c r="O452" s="160" t="s">
        <v>7</v>
      </c>
      <c r="P452" s="160">
        <f>+SUM(P453:P457)</f>
        <v>0</v>
      </c>
      <c r="Q452" s="255">
        <f>IF(ISERROR(VLOOKUP(M452,POA!$B$3:$G431,2,0)),"",VLOOKUP(M452,POA!$B$3:$G431,2,0))</f>
        <v>1167015102</v>
      </c>
      <c r="R452" s="295">
        <f>IF(M452="","",SUM($I$446)+IF(ISERROR(VLOOKUP(M452,POA!$B$3:$G421,4,0)),"",VLOOKUP(M452,POA!$B$3:$G421,4,0)))</f>
        <v>1421433761.4000001</v>
      </c>
      <c r="S452" s="257" t="str">
        <f>IF(OR($R$26=0,M452="",Q452=""),"",IF($R$26&gt;=VLOOKUP(M452,POA!$B$3:$G$21,6,FALSE),"CUMPLE","NO CUMPLE"))</f>
        <v/>
      </c>
      <c r="T452" s="129"/>
      <c r="U452" s="130"/>
      <c r="V452" s="186" t="str">
        <f>IF(OR($U446=0,M452="",Q452=""),"",IF(AND(T452="SI",$U446&gt;=$V$22),"CUMPLE",IF($U446&gt;=$V$23,"CUMPLE","NO CUMPLE")))</f>
        <v>CUMPLE</v>
      </c>
      <c r="W452" s="131"/>
      <c r="X452" s="186" t="str">
        <f>IF(OR(W446=0,M452="",Q452=""),"",IF(AND(T452="SI",W446&lt;=$X$22),"CUMPLE",IF(W446&lt;=$X$23,"CUMPLE","NO CUMPLE")))</f>
        <v>CUMPLE</v>
      </c>
      <c r="Y452" s="132"/>
      <c r="Z452" s="186" t="str">
        <f>IF(OR(Y446=0,M452="",Q452=""),"",IF(AND(T452="SI",Y446&gt;=$Z$22),"CUMPLE",IF(Y446&gt;=$Z$23,"CUMPLE","NO CUMPLE")))</f>
        <v>CUMPLE</v>
      </c>
      <c r="AA452" s="214" t="str">
        <f t="shared" si="392"/>
        <v/>
      </c>
      <c r="AB452" s="199">
        <v>2021</v>
      </c>
      <c r="AC452" s="134">
        <f t="shared" si="394"/>
        <v>0</v>
      </c>
      <c r="AD452" s="135" t="str">
        <f>IF(OR(B452="",C452=""),"",IF(AND(AC452&gt;0,AC452&lt;=30000),"MIPYME","NO CUMPLE"))</f>
        <v/>
      </c>
      <c r="AE452" s="136"/>
      <c r="AF452" s="188" t="str">
        <f>IF(OR(M452="",L446="",P452=""),"",IF(AND(T450="SI",AE446&gt;=$AF$22),"CUMPLE",IF(AE446&gt;=$AF$23,"CUMPLE","NO CUMPLE")))</f>
        <v>CUMPLE</v>
      </c>
      <c r="AG452" s="136"/>
      <c r="AH452" s="188" t="str">
        <f>IF(OR(M452="",L446="",P446=""),"",IF(AND(T446="SI",AG446&gt;=$AH$22),"CUMPLE",IF(AG446&gt;=$AH$23,"CUMPLE","NO CUMPLE")))</f>
        <v>CUMPLE</v>
      </c>
      <c r="AI452" s="162" t="str">
        <f t="shared" si="395"/>
        <v>CUMPLE</v>
      </c>
    </row>
    <row r="453" spans="1:35" s="14" customFormat="1" ht="20.100000000000001" customHeight="1">
      <c r="A453" s="259"/>
      <c r="B453" s="150" t="str">
        <f t="shared" si="396"/>
        <v/>
      </c>
      <c r="C453" s="150"/>
      <c r="D453" s="121"/>
      <c r="E453" s="153"/>
      <c r="F453" s="153"/>
      <c r="G453" s="153"/>
      <c r="H453" s="153"/>
      <c r="I453" s="153">
        <f t="shared" si="399"/>
        <v>0</v>
      </c>
      <c r="J453" s="153">
        <f t="shared" si="397"/>
        <v>0</v>
      </c>
      <c r="K453" s="153"/>
      <c r="L453" s="153"/>
      <c r="M453" s="149">
        <v>8</v>
      </c>
      <c r="N453" s="197">
        <f>IF(M453="","",VLOOKUP(M453,POA!$B$3:$G418,3,0))</f>
        <v>5</v>
      </c>
      <c r="O453" s="160" t="s">
        <v>7</v>
      </c>
      <c r="P453" s="160">
        <f>+SUM(P454:P457)</f>
        <v>0</v>
      </c>
      <c r="Q453" s="255">
        <f>IF(ISERROR(VLOOKUP(M453,POA!$B$3:$G431,2,0)),"",VLOOKUP(M453,POA!$B$3:$G431,2,0))</f>
        <v>1146992897</v>
      </c>
      <c r="R453" s="295">
        <f>IF(M453="","",SUM($I$446)+IF(ISERROR(VLOOKUP(M453,POA!$B$3:$G422,4,0)),"",VLOOKUP(M453,POA!$B$3:$G422,4,0)))</f>
        <v>1417429320.4000001</v>
      </c>
      <c r="S453" s="257" t="str">
        <f>IF(OR($R$26=0,M453="",Q453=""),"",IF($R$26&gt;=VLOOKUP(M453,POA!$B$3:$G$21,6,FALSE),"CUMPLE","NO CUMPLE"))</f>
        <v/>
      </c>
      <c r="T453" s="129"/>
      <c r="U453" s="130"/>
      <c r="V453" s="186" t="str">
        <f>IF(OR($U446=0,M453="",Q453=""),"",IF(AND(T453="SI",$U446&gt;=$V$22),"CUMPLE",IF($U446&gt;=$V$23,"CUMPLE","NO CUMPLE")))</f>
        <v>CUMPLE</v>
      </c>
      <c r="W453" s="131"/>
      <c r="X453" s="186" t="str">
        <f>IF(OR(W446=0,M453="",Q453=""),"",IF(AND(T453="SI",W446&lt;=$X$22),"CUMPLE",IF(W446&lt;=$X$23,"CUMPLE","NO CUMPLE")))</f>
        <v>CUMPLE</v>
      </c>
      <c r="Y453" s="132"/>
      <c r="Z453" s="186" t="str">
        <f>IF(OR(Y446=0,M453="",Q453=""),"",IF(AND(T453="SI",Y446&gt;=$Z$22),"CUMPLE",IF(Y446&gt;=$Z$23,"CUMPLE","NO CUMPLE")))</f>
        <v>CUMPLE</v>
      </c>
      <c r="AA453" s="214" t="str">
        <f t="shared" si="392"/>
        <v/>
      </c>
      <c r="AB453" s="199">
        <v>2021</v>
      </c>
      <c r="AC453" s="134">
        <f t="shared" si="394"/>
        <v>0</v>
      </c>
      <c r="AD453" s="135" t="str">
        <f t="shared" ref="AD453:AD454" si="400">IF(OR(B453="",C453=""),"",IF(AND(AC453&gt;0,AC453&lt;=30000),"MIPYME","NO CUMPLE"))</f>
        <v/>
      </c>
      <c r="AE453" s="136"/>
      <c r="AF453" s="188" t="str">
        <f>IF(OR(M453="",L446="",P453=""),"",IF(AND(T446="SI",AE446&gt;=$AF$22),"CUMPLE",IF(AE446&gt;=$AF$23,"CUMPLE","NO CUMPLE")))</f>
        <v>CUMPLE</v>
      </c>
      <c r="AG453" s="136"/>
      <c r="AH453" s="188" t="str">
        <f>IF(OR(M453="",L446="",P446=""),"",IF(AND(T446="SI",AG446&gt;=$AH$22),"CUMPLE",IF(AG446&gt;=$AH$23,"CUMPLE","NO CUMPLE")))</f>
        <v>CUMPLE</v>
      </c>
      <c r="AI453" s="162" t="str">
        <f t="shared" si="395"/>
        <v>CUMPLE</v>
      </c>
    </row>
    <row r="454" spans="1:35" s="14" customFormat="1" ht="20.100000000000001" customHeight="1">
      <c r="A454" s="259"/>
      <c r="B454" s="150" t="str">
        <f t="shared" si="396"/>
        <v/>
      </c>
      <c r="C454" s="150"/>
      <c r="D454" s="121"/>
      <c r="E454" s="153"/>
      <c r="F454" s="153"/>
      <c r="G454" s="153"/>
      <c r="H454" s="153"/>
      <c r="I454" s="153">
        <f t="shared" si="399"/>
        <v>0</v>
      </c>
      <c r="J454" s="153">
        <f t="shared" si="397"/>
        <v>0</v>
      </c>
      <c r="K454" s="153"/>
      <c r="L454" s="153"/>
      <c r="M454" s="149">
        <v>9</v>
      </c>
      <c r="N454" s="197">
        <f>IF(M454="","",VLOOKUP(M454,POA!$B$3:$G418,3,0))</f>
        <v>5</v>
      </c>
      <c r="O454" s="160" t="s">
        <v>7</v>
      </c>
      <c r="P454" s="160">
        <f>+SUM(P455:P457)</f>
        <v>0</v>
      </c>
      <c r="Q454" s="255">
        <f>IF(ISERROR(VLOOKUP(M454,POA!$B$3:$G424,2,0)),"",VLOOKUP(M454,POA!$B$3:$G424,2,0))</f>
        <v>1077361989</v>
      </c>
      <c r="R454" s="295">
        <f>IF(M454="","",SUM($I$446)+IF(ISERROR(VLOOKUP(M454,POA!$B$3:$G423,4,0)),"",VLOOKUP(M454,POA!$B$3:$G423,4,0)))</f>
        <v>1403503138.8</v>
      </c>
      <c r="S454" s="257" t="str">
        <f>IF(OR($R$26=0,M454="",Q454=""),"",IF($R$26&gt;=VLOOKUP(M454,POA!$B$3:$G$21,6,FALSE),"CUMPLE","NO CUMPLE"))</f>
        <v/>
      </c>
      <c r="T454" s="129"/>
      <c r="U454" s="130"/>
      <c r="V454" s="186" t="str">
        <f>IF(OR($U446=0,M454="",Q454=""),"",IF(AND(T454="SI",$U446&gt;=$V$22),"CUMPLE",IF($U446&gt;=$V$23,"CUMPLE","NO CUMPLE")))</f>
        <v>CUMPLE</v>
      </c>
      <c r="W454" s="131"/>
      <c r="X454" s="186" t="str">
        <f>IF(OR(W446=0,M454="",Q454=""),"",IF(AND(T454="SI",W446&lt;=$X$22),"CUMPLE",IF(W446&lt;=$X$23,"CUMPLE","NO CUMPLE")))</f>
        <v>CUMPLE</v>
      </c>
      <c r="Y454" s="132"/>
      <c r="Z454" s="186" t="str">
        <f>IF(OR(Y446=0,M454="",Q454=""),"",IF(AND(T454="SI",Y446&gt;=$Z$22),"CUMPLE",IF(Y446&gt;=$Z$23,"CUMPLE","NO CUMPLE")))</f>
        <v>CUMPLE</v>
      </c>
      <c r="AA454" s="215" t="str">
        <f t="shared" si="392"/>
        <v/>
      </c>
      <c r="AB454" s="133">
        <v>2021</v>
      </c>
      <c r="AC454" s="134">
        <f t="shared" si="394"/>
        <v>0</v>
      </c>
      <c r="AD454" s="135" t="str">
        <f t="shared" si="400"/>
        <v/>
      </c>
      <c r="AE454" s="136"/>
      <c r="AF454" s="188" t="str">
        <f>IF(OR(M454="",L446="",P446=""),"",IF(AND(T446="SI",AE446&gt;=$AF$22),"CUMPLE",IF(AE446&gt;=$AF$23,"CUMPLE","NO CUMPLE")))</f>
        <v>CUMPLE</v>
      </c>
      <c r="AG454" s="136"/>
      <c r="AH454" s="188" t="str">
        <f>IF(OR(M454="",L446="",P446=""),"",IF(AND(T446="SI",AG446&gt;=$AH$22),"CUMPLE",IF(AG446&gt;=$AH$23,"CUMPLE","NO CUMPLE")))</f>
        <v>CUMPLE</v>
      </c>
      <c r="AI454" s="162" t="str">
        <f t="shared" si="395"/>
        <v>CUMPLE</v>
      </c>
    </row>
    <row r="455" spans="1:35" s="14" customFormat="1" ht="20.100000000000001" customHeight="1">
      <c r="A455" s="259"/>
      <c r="B455" s="150" t="str">
        <f t="shared" si="396"/>
        <v/>
      </c>
      <c r="C455" s="150"/>
      <c r="D455" s="121"/>
      <c r="E455" s="153"/>
      <c r="F455" s="153"/>
      <c r="G455" s="153"/>
      <c r="H455" s="153"/>
      <c r="I455" s="153">
        <f t="shared" si="399"/>
        <v>0</v>
      </c>
      <c r="J455" s="153">
        <f t="shared" si="397"/>
        <v>0</v>
      </c>
      <c r="K455" s="153"/>
      <c r="L455" s="153"/>
      <c r="M455" s="151"/>
      <c r="N455" s="197" t="str">
        <f>IF(M455="","",VLOOKUP(M455,POA!$B$3:$G418,3,0))</f>
        <v/>
      </c>
      <c r="O455" s="160" t="s">
        <v>7</v>
      </c>
      <c r="P455" s="160">
        <f>+SUM(P456:P457)</f>
        <v>0</v>
      </c>
      <c r="Q455" s="203" t="str">
        <f>IF(ISERROR(VLOOKUP(M455,POA!$B$3:$G425,2,0)),"",VLOOKUP(M455,POA!$B$3:$G425,2,0))</f>
        <v/>
      </c>
      <c r="R455" s="261"/>
      <c r="S455" s="246"/>
      <c r="T455" s="129"/>
      <c r="U455" s="130"/>
      <c r="V455" s="186" t="str">
        <f>IF(OR($U446=0,M455="",Q455=""),"",IF(AND(T455="SI",$U446&gt;=$V$22),"CUMPLE",IF($U446&gt;=$V$23,"CUMPLE","NO CUMPLE")))</f>
        <v/>
      </c>
      <c r="W455" s="131"/>
      <c r="X455" s="186" t="str">
        <f>IF(OR(W446=0,M455="",Q455=""),"",IF(AND(T455="SI",W446&lt;=$X$22),"CUMPLE",IF(W446&lt;=$X$23,"CUMPLE","NO CUMPLE")))</f>
        <v/>
      </c>
      <c r="Y455" s="132"/>
      <c r="Z455" s="186" t="str">
        <f>IF(OR(Y446=0,M455="",Q455=""),"",IF(AND(T455="SI",Y446&gt;=$Z$22),"CUMPLE",IF(Y446&gt;=$Z$23,"CUMPLE","NO CUMPLE")))</f>
        <v/>
      </c>
      <c r="AA455" s="214" t="str">
        <f t="shared" si="392"/>
        <v/>
      </c>
      <c r="AB455" s="199">
        <v>2021</v>
      </c>
      <c r="AC455" s="134">
        <f t="shared" si="394"/>
        <v>0</v>
      </c>
      <c r="AD455" s="135" t="str">
        <f>IF(OR(B455="",C455=""),"",IF(AND(AC455&gt;0,AC455&lt;=30000),"MIPYME","NO CUMPLE"))</f>
        <v/>
      </c>
      <c r="AE455" s="136"/>
      <c r="AF455" s="188" t="str">
        <f>IF(OR(M455="",L446="",P455=""),"",IF(AND(T446="SI",AE446&gt;=$AF$22),"CUMPLE",IF(AE446&gt;=$AF$23,"CUMPLE","NO CUMPLE")))</f>
        <v/>
      </c>
      <c r="AG455" s="136"/>
      <c r="AH455" s="188" t="str">
        <f>IF(OR(M455="",L446="",P446=""),"",IF(AND(T446="SI",AG446&gt;=$AH$22),"CUMPLE",IF(AG446&gt;=$AH$23,"CUMPLE","NO CUMPLE")))</f>
        <v/>
      </c>
      <c r="AI455" s="162" t="str">
        <f t="shared" si="395"/>
        <v/>
      </c>
    </row>
    <row r="456" spans="1:35" ht="20.100000000000001" customHeight="1">
      <c r="A456" s="259"/>
      <c r="B456" s="284" t="str">
        <f t="shared" si="396"/>
        <v/>
      </c>
      <c r="C456" s="284"/>
      <c r="D456" s="284"/>
      <c r="E456" s="216"/>
      <c r="F456" s="153"/>
      <c r="G456" s="153"/>
      <c r="H456" s="153"/>
      <c r="I456" s="153">
        <f>IF(ISERROR(E456-G456),"",E456-G456)</f>
        <v>0</v>
      </c>
      <c r="J456" s="153">
        <f t="shared" si="397"/>
        <v>0</v>
      </c>
      <c r="K456" s="153"/>
      <c r="L456" s="153"/>
      <c r="M456" s="151"/>
      <c r="N456" s="197" t="str">
        <f>IF(M456="","",VLOOKUP(M456,POA!$B$3:$G418,3,0))</f>
        <v/>
      </c>
      <c r="O456" s="160" t="s">
        <v>7</v>
      </c>
      <c r="P456" s="160">
        <f>+SUM(P457:P457)</f>
        <v>0</v>
      </c>
      <c r="Q456" s="203" t="str">
        <f>IF(ISERROR(VLOOKUP(M456,POA!$B$3:$G426,2,0)),"",VLOOKUP(M456,POA!$B$3:$G426,2,0))</f>
        <v/>
      </c>
      <c r="R456" s="204"/>
      <c r="S456" s="253"/>
      <c r="T456" s="129"/>
      <c r="U456" s="129"/>
      <c r="V456" s="186" t="str">
        <f>IF(OR($U447=0,M456="",Q456=""),"",IF(AND(T456="SI",$U447&gt;=$V$22),"CUMPLE",IF($U447&gt;=$V$23,"CUMPLE","NO CUMPLE")))</f>
        <v/>
      </c>
      <c r="W456" s="129"/>
      <c r="X456" s="186" t="str">
        <f>IF(OR(W447=0,M456="",Q456=""),"",IF(AND(T456="SI",W447&lt;=$X$22),"CUMPLE",IF(W447&lt;=$X$23,"CUMPLE","NO CUMPLE")))</f>
        <v/>
      </c>
      <c r="Y456" s="129"/>
      <c r="Z456" s="186" t="str">
        <f>IF(OR(Y447=0,M456="",Q456=""),"",IF(AND(T456="SI",Y447&gt;=$Z$22),"CUMPLE",IF(Y447&gt;=$Z$23,"CUMPLE","NO CUMPLE")))</f>
        <v/>
      </c>
      <c r="AA456" s="214" t="str">
        <f t="shared" si="392"/>
        <v/>
      </c>
      <c r="AB456" s="200"/>
      <c r="AC456" s="129"/>
      <c r="AD456" s="129"/>
      <c r="AE456" s="129"/>
      <c r="AF456" s="188" t="str">
        <f>IF(OR(M456="",L446="",P456=""),"",IF(AND(T446="SI",AE446&gt;=$AF$22),"CUMPLE",IF(AE446&gt;=$AF$23,"CUMPLE","NO CUMPLE")))</f>
        <v/>
      </c>
      <c r="AG456" s="129"/>
      <c r="AH456" s="188" t="str">
        <f>IF(OR(M456="",L446="",P446=""),"",IF(AND(T446="SI",AG446&gt;=$AH$22),"CUMPLE",IF(AG446&gt;=$AH$23,"CUMPLE","NO CUMPLE")))</f>
        <v/>
      </c>
      <c r="AI456" s="162" t="str">
        <f t="shared" si="395"/>
        <v/>
      </c>
    </row>
    <row r="457" spans="1:35" ht="9.9499999999999993" customHeight="1" thickBot="1">
      <c r="A457" s="259"/>
      <c r="B457" s="322" t="s">
        <v>73</v>
      </c>
      <c r="C457" s="323"/>
      <c r="D457" s="323"/>
      <c r="E457" s="323"/>
      <c r="F457" s="323"/>
      <c r="G457" s="323"/>
      <c r="H457" s="323"/>
      <c r="I457" s="323"/>
      <c r="J457" s="323"/>
      <c r="K457" s="323"/>
      <c r="L457" s="323"/>
      <c r="M457" s="323"/>
      <c r="N457" s="323"/>
      <c r="O457" s="323"/>
      <c r="P457" s="323"/>
      <c r="Q457" s="323"/>
      <c r="R457" s="323"/>
      <c r="S457" s="324"/>
      <c r="T457" s="323"/>
      <c r="U457" s="323"/>
      <c r="V457" s="323"/>
      <c r="W457" s="323"/>
      <c r="X457" s="323"/>
      <c r="Y457" s="323"/>
      <c r="Z457" s="323"/>
      <c r="AA457" s="324"/>
      <c r="AB457" s="323"/>
      <c r="AC457" s="323"/>
      <c r="AD457" s="323"/>
      <c r="AE457" s="323"/>
      <c r="AF457" s="323"/>
      <c r="AG457" s="323"/>
      <c r="AH457" s="323"/>
      <c r="AI457" s="325"/>
    </row>
    <row r="458" spans="1:35" s="221" customFormat="1" ht="26.1" customHeight="1">
      <c r="A458" s="269" t="s">
        <v>190</v>
      </c>
      <c r="B458" s="222">
        <v>37</v>
      </c>
      <c r="C458" s="223" t="s">
        <v>191</v>
      </c>
      <c r="D458" s="224">
        <f>IF(SUM(D459:D468)=0,"",SUM(D459:D468))</f>
        <v>1</v>
      </c>
      <c r="E458" s="225">
        <f t="shared" ref="E458:K458" si="401">IF(ISERROR(SUM(E459:E468)),"",SUM(E459:E468))</f>
        <v>32794079869.98</v>
      </c>
      <c r="F458" s="225">
        <f t="shared" si="401"/>
        <v>42346042458.360001</v>
      </c>
      <c r="G458" s="225">
        <f t="shared" si="401"/>
        <v>19362298310.34</v>
      </c>
      <c r="H458" s="225">
        <f t="shared" si="401"/>
        <v>26622482929.599998</v>
      </c>
      <c r="I458" s="225">
        <f t="shared" si="401"/>
        <v>13431781559.639999</v>
      </c>
      <c r="J458" s="225">
        <f t="shared" si="401"/>
        <v>15723559528.760002</v>
      </c>
      <c r="K458" s="225">
        <f t="shared" si="401"/>
        <v>4518104738.46</v>
      </c>
      <c r="L458" s="225">
        <f t="shared" ref="L458" si="402">IF(ISERROR(SUM(L459:L467)),"",SUM(L459:L467))</f>
        <v>558493137.05999994</v>
      </c>
      <c r="M458" s="226">
        <v>1</v>
      </c>
      <c r="N458" s="227">
        <f>IF(M458="","",VLOOKUP(M458,POA!$B$3:$G430,3,0))</f>
        <v>5</v>
      </c>
      <c r="O458" s="228" t="s">
        <v>7</v>
      </c>
      <c r="P458" s="228">
        <f>+SUM(P459:P467)</f>
        <v>0</v>
      </c>
      <c r="Q458" s="229">
        <f>IF(ISERROR(VLOOKUP(M458,POA!$B$3:$G443,2,0)),"",VLOOKUP(M458,POA!$B$3:$G443,2,0))</f>
        <v>3031202957</v>
      </c>
      <c r="R458" s="230">
        <f>IF(M458="","",SUM($I$458)+IF(ISERROR(VLOOKUP(M458,POA!$B$3:$G427,4,0)),"",VLOOKUP(M458,POA!$B$3:$G427,4,0)))</f>
        <v>14038022151.039999</v>
      </c>
      <c r="S458" s="231" t="str">
        <f>IF(OR($R$26=0,M458="",Q458=""),"",IF($R$26&gt;=VLOOKUP(M458,POA!$B$3:$G$21,6,FALSE),"CUMPLE","NO CUMPLE"))</f>
        <v/>
      </c>
      <c r="T458" s="225" t="str">
        <f>IF(M458="","",IF(COUNTIFS(T459:T468,"SI",D459:D468,"&gt;=10%")&gt;0,"SI","NO"))</f>
        <v>SI</v>
      </c>
      <c r="U458" s="225">
        <f>IF(ISERROR(SUM(E458/G458)),0,SUM(E458/G458))</f>
        <v>1.6937080167010472</v>
      </c>
      <c r="V458" s="232" t="str">
        <f>IF(OR($U458=0,M458="",Q458=""),"",IF(AND(T458="SI",$U458&gt;=$V$22),"CUMPLE",IF($U458&gt;=$V$23,"CUMPLE","NO CUMPLE")))</f>
        <v>CUMPLE</v>
      </c>
      <c r="W458" s="233">
        <f>IF(M458="","",IF(ISERROR(SUM(H458/F458)),0,SUM(H458/F458)))</f>
        <v>0.62868880736089094</v>
      </c>
      <c r="X458" s="232" t="str">
        <f>IF(OR(W458=0,M458="",Q458=""),"",IF(AND(T458="SI",W458&lt;=$X$22),"CUMPLE",IF(W458&lt;=$X$23,"CUMPLE","NO CUMPLE")))</f>
        <v>CUMPLE</v>
      </c>
      <c r="Y458" s="225">
        <f>IF(ISERROR(SUM(K458/L458)),0,SUM(K458/L458))</f>
        <v>8.0898124590107745</v>
      </c>
      <c r="Z458" s="232" t="str">
        <f>IF(OR(Y458=0,M458="",Q458=""),"",IF(AND(T458="SI",Y458&gt;=$Z$22),"CUMPLE",IF(Y458&gt;=$Z$23,"CUMPLE","NO CUMPLE")))</f>
        <v>CUMPLE</v>
      </c>
      <c r="AA458" s="234" t="str">
        <f t="shared" ref="AA458:AA468" si="403">IF(OR(S458="",V458="",X458="",Z458=""),"",IF(S458="NO CUMPLE","NO CUMPLE",IF(V458="NO CUMPLE","NO CUMPLE",IF(X458="NO CUMPLE","NO CUMPLE",IF(Z458="NO CUMPLE","NO CUMPLE",IF(Z458="NO CUMPLE","NO CUMPLE","CUMPLE"))))))</f>
        <v/>
      </c>
      <c r="AB458" s="235">
        <v>2021</v>
      </c>
      <c r="AC458" s="236">
        <f>IF(ISERROR(F458/VLOOKUP(AB458,$AC$21:$AD$23,2)),"",F458/VLOOKUP(AB458,$AC$21:$AD$23,2))</f>
        <v>46609.609915797679</v>
      </c>
      <c r="AD458" s="237" t="str">
        <f>IF(OR(B458="",C458=""),"",IF(AND(AC458&gt;0,AC458&lt;=30000),"MIPYME","NO CUMPLE"))</f>
        <v>NO CUMPLE</v>
      </c>
      <c r="AE458" s="238">
        <f>IF(M458="","",IF(ISERROR(SUM(K458/J458)),0,SUM(K458/J458)))</f>
        <v>0.28734617821085123</v>
      </c>
      <c r="AF458" s="239" t="str">
        <f>IF(OR(M458="",L458="",P458=""),"",IF(AND(T458="SI",AE458&gt;=$AF$22),"CUMPLE",IF(AE458&gt;=$AF$23,"CUMPLE","NO CUMPLE")))</f>
        <v>CUMPLE</v>
      </c>
      <c r="AG458" s="238">
        <f>IF(M458="","",IF(ISERROR(SUM(K458/F458)),0,SUM(K458/F458)))</f>
        <v>0.10669485213176116</v>
      </c>
      <c r="AH458" s="239" t="str">
        <f>IF(OR(M458="",L458="",P458=""),"",IF(AND(T458="SI",AG458&gt;=$AH$22),"CUMPLE",IF(AG458&gt;=$AH$23,"CUMPLE","NO CUMPLE")))</f>
        <v>CUMPLE</v>
      </c>
      <c r="AI458" s="234" t="str">
        <f>IF(OR(AF458="",AH458=""),"",IF(AF458="NO CUMPLE","NO CUMPLE",IF(AH458="NO CUMPLE","NO CUMPLE",IF(AH458="NO CUMPLE","NO CUMPLE","CUMPLE"))))</f>
        <v>CUMPLE</v>
      </c>
    </row>
    <row r="459" spans="1:35" s="14" customFormat="1" ht="20.100000000000001" customHeight="1">
      <c r="A459" s="259">
        <v>45483</v>
      </c>
      <c r="B459" s="146">
        <f>IF(C459="","",B458+0.1)</f>
        <v>37.1</v>
      </c>
      <c r="C459" s="146" t="s">
        <v>192</v>
      </c>
      <c r="D459" s="147">
        <v>0.9</v>
      </c>
      <c r="E459" s="137">
        <v>32794079869.98</v>
      </c>
      <c r="F459" s="137">
        <v>42346042458.360001</v>
      </c>
      <c r="G459" s="137">
        <v>19362298310.34</v>
      </c>
      <c r="H459" s="137">
        <v>26622482929.599998</v>
      </c>
      <c r="I459" s="137">
        <f>IF(ISERROR(E459-G459),"",E459-G459)</f>
        <v>13431781559.639999</v>
      </c>
      <c r="J459" s="137">
        <f>IF(ISERROR(F459-H459),"",F459-H459)</f>
        <v>15723559528.760002</v>
      </c>
      <c r="K459" s="137">
        <v>4518104738.46</v>
      </c>
      <c r="L459" s="137">
        <v>558493137.05999994</v>
      </c>
      <c r="M459" s="148">
        <v>2</v>
      </c>
      <c r="N459" s="198">
        <f>IF(M459="","",VLOOKUP(M459,POA!$B$3:$G430,3,0))</f>
        <v>5</v>
      </c>
      <c r="O459" s="159" t="s">
        <v>7</v>
      </c>
      <c r="P459" s="159">
        <f t="shared" ref="P459:P460" si="404">+SUM(P460:P468)</f>
        <v>0</v>
      </c>
      <c r="Q459" s="202">
        <f>IF(ISERROR(VLOOKUP(M459,POA!$B$3:$G443,2,0)),"",VLOOKUP(M459,POA!$B$3:$G443,2,0))</f>
        <v>1797292893</v>
      </c>
      <c r="R459" s="264">
        <f>IF(M459="","",SUM($I$458)+IF(ISERROR(VLOOKUP(M459,POA!$B$3:$G428,4,0)),"",VLOOKUP(M459,POA!$B$3:$G428,4,0)))</f>
        <v>13791240138.24</v>
      </c>
      <c r="S459" s="256" t="str">
        <f>IF(OR($R$26=0,M459="",Q459=""),"",IF($R$26&gt;=VLOOKUP(M459,POA!$B$3:$G$21,6,FALSE),"CUMPLE","NO CUMPLE"))</f>
        <v/>
      </c>
      <c r="T459" s="154" t="s">
        <v>71</v>
      </c>
      <c r="U459" s="138"/>
      <c r="V459" s="185" t="str">
        <f>IF(OR($U458=0,M459="",Q459=""),"",IF(AND(T459="SI",$U458&gt;=$V$22),"CUMPLE",IF($U458&gt;=$V$23,"CUMPLE","NO CUMPLE")))</f>
        <v>CUMPLE</v>
      </c>
      <c r="W459" s="139"/>
      <c r="X459" s="185" t="str">
        <f>IF(OR(W458=0,M459="",Q459=""),"",IF(AND(T459="SI",W458&lt;=$X$22),"CUMPLE",IF(W458&lt;=$X$23,"CUMPLE","NO CUMPLE")))</f>
        <v>CUMPLE</v>
      </c>
      <c r="Y459" s="140"/>
      <c r="Z459" s="185" t="str">
        <f>IF(OR(Y458=0,M459="",Q459=""),"",IF(AND(T459="SI",Y458&gt;=$Z$22),"CUMPLE",IF(Y458&gt;=$Z$23,"CUMPLE","NO CUMPLE")))</f>
        <v>CUMPLE</v>
      </c>
      <c r="AA459" s="213" t="str">
        <f t="shared" si="403"/>
        <v/>
      </c>
      <c r="AB459" s="141">
        <v>2021</v>
      </c>
      <c r="AC459" s="142">
        <f t="shared" ref="AC459:AC467" si="405">IF(ISERROR(F459/VLOOKUP(AB459,$AC$21:$AD$23,2)),"",F459/VLOOKUP(AB459,$AC$21:$AD$23,2))</f>
        <v>46609.609915797679</v>
      </c>
      <c r="AD459" s="143" t="str">
        <f>IF(OR(B459="",C459=""),"",IF(AND(AC459&gt;0,AC459&lt;=30000),"MIPYME","NO CUMPLE"))</f>
        <v>NO CUMPLE</v>
      </c>
      <c r="AE459" s="144"/>
      <c r="AF459" s="187" t="str">
        <f>IF(OR(M459="",L458="",P459=""),"",IF(AND(T458="SI",AE458&gt;=$AF$22),"CUMPLE",IF(AE458&gt;=$AF$23,"CUMPLE","NO CUMPLE")))</f>
        <v>CUMPLE</v>
      </c>
      <c r="AG459" s="144"/>
      <c r="AH459" s="187" t="str">
        <f>IF(OR(M459="",L458="",P459=""),"",IF(AND(T458="SI",AG458&gt;=$AH$22),"CUMPLE",IF(AG458&gt;=$AH$23,"CUMPLE","NO CUMPLE")))</f>
        <v>CUMPLE</v>
      </c>
      <c r="AI459" s="161" t="str">
        <f t="shared" ref="AI459:AI468" si="406">IF(OR(AF459="",AH459=""),"",IF(AF459="NO CUMPLE","NO CUMPLE",IF(AH459="NO CUMPLE","NO CUMPLE",IF(AH459="NO CUMPLE","NO CUMPLE","CUMPLE"))))</f>
        <v>CUMPLE</v>
      </c>
    </row>
    <row r="460" spans="1:35" s="14" customFormat="1" ht="20.100000000000001" customHeight="1">
      <c r="A460" s="259">
        <v>45483</v>
      </c>
      <c r="B460" s="21">
        <f t="shared" ref="B460:B468" si="407">IF(C460="","",B459+0.1)</f>
        <v>37.200000000000003</v>
      </c>
      <c r="C460" s="21" t="s">
        <v>193</v>
      </c>
      <c r="D460" s="121">
        <v>0.1</v>
      </c>
      <c r="E460" s="153"/>
      <c r="F460" s="153"/>
      <c r="G460" s="153"/>
      <c r="H460" s="153"/>
      <c r="I460" s="153">
        <f>IF(ISERROR(E460-G460),"",E460-G460)</f>
        <v>0</v>
      </c>
      <c r="J460" s="153">
        <f t="shared" ref="J460:J468" si="408">IF(ISERROR(F460-H460),"",F460-H460)</f>
        <v>0</v>
      </c>
      <c r="K460" s="153"/>
      <c r="L460" s="153"/>
      <c r="M460" s="149">
        <v>3</v>
      </c>
      <c r="N460" s="197">
        <f>IF(M460="","",VLOOKUP(M460,POA!$B$3:$G430,3,0))</f>
        <v>5</v>
      </c>
      <c r="O460" s="160" t="s">
        <v>7</v>
      </c>
      <c r="P460" s="160">
        <f t="shared" si="404"/>
        <v>0</v>
      </c>
      <c r="Q460" s="255">
        <f>IF(ISERROR(VLOOKUP(M460,POA!$B$3:$G443,2,0)),"",VLOOKUP(M460,POA!$B$3:$G443,2,0))</f>
        <v>1522205504</v>
      </c>
      <c r="R460" s="295">
        <f>IF(M460="","",SUM($I$458)+IF(ISERROR(VLOOKUP(M460,POA!$B$3:$G429,4,0)),"",VLOOKUP(M460,POA!$B$3:$G429,4,0)))</f>
        <v>13736222660.439999</v>
      </c>
      <c r="S460" s="257" t="str">
        <f>IF(OR($R$26=0,M460="",Q460=""),"",IF($R$26&gt;=VLOOKUP(M460,POA!$B$3:$G$21,6,FALSE),"CUMPLE","NO CUMPLE"))</f>
        <v/>
      </c>
      <c r="T460" s="129" t="s">
        <v>114</v>
      </c>
      <c r="U460" s="130"/>
      <c r="V460" s="186" t="str">
        <f>IF(OR($U458=0,M460="",Q460=""),"",IF(AND(T460="SI",$U458&gt;=$V$22),"CUMPLE",IF($U458&gt;=$V$23,"CUMPLE","NO CUMPLE")))</f>
        <v>CUMPLE</v>
      </c>
      <c r="W460" s="131"/>
      <c r="X460" s="186" t="str">
        <f>IF(OR(W458=0,M460="",Q460=""),"",IF(AND(T460="SI",W458&lt;=$X$22),"CUMPLE",IF(W458&lt;=$X$23,"CUMPLE","NO CUMPLE")))</f>
        <v>CUMPLE</v>
      </c>
      <c r="Y460" s="132"/>
      <c r="Z460" s="186" t="str">
        <f>IF(OR(Y458=0,M460="",Q460=""),"",IF(AND(T460="SI",Y458&gt;=$Z$22),"CUMPLE",IF(Y458&gt;=$Z$23,"CUMPLE","NO CUMPLE")))</f>
        <v>CUMPLE</v>
      </c>
      <c r="AA460" s="214" t="str">
        <f t="shared" si="403"/>
        <v/>
      </c>
      <c r="AB460" s="199">
        <v>2021</v>
      </c>
      <c r="AC460" s="134">
        <f t="shared" si="405"/>
        <v>0</v>
      </c>
      <c r="AD460" s="135" t="str">
        <f t="shared" ref="AD460:AD463" si="409">IF(OR(B460="",C460=""),"",IF(AND(AC460&gt;0,AC460&lt;=30000),"MIPYME","NO CUMPLE"))</f>
        <v>NO CUMPLE</v>
      </c>
      <c r="AE460" s="136"/>
      <c r="AF460" s="188" t="str">
        <f>IF(OR(M460="",L458="",P460=""),"",IF(AND(T458="SI",AE458&gt;=$AF$22),"CUMPLE",IF(AE458&gt;=$AF$23,"CUMPLE","NO CUMPLE")))</f>
        <v>CUMPLE</v>
      </c>
      <c r="AG460" s="136"/>
      <c r="AH460" s="188" t="str">
        <f>IF(OR(M460="",L458="",P458=""),"",IF(AND(T458="SI",AG458&gt;=$AH$22),"CUMPLE",IF(AG458&gt;=$AH$23,"CUMPLE","NO CUMPLE")))</f>
        <v>CUMPLE</v>
      </c>
      <c r="AI460" s="162" t="str">
        <f t="shared" si="406"/>
        <v>CUMPLE</v>
      </c>
    </row>
    <row r="461" spans="1:35" s="14" customFormat="1" ht="20.100000000000001" customHeight="1">
      <c r="A461" s="259"/>
      <c r="B461" s="21" t="str">
        <f t="shared" si="407"/>
        <v/>
      </c>
      <c r="C461" s="21"/>
      <c r="D461" s="121"/>
      <c r="E461" s="153"/>
      <c r="F461" s="153"/>
      <c r="G461" s="153"/>
      <c r="H461" s="153"/>
      <c r="I461" s="153">
        <f t="shared" ref="I461:I467" si="410">IF(ISERROR(E461-G461),"",E461-G461)</f>
        <v>0</v>
      </c>
      <c r="J461" s="153">
        <f t="shared" si="408"/>
        <v>0</v>
      </c>
      <c r="K461" s="153"/>
      <c r="L461" s="153"/>
      <c r="M461" s="149">
        <v>4</v>
      </c>
      <c r="N461" s="197">
        <f>IF(M461="","",VLOOKUP(M461,POA!$B$3:$G430,3,0))</f>
        <v>5</v>
      </c>
      <c r="O461" s="160" t="s">
        <v>7</v>
      </c>
      <c r="P461" s="160">
        <f>+SUM(P462:P469)</f>
        <v>0</v>
      </c>
      <c r="Q461" s="255">
        <f>IF(ISERROR(VLOOKUP(M461,POA!$B$3:$G443,2,0)),"",VLOOKUP(M461,POA!$B$3:$G443,2,0))</f>
        <v>1378467964</v>
      </c>
      <c r="R461" s="295">
        <f>IF(M461="","",SUM($I$458)+IF(ISERROR(VLOOKUP(M461,POA!$B$3:$G430,4,0)),"",VLOOKUP(M461,POA!$B$3:$G430,4,0)))</f>
        <v>13707475152.439999</v>
      </c>
      <c r="S461" s="294" t="str">
        <f>IF(OR($R$26=0,M461="",Q461=""),"",IF($R$26&gt;=VLOOKUP(M461,POA!$B$3:$G$21,6,FALSE),"CUMPLE","NO CUMPLE"))</f>
        <v/>
      </c>
      <c r="T461" s="129"/>
      <c r="U461" s="130"/>
      <c r="V461" s="186" t="str">
        <f>IF(OR($U458=0,M461="",Q461=""),"",IF(AND(T461="SI",$U458&gt;=$V$22),"CUMPLE",IF($U458&gt;=$V$23,"CUMPLE","NO CUMPLE")))</f>
        <v>CUMPLE</v>
      </c>
      <c r="W461" s="131"/>
      <c r="X461" s="186" t="str">
        <f>IF(OR(W458=0,M461="",Q461=""),"",IF(AND(T461="SI",W458&lt;=$X$22),"CUMPLE",IF(W458&lt;=$X$23,"CUMPLE","NO CUMPLE")))</f>
        <v>CUMPLE</v>
      </c>
      <c r="Y461" s="132"/>
      <c r="Z461" s="186" t="str">
        <f>IF(OR(Y458=0,M461="",Q461=""),"",IF(AND(T461="SI",Y458&gt;=$Z$22),"CUMPLE",IF(Y458&gt;=$Z$23,"CUMPLE","NO CUMPLE")))</f>
        <v>CUMPLE</v>
      </c>
      <c r="AA461" s="214" t="str">
        <f t="shared" si="403"/>
        <v/>
      </c>
      <c r="AB461" s="199">
        <v>2021</v>
      </c>
      <c r="AC461" s="134">
        <f t="shared" si="405"/>
        <v>0</v>
      </c>
      <c r="AD461" s="135" t="str">
        <f t="shared" si="409"/>
        <v/>
      </c>
      <c r="AE461" s="136"/>
      <c r="AF461" s="188" t="str">
        <f>IF(OR(M461="",L458="",P461=""),"",IF(AND(T458="SI",AE458&gt;=$AF$22),"CUMPLE",IF(AE458&gt;=$AF$23,"CUMPLE","NO CUMPLE")))</f>
        <v>CUMPLE</v>
      </c>
      <c r="AG461" s="136"/>
      <c r="AH461" s="188" t="str">
        <f>IF(OR(M461="",L458="",P458=""),"",IF(AND(T458="SI",AG458&gt;=$AH$22),"CUMPLE",IF(AG458&gt;=$AH$23,"CUMPLE","NO CUMPLE")))</f>
        <v>CUMPLE</v>
      </c>
      <c r="AI461" s="162" t="str">
        <f t="shared" si="406"/>
        <v>CUMPLE</v>
      </c>
    </row>
    <row r="462" spans="1:35" s="14" customFormat="1" ht="20.100000000000001" customHeight="1">
      <c r="A462" s="259"/>
      <c r="B462" s="21" t="str">
        <f t="shared" si="407"/>
        <v/>
      </c>
      <c r="C462" s="21"/>
      <c r="D462" s="121"/>
      <c r="E462" s="153"/>
      <c r="F462" s="153"/>
      <c r="G462" s="153"/>
      <c r="H462" s="153"/>
      <c r="I462" s="153">
        <f t="shared" si="410"/>
        <v>0</v>
      </c>
      <c r="J462" s="153">
        <f t="shared" si="408"/>
        <v>0</v>
      </c>
      <c r="K462" s="153"/>
      <c r="L462" s="153"/>
      <c r="M462" s="149">
        <v>5</v>
      </c>
      <c r="N462" s="197">
        <f>IF(M462="","",VLOOKUP(M462,POA!$B$3:$G443,3,0))</f>
        <v>5</v>
      </c>
      <c r="O462" s="160" t="s">
        <v>7</v>
      </c>
      <c r="P462" s="160">
        <f>+SUM(P463:P469)</f>
        <v>0</v>
      </c>
      <c r="Q462" s="255">
        <f>IF(ISERROR(VLOOKUP(M462,POA!$B$3:$G432,2,0)),"",VLOOKUP(M462,POA!$B$3:$G432,2,0))</f>
        <v>1348402734</v>
      </c>
      <c r="R462" s="295">
        <f>IF(M462="","",SUM($I$458)+IF(ISERROR(VLOOKUP(M462,POA!$B$3:$G431,4,0)),"",VLOOKUP(M462,POA!$B$3:$G431,4,0)))</f>
        <v>13701462106.439999</v>
      </c>
      <c r="S462" s="298" t="str">
        <f>IF(OR($R$26=0,M462="",Q462=""),"",IF($R$26&gt;=VLOOKUP(M462,POA!$B$3:$G$21,6,FALSE),"CUMPLE","NO CUMPLE"))</f>
        <v/>
      </c>
      <c r="T462" s="129"/>
      <c r="U462" s="130"/>
      <c r="V462" s="186" t="str">
        <f>IF(OR($U458=0,M462="",Q462=""),"",IF(AND(T462="SI",$U458&gt;=$V$22),"CUMPLE",IF($U458&gt;=$V$23,"CUMPLE","NO CUMPLE")))</f>
        <v>CUMPLE</v>
      </c>
      <c r="W462" s="131"/>
      <c r="X462" s="186" t="str">
        <f>IF(OR(W458=0,M462="",Q462=""),"",IF(AND(T462="SI",W458&lt;=$X$22),"CUMPLE",IF(W458&lt;=$X$23,"CUMPLE","NO CUMPLE")))</f>
        <v>CUMPLE</v>
      </c>
      <c r="Y462" s="132"/>
      <c r="Z462" s="186" t="str">
        <f>IF(OR(Y458=0,M462="",Q462=""),"",IF(AND(T462="SI",Y458&gt;=$Z$22),"CUMPLE",IF(Y458&gt;=$Z$23,"CUMPLE","NO CUMPLE")))</f>
        <v>CUMPLE</v>
      </c>
      <c r="AA462" s="214" t="str">
        <f t="shared" si="403"/>
        <v/>
      </c>
      <c r="AB462" s="199">
        <v>2021</v>
      </c>
      <c r="AC462" s="134">
        <f t="shared" si="405"/>
        <v>0</v>
      </c>
      <c r="AD462" s="135" t="str">
        <f t="shared" si="409"/>
        <v/>
      </c>
      <c r="AE462" s="136"/>
      <c r="AF462" s="188" t="str">
        <f>IF(OR(M462="",L458="",P462=""),"",IF(AND(T458="SI",AE458&gt;=$AF$22),"CUMPLE",IF(AE458&gt;=$AF$23,"CUMPLE","NO CUMPLE")))</f>
        <v>CUMPLE</v>
      </c>
      <c r="AG462" s="136"/>
      <c r="AH462" s="188" t="str">
        <f>IF(OR(M461="",L458="",P458=""),"",IF(AND(T458="SI",AG458&gt;=$AH$22),"CUMPLE",IF(AG458&gt;=$AH$23,"CUMPLE","NO CUMPLE")))</f>
        <v>CUMPLE</v>
      </c>
      <c r="AI462" s="162" t="str">
        <f t="shared" si="406"/>
        <v>CUMPLE</v>
      </c>
    </row>
    <row r="463" spans="1:35" s="14" customFormat="1" ht="20.100000000000001" customHeight="1">
      <c r="A463" s="259"/>
      <c r="B463" s="21" t="str">
        <f t="shared" si="407"/>
        <v/>
      </c>
      <c r="C463" s="21"/>
      <c r="D463" s="121"/>
      <c r="E463" s="153"/>
      <c r="F463" s="153"/>
      <c r="G463" s="153"/>
      <c r="H463" s="153"/>
      <c r="I463" s="153">
        <f t="shared" si="410"/>
        <v>0</v>
      </c>
      <c r="J463" s="153">
        <f t="shared" si="408"/>
        <v>0</v>
      </c>
      <c r="K463" s="153"/>
      <c r="L463" s="153"/>
      <c r="M463" s="149">
        <v>6</v>
      </c>
      <c r="N463" s="197">
        <f>IF(M463="","",VLOOKUP(M463,POA!$B$3:$G430,3,0))</f>
        <v>5</v>
      </c>
      <c r="O463" s="160" t="s">
        <v>7</v>
      </c>
      <c r="P463" s="160">
        <f>+SUM(P464:P469)</f>
        <v>0</v>
      </c>
      <c r="Q463" s="255">
        <f>IF(ISERROR(VLOOKUP(M463,POA!$B$3:$G443,2,0)),"",VLOOKUP(M463,POA!$B$3:$G443,2,0))</f>
        <v>1264100957</v>
      </c>
      <c r="R463" s="295">
        <f>IF(M463="","",SUM($I$458)+IF(ISERROR(VLOOKUP(M463,POA!$B$3:$G432,4,0)),"",VLOOKUP(M463,POA!$B$3:$G432,4,0)))</f>
        <v>13684601751.039999</v>
      </c>
      <c r="S463" s="257" t="str">
        <f>IF(OR($R$26=0,M463="",Q463=""),"",IF($R$26&gt;=VLOOKUP(M463,POA!$B$3:$G$21,6,FALSE),"CUMPLE","NO CUMPLE"))</f>
        <v/>
      </c>
      <c r="T463" s="129"/>
      <c r="U463" s="130"/>
      <c r="V463" s="186" t="str">
        <f>IF(OR($U458=0,M463="",Q463=""),"",IF(AND(T463="SI",$U458&gt;=$V$22),"CUMPLE",IF($U458&gt;=$V$23,"CUMPLE","NO CUMPLE")))</f>
        <v>CUMPLE</v>
      </c>
      <c r="W463" s="131"/>
      <c r="X463" s="186" t="str">
        <f>IF(OR(W458=0,M463="",Q463=""),"",IF(AND(T463="SI",W458&lt;=$X$22),"CUMPLE",IF(W458&lt;=$X$23,"CUMPLE","NO CUMPLE")))</f>
        <v>CUMPLE</v>
      </c>
      <c r="Y463" s="132"/>
      <c r="Z463" s="186" t="str">
        <f>IF(OR(Y458=0,M463="",Q463=""),"",IF(AND(T463="SI",Y458&gt;=$Z$22),"CUMPLE",IF(Y458&gt;=$Z$23,"CUMPLE","NO CUMPLE")))</f>
        <v>CUMPLE</v>
      </c>
      <c r="AA463" s="214" t="str">
        <f t="shared" si="403"/>
        <v/>
      </c>
      <c r="AB463" s="199">
        <v>2021</v>
      </c>
      <c r="AC463" s="134">
        <f t="shared" si="405"/>
        <v>0</v>
      </c>
      <c r="AD463" s="135" t="str">
        <f t="shared" si="409"/>
        <v/>
      </c>
      <c r="AE463" s="136"/>
      <c r="AF463" s="188" t="str">
        <f>IF(OR(M463="",L458="",P463=""),"",IF(AND(T458="SI",AE458&gt;=$AF$22),"CUMPLE",IF(AE458&gt;=$AF$23,"CUMPLE","NO CUMPLE")))</f>
        <v>CUMPLE</v>
      </c>
      <c r="AG463" s="136"/>
      <c r="AH463" s="188" t="str">
        <f>IF(OR(M463="",L458="",P458=""),"",IF(AND(T458="SI",AG458&gt;=$AH$22),"CUMPLE",IF(AG458&gt;=$AH$23,"CUMPLE","NO CUMPLE")))</f>
        <v>CUMPLE</v>
      </c>
      <c r="AI463" s="162" t="str">
        <f t="shared" si="406"/>
        <v>CUMPLE</v>
      </c>
    </row>
    <row r="464" spans="1:35" s="14" customFormat="1" ht="20.100000000000001" customHeight="1">
      <c r="A464" s="259"/>
      <c r="B464" s="150" t="str">
        <f t="shared" si="407"/>
        <v/>
      </c>
      <c r="C464" s="150"/>
      <c r="D464" s="121"/>
      <c r="E464" s="153"/>
      <c r="F464" s="153"/>
      <c r="G464" s="153"/>
      <c r="H464" s="153"/>
      <c r="I464" s="153">
        <f t="shared" si="410"/>
        <v>0</v>
      </c>
      <c r="J464" s="153">
        <f t="shared" si="408"/>
        <v>0</v>
      </c>
      <c r="K464" s="153"/>
      <c r="L464" s="153"/>
      <c r="M464" s="149">
        <v>7</v>
      </c>
      <c r="N464" s="197">
        <f>IF(M464="","",VLOOKUP(M464,POA!$B$3:$G430,3,0))</f>
        <v>5</v>
      </c>
      <c r="O464" s="160" t="s">
        <v>7</v>
      </c>
      <c r="P464" s="160">
        <f>+SUM(P465:P469)</f>
        <v>0</v>
      </c>
      <c r="Q464" s="255">
        <f>IF(ISERROR(VLOOKUP(M464,POA!$B$3:$G443,2,0)),"",VLOOKUP(M464,POA!$B$3:$G443,2,0))</f>
        <v>1167015102</v>
      </c>
      <c r="R464" s="295">
        <f>IF(M464="","",SUM($I$458)+IF(ISERROR(VLOOKUP(M464,POA!$B$3:$G433,4,0)),"",VLOOKUP(M464,POA!$B$3:$G433,4,0)))</f>
        <v>13665184580.039999</v>
      </c>
      <c r="S464" s="257" t="str">
        <f>IF(OR($R$26=0,M464="",Q464=""),"",IF($R$26&gt;=VLOOKUP(M464,POA!$B$3:$G$21,6,FALSE),"CUMPLE","NO CUMPLE"))</f>
        <v/>
      </c>
      <c r="T464" s="129"/>
      <c r="U464" s="130"/>
      <c r="V464" s="186" t="str">
        <f>IF(OR($U458=0,M464="",Q464=""),"",IF(AND(T464="SI",$U458&gt;=$V$22),"CUMPLE",IF($U458&gt;=$V$23,"CUMPLE","NO CUMPLE")))</f>
        <v>CUMPLE</v>
      </c>
      <c r="W464" s="131"/>
      <c r="X464" s="186" t="str">
        <f>IF(OR(W458=0,M464="",Q464=""),"",IF(AND(T464="SI",W458&lt;=$X$22),"CUMPLE",IF(W458&lt;=$X$23,"CUMPLE","NO CUMPLE")))</f>
        <v>CUMPLE</v>
      </c>
      <c r="Y464" s="132"/>
      <c r="Z464" s="186" t="str">
        <f>IF(OR(Y458=0,M464="",Q464=""),"",IF(AND(T464="SI",Y458&gt;=$Z$22),"CUMPLE",IF(Y458&gt;=$Z$23,"CUMPLE","NO CUMPLE")))</f>
        <v>CUMPLE</v>
      </c>
      <c r="AA464" s="214" t="str">
        <f t="shared" si="403"/>
        <v/>
      </c>
      <c r="AB464" s="199">
        <v>2021</v>
      </c>
      <c r="AC464" s="134">
        <f t="shared" si="405"/>
        <v>0</v>
      </c>
      <c r="AD464" s="135" t="str">
        <f>IF(OR(B464="",C464=""),"",IF(AND(AC464&gt;0,AC464&lt;=30000),"MIPYME","NO CUMPLE"))</f>
        <v/>
      </c>
      <c r="AE464" s="136"/>
      <c r="AF464" s="188" t="str">
        <f>IF(OR(M464="",L458="",P464=""),"",IF(AND(T462="SI",AE458&gt;=$AF$22),"CUMPLE",IF(AE458&gt;=$AF$23,"CUMPLE","NO CUMPLE")))</f>
        <v>CUMPLE</v>
      </c>
      <c r="AG464" s="136"/>
      <c r="AH464" s="188" t="str">
        <f>IF(OR(M464="",L458="",P458=""),"",IF(AND(T458="SI",AG458&gt;=$AH$22),"CUMPLE",IF(AG458&gt;=$AH$23,"CUMPLE","NO CUMPLE")))</f>
        <v>CUMPLE</v>
      </c>
      <c r="AI464" s="162" t="str">
        <f t="shared" si="406"/>
        <v>CUMPLE</v>
      </c>
    </row>
    <row r="465" spans="1:35" s="14" customFormat="1" ht="20.100000000000001" customHeight="1">
      <c r="A465" s="259"/>
      <c r="B465" s="150" t="str">
        <f t="shared" si="407"/>
        <v/>
      </c>
      <c r="C465" s="150"/>
      <c r="D465" s="121"/>
      <c r="E465" s="153"/>
      <c r="F465" s="153"/>
      <c r="G465" s="153"/>
      <c r="H465" s="153"/>
      <c r="I465" s="153">
        <f t="shared" si="410"/>
        <v>0</v>
      </c>
      <c r="J465" s="153">
        <f t="shared" si="408"/>
        <v>0</v>
      </c>
      <c r="K465" s="153"/>
      <c r="L465" s="153"/>
      <c r="M465" s="149">
        <v>8</v>
      </c>
      <c r="N465" s="197">
        <f>IF(M465="","",VLOOKUP(M465,POA!$B$3:$G430,3,0))</f>
        <v>5</v>
      </c>
      <c r="O465" s="160" t="s">
        <v>7</v>
      </c>
      <c r="P465" s="160">
        <f>+SUM(P466:P469)</f>
        <v>0</v>
      </c>
      <c r="Q465" s="255">
        <f>IF(ISERROR(VLOOKUP(M465,POA!$B$3:$G443,2,0)),"",VLOOKUP(M465,POA!$B$3:$G443,2,0))</f>
        <v>1146992897</v>
      </c>
      <c r="R465" s="295">
        <f>IF(M465="","",SUM($I$458)+IF(ISERROR(VLOOKUP(M465,POA!$B$3:$G434,4,0)),"",VLOOKUP(M465,POA!$B$3:$G434,4,0)))</f>
        <v>13661180139.039999</v>
      </c>
      <c r="S465" s="257" t="str">
        <f>IF(OR($R$26=0,M465="",Q465=""),"",IF($R$26&gt;=VLOOKUP(M465,POA!$B$3:$G$21,6,FALSE),"CUMPLE","NO CUMPLE"))</f>
        <v/>
      </c>
      <c r="T465" s="129"/>
      <c r="U465" s="130"/>
      <c r="V465" s="186" t="str">
        <f>IF(OR($U458=0,M465="",Q465=""),"",IF(AND(T465="SI",$U458&gt;=$V$22),"CUMPLE",IF($U458&gt;=$V$23,"CUMPLE","NO CUMPLE")))</f>
        <v>CUMPLE</v>
      </c>
      <c r="W465" s="131"/>
      <c r="X465" s="186" t="str">
        <f>IF(OR(W458=0,M465="",Q465=""),"",IF(AND(T465="SI",W458&lt;=$X$22),"CUMPLE",IF(W458&lt;=$X$23,"CUMPLE","NO CUMPLE")))</f>
        <v>CUMPLE</v>
      </c>
      <c r="Y465" s="132"/>
      <c r="Z465" s="186" t="str">
        <f>IF(OR(Y458=0,M465="",Q465=""),"",IF(AND(T465="SI",Y458&gt;=$Z$22),"CUMPLE",IF(Y458&gt;=$Z$23,"CUMPLE","NO CUMPLE")))</f>
        <v>CUMPLE</v>
      </c>
      <c r="AA465" s="214" t="str">
        <f t="shared" si="403"/>
        <v/>
      </c>
      <c r="AB465" s="199">
        <v>2021</v>
      </c>
      <c r="AC465" s="134">
        <f t="shared" si="405"/>
        <v>0</v>
      </c>
      <c r="AD465" s="135" t="str">
        <f t="shared" ref="AD465:AD466" si="411">IF(OR(B465="",C465=""),"",IF(AND(AC465&gt;0,AC465&lt;=30000),"MIPYME","NO CUMPLE"))</f>
        <v/>
      </c>
      <c r="AE465" s="136"/>
      <c r="AF465" s="188" t="str">
        <f>IF(OR(M465="",L458="",P465=""),"",IF(AND(T458="SI",AE458&gt;=$AF$22),"CUMPLE",IF(AE458&gt;=$AF$23,"CUMPLE","NO CUMPLE")))</f>
        <v>CUMPLE</v>
      </c>
      <c r="AG465" s="136"/>
      <c r="AH465" s="188" t="str">
        <f>IF(OR(M465="",L458="",P458=""),"",IF(AND(T458="SI",AG458&gt;=$AH$22),"CUMPLE",IF(AG458&gt;=$AH$23,"CUMPLE","NO CUMPLE")))</f>
        <v>CUMPLE</v>
      </c>
      <c r="AI465" s="162" t="str">
        <f t="shared" si="406"/>
        <v>CUMPLE</v>
      </c>
    </row>
    <row r="466" spans="1:35" s="14" customFormat="1" ht="20.100000000000001" customHeight="1">
      <c r="A466" s="259"/>
      <c r="B466" s="150" t="str">
        <f t="shared" si="407"/>
        <v/>
      </c>
      <c r="C466" s="150"/>
      <c r="D466" s="121"/>
      <c r="E466" s="153"/>
      <c r="F466" s="153"/>
      <c r="G466" s="153"/>
      <c r="H466" s="153"/>
      <c r="I466" s="153">
        <f t="shared" si="410"/>
        <v>0</v>
      </c>
      <c r="J466" s="153">
        <f t="shared" si="408"/>
        <v>0</v>
      </c>
      <c r="K466" s="153"/>
      <c r="L466" s="153"/>
      <c r="M466" s="149">
        <v>9</v>
      </c>
      <c r="N466" s="197">
        <f>IF(M466="","",VLOOKUP(M466,POA!$B$3:$G430,3,0))</f>
        <v>5</v>
      </c>
      <c r="O466" s="160" t="s">
        <v>7</v>
      </c>
      <c r="P466" s="160">
        <f>+SUM(P467:P469)</f>
        <v>0</v>
      </c>
      <c r="Q466" s="255">
        <f>IF(ISERROR(VLOOKUP(M466,POA!$B$3:$G436,2,0)),"",VLOOKUP(M466,POA!$B$3:$G436,2,0))</f>
        <v>1077361989</v>
      </c>
      <c r="R466" s="295">
        <f>IF(M466="","",SUM($I$458)+IF(ISERROR(VLOOKUP(M466,POA!$B$3:$G435,4,0)),"",VLOOKUP(M466,POA!$B$3:$G435,4,0)))</f>
        <v>13647253957.439999</v>
      </c>
      <c r="S466" s="257" t="str">
        <f>IF(OR($R$26=0,M466="",Q466=""),"",IF($R$26&gt;=VLOOKUP(M466,POA!$B$3:$G$21,6,FALSE),"CUMPLE","NO CUMPLE"))</f>
        <v/>
      </c>
      <c r="T466" s="129"/>
      <c r="U466" s="130"/>
      <c r="V466" s="186" t="str">
        <f>IF(OR($U458=0,M466="",Q466=""),"",IF(AND(T466="SI",$U458&gt;=$V$22),"CUMPLE",IF($U458&gt;=$V$23,"CUMPLE","NO CUMPLE")))</f>
        <v>CUMPLE</v>
      </c>
      <c r="W466" s="131"/>
      <c r="X466" s="186" t="str">
        <f>IF(OR(W458=0,M466="",Q466=""),"",IF(AND(T466="SI",W458&lt;=$X$22),"CUMPLE",IF(W458&lt;=$X$23,"CUMPLE","NO CUMPLE")))</f>
        <v>CUMPLE</v>
      </c>
      <c r="Y466" s="132"/>
      <c r="Z466" s="186" t="str">
        <f>IF(OR(Y458=0,M466="",Q466=""),"",IF(AND(T466="SI",Y458&gt;=$Z$22),"CUMPLE",IF(Y458&gt;=$Z$23,"CUMPLE","NO CUMPLE")))</f>
        <v>CUMPLE</v>
      </c>
      <c r="AA466" s="215" t="str">
        <f t="shared" si="403"/>
        <v/>
      </c>
      <c r="AB466" s="133">
        <v>2021</v>
      </c>
      <c r="AC466" s="134">
        <f t="shared" si="405"/>
        <v>0</v>
      </c>
      <c r="AD466" s="135" t="str">
        <f t="shared" si="411"/>
        <v/>
      </c>
      <c r="AE466" s="136"/>
      <c r="AF466" s="188" t="str">
        <f>IF(OR(M466="",L458="",P458=""),"",IF(AND(T458="SI",AE458&gt;=$AF$22),"CUMPLE",IF(AE458&gt;=$AF$23,"CUMPLE","NO CUMPLE")))</f>
        <v>CUMPLE</v>
      </c>
      <c r="AG466" s="136"/>
      <c r="AH466" s="188" t="str">
        <f>IF(OR(M466="",L458="",P458=""),"",IF(AND(T458="SI",AG458&gt;=$AH$22),"CUMPLE",IF(AG458&gt;=$AH$23,"CUMPLE","NO CUMPLE")))</f>
        <v>CUMPLE</v>
      </c>
      <c r="AI466" s="162" t="str">
        <f t="shared" si="406"/>
        <v>CUMPLE</v>
      </c>
    </row>
    <row r="467" spans="1:35" s="14" customFormat="1" ht="20.100000000000001" customHeight="1">
      <c r="A467" s="259"/>
      <c r="B467" s="150" t="str">
        <f t="shared" si="407"/>
        <v/>
      </c>
      <c r="C467" s="150"/>
      <c r="D467" s="121"/>
      <c r="E467" s="153"/>
      <c r="F467" s="153"/>
      <c r="G467" s="153"/>
      <c r="H467" s="153"/>
      <c r="I467" s="153">
        <f t="shared" si="410"/>
        <v>0</v>
      </c>
      <c r="J467" s="153">
        <f t="shared" si="408"/>
        <v>0</v>
      </c>
      <c r="K467" s="153"/>
      <c r="L467" s="153"/>
      <c r="M467" s="151"/>
      <c r="N467" s="197" t="str">
        <f>IF(M467="","",VLOOKUP(M467,POA!$B$3:$G430,3,0))</f>
        <v/>
      </c>
      <c r="O467" s="160" t="s">
        <v>7</v>
      </c>
      <c r="P467" s="160">
        <f>+SUM(P468:P469)</f>
        <v>0</v>
      </c>
      <c r="Q467" s="203" t="str">
        <f>IF(ISERROR(VLOOKUP(M467,POA!$B$3:$G437,2,0)),"",VLOOKUP(M467,POA!$B$3:$G437,2,0))</f>
        <v/>
      </c>
      <c r="R467" s="261"/>
      <c r="S467" s="246"/>
      <c r="T467" s="129"/>
      <c r="U467" s="130"/>
      <c r="V467" s="186" t="str">
        <f>IF(OR($U458=0,M467="",Q467=""),"",IF(AND(T467="SI",$U458&gt;=$V$22),"CUMPLE",IF($U458&gt;=$V$23,"CUMPLE","NO CUMPLE")))</f>
        <v/>
      </c>
      <c r="W467" s="131"/>
      <c r="X467" s="186" t="str">
        <f>IF(OR(W458=0,M467="",Q467=""),"",IF(AND(T467="SI",W458&lt;=$X$22),"CUMPLE",IF(W458&lt;=$X$23,"CUMPLE","NO CUMPLE")))</f>
        <v/>
      </c>
      <c r="Y467" s="132"/>
      <c r="Z467" s="186" t="str">
        <f>IF(OR(Y458=0,M467="",Q467=""),"",IF(AND(T467="SI",Y458&gt;=$Z$22),"CUMPLE",IF(Y458&gt;=$Z$23,"CUMPLE","NO CUMPLE")))</f>
        <v/>
      </c>
      <c r="AA467" s="214" t="str">
        <f t="shared" si="403"/>
        <v/>
      </c>
      <c r="AB467" s="199">
        <v>2021</v>
      </c>
      <c r="AC467" s="134">
        <f t="shared" si="405"/>
        <v>0</v>
      </c>
      <c r="AD467" s="135" t="str">
        <f>IF(OR(B467="",C467=""),"",IF(AND(AC467&gt;0,AC467&lt;=30000),"MIPYME","NO CUMPLE"))</f>
        <v/>
      </c>
      <c r="AE467" s="136"/>
      <c r="AF467" s="188" t="str">
        <f>IF(OR(M467="",L458="",P467=""),"",IF(AND(T458="SI",AE458&gt;=$AF$22),"CUMPLE",IF(AE458&gt;=$AF$23,"CUMPLE","NO CUMPLE")))</f>
        <v/>
      </c>
      <c r="AG467" s="136"/>
      <c r="AH467" s="188" t="str">
        <f>IF(OR(M467="",L458="",P458=""),"",IF(AND(T458="SI",AG458&gt;=$AH$22),"CUMPLE",IF(AG458&gt;=$AH$23,"CUMPLE","NO CUMPLE")))</f>
        <v/>
      </c>
      <c r="AI467" s="162" t="str">
        <f t="shared" si="406"/>
        <v/>
      </c>
    </row>
    <row r="468" spans="1:35" ht="20.100000000000001" customHeight="1">
      <c r="A468" s="259"/>
      <c r="B468" s="284" t="str">
        <f t="shared" si="407"/>
        <v/>
      </c>
      <c r="C468" s="284"/>
      <c r="D468" s="284"/>
      <c r="E468" s="216"/>
      <c r="F468" s="153"/>
      <c r="G468" s="153"/>
      <c r="H468" s="153"/>
      <c r="I468" s="153">
        <f>IF(ISERROR(E468-G468),"",E468-G468)</f>
        <v>0</v>
      </c>
      <c r="J468" s="153">
        <f t="shared" si="408"/>
        <v>0</v>
      </c>
      <c r="K468" s="153"/>
      <c r="L468" s="153"/>
      <c r="M468" s="151"/>
      <c r="N468" s="197" t="str">
        <f>IF(M468="","",VLOOKUP(M468,POA!$B$3:$G430,3,0))</f>
        <v/>
      </c>
      <c r="O468" s="160" t="s">
        <v>7</v>
      </c>
      <c r="P468" s="160">
        <f>+SUM(P469:P469)</f>
        <v>0</v>
      </c>
      <c r="Q468" s="203" t="str">
        <f>IF(ISERROR(VLOOKUP(M468,POA!$B$3:$G438,2,0)),"",VLOOKUP(M468,POA!$B$3:$G438,2,0))</f>
        <v/>
      </c>
      <c r="R468" s="204"/>
      <c r="S468" s="253"/>
      <c r="T468" s="129"/>
      <c r="U468" s="129"/>
      <c r="V468" s="186" t="str">
        <f>IF(OR($U459=0,M468="",Q468=""),"",IF(AND(T468="SI",$U459&gt;=$V$22),"CUMPLE",IF($U459&gt;=$V$23,"CUMPLE","NO CUMPLE")))</f>
        <v/>
      </c>
      <c r="W468" s="129"/>
      <c r="X468" s="186" t="str">
        <f>IF(OR(W459=0,M468="",Q468=""),"",IF(AND(T468="SI",W459&lt;=$X$22),"CUMPLE",IF(W459&lt;=$X$23,"CUMPLE","NO CUMPLE")))</f>
        <v/>
      </c>
      <c r="Y468" s="129"/>
      <c r="Z468" s="186" t="str">
        <f>IF(OR(Y459=0,M468="",Q468=""),"",IF(AND(T468="SI",Y459&gt;=$Z$22),"CUMPLE",IF(Y459&gt;=$Z$23,"CUMPLE","NO CUMPLE")))</f>
        <v/>
      </c>
      <c r="AA468" s="214" t="str">
        <f t="shared" si="403"/>
        <v/>
      </c>
      <c r="AB468" s="200"/>
      <c r="AC468" s="129"/>
      <c r="AD468" s="129"/>
      <c r="AE468" s="129"/>
      <c r="AF468" s="188" t="str">
        <f>IF(OR(M468="",L458="",P468=""),"",IF(AND(T458="SI",AE458&gt;=$AF$22),"CUMPLE",IF(AE458&gt;=$AF$23,"CUMPLE","NO CUMPLE")))</f>
        <v/>
      </c>
      <c r="AG468" s="129"/>
      <c r="AH468" s="188" t="str">
        <f>IF(OR(M468="",L458="",P458=""),"",IF(AND(T458="SI",AG458&gt;=$AH$22),"CUMPLE",IF(AG458&gt;=$AH$23,"CUMPLE","NO CUMPLE")))</f>
        <v/>
      </c>
      <c r="AI468" s="162" t="str">
        <f t="shared" si="406"/>
        <v/>
      </c>
    </row>
    <row r="469" spans="1:35" ht="9.9499999999999993" customHeight="1" thickBot="1">
      <c r="A469" s="259"/>
      <c r="B469" s="322" t="s">
        <v>73</v>
      </c>
      <c r="C469" s="323"/>
      <c r="D469" s="323"/>
      <c r="E469" s="323"/>
      <c r="F469" s="323"/>
      <c r="G469" s="323"/>
      <c r="H469" s="323"/>
      <c r="I469" s="323"/>
      <c r="J469" s="323"/>
      <c r="K469" s="323"/>
      <c r="L469" s="323"/>
      <c r="M469" s="323"/>
      <c r="N469" s="323"/>
      <c r="O469" s="323"/>
      <c r="P469" s="323"/>
      <c r="Q469" s="323"/>
      <c r="R469" s="323"/>
      <c r="S469" s="324"/>
      <c r="T469" s="323"/>
      <c r="U469" s="323"/>
      <c r="V469" s="323"/>
      <c r="W469" s="323"/>
      <c r="X469" s="323"/>
      <c r="Y469" s="323"/>
      <c r="Z469" s="323"/>
      <c r="AA469" s="324"/>
      <c r="AB469" s="323"/>
      <c r="AC469" s="323"/>
      <c r="AD469" s="323"/>
      <c r="AE469" s="323"/>
      <c r="AF469" s="323"/>
      <c r="AG469" s="323"/>
      <c r="AH469" s="323"/>
      <c r="AI469" s="325"/>
    </row>
    <row r="470" spans="1:35" s="221" customFormat="1" ht="26.1" customHeight="1">
      <c r="A470" s="269" t="s">
        <v>194</v>
      </c>
      <c r="B470" s="222">
        <v>38</v>
      </c>
      <c r="C470" s="223" t="s">
        <v>195</v>
      </c>
      <c r="D470" s="224">
        <f>IF(SUM(D471:D480)=0,"",SUM(D471:D480))</f>
        <v>1</v>
      </c>
      <c r="E470" s="225">
        <f t="shared" ref="E470:K470" si="412">IF(ISERROR(SUM(E471:E480)),"",SUM(E471:E480))</f>
        <v>24389736000</v>
      </c>
      <c r="F470" s="225">
        <f t="shared" si="412"/>
        <v>30456520000</v>
      </c>
      <c r="G470" s="225">
        <f t="shared" si="412"/>
        <v>2848108000</v>
      </c>
      <c r="H470" s="225">
        <f t="shared" si="412"/>
        <v>2848108000</v>
      </c>
      <c r="I470" s="225">
        <f t="shared" si="412"/>
        <v>21541628000</v>
      </c>
      <c r="J470" s="225">
        <f t="shared" si="412"/>
        <v>27608412000</v>
      </c>
      <c r="K470" s="225">
        <f t="shared" si="412"/>
        <v>2994462000</v>
      </c>
      <c r="L470" s="225">
        <f t="shared" ref="L470" si="413">IF(ISERROR(SUM(L471:L479)),"",SUM(L471:L479))</f>
        <v>23958000</v>
      </c>
      <c r="M470" s="226">
        <v>1</v>
      </c>
      <c r="N470" s="227">
        <f>IF(M470="","",VLOOKUP(M470,POA!$B$3:$G442,3,0))</f>
        <v>5</v>
      </c>
      <c r="O470" s="228" t="s">
        <v>7</v>
      </c>
      <c r="P470" s="228">
        <f>+SUM(P471:P479)</f>
        <v>0</v>
      </c>
      <c r="Q470" s="229">
        <f>IF(ISERROR(VLOOKUP(M470,POA!$B$3:$G455,2,0)),"",VLOOKUP(M470,POA!$B$3:$G455,2,0))</f>
        <v>3031202957</v>
      </c>
      <c r="R470" s="230">
        <f>IF(M470="","",SUM($I$470)+IF(ISERROR(VLOOKUP(M470,POA!$B$3:$G439,4,0)),"",VLOOKUP(M470,POA!$B$3:$G439,4,0)))</f>
        <v>22147868591.400002</v>
      </c>
      <c r="S470" s="231" t="str">
        <f>IF(OR($R$26=0,M470="",Q470=""),"",IF($R$26&gt;=VLOOKUP(M470,POA!$B$3:$G$21,6,FALSE),"CUMPLE","NO CUMPLE"))</f>
        <v/>
      </c>
      <c r="T470" s="225" t="str">
        <f>IF(M470="","",IF(COUNTIFS(T471:T480,"SI",D471:D480,"&gt;=10%")&gt;0,"SI","NO"))</f>
        <v>SI</v>
      </c>
      <c r="U470" s="225">
        <f>IF(ISERROR(SUM(E470/G470)),0,SUM(E470/G470))</f>
        <v>8.563487058777266</v>
      </c>
      <c r="V470" s="232" t="str">
        <f>IF(OR($U470=0,M470="",Q470=""),"",IF(AND(T470="SI",$U470&gt;=$V$22),"CUMPLE",IF($U470&gt;=$V$23,"CUMPLE","NO CUMPLE")))</f>
        <v>CUMPLE</v>
      </c>
      <c r="W470" s="233">
        <f>IF(M470="","",IF(ISERROR(SUM(H470/F470)),0,SUM(H470/F470)))</f>
        <v>9.3513901128559659E-2</v>
      </c>
      <c r="X470" s="232" t="str">
        <f>IF(OR(W470=0,M470="",Q470=""),"",IF(AND(T470="SI",W470&lt;=$X$22),"CUMPLE",IF(W470&lt;=$X$23,"CUMPLE","NO CUMPLE")))</f>
        <v>CUMPLE</v>
      </c>
      <c r="Y470" s="225">
        <f>IF(ISERROR(SUM(K470/L470)),0,SUM(K470/L470))</f>
        <v>124.98797896318557</v>
      </c>
      <c r="Z470" s="232" t="str">
        <f>IF(OR(Y470=0,M470="",Q470=""),"",IF(AND(T470="SI",Y470&gt;=$Z$22),"CUMPLE",IF(Y470&gt;=$Z$23,"CUMPLE","NO CUMPLE")))</f>
        <v>CUMPLE</v>
      </c>
      <c r="AA470" s="234" t="str">
        <f t="shared" ref="AA470:AA482" si="414">IF(OR(S470="",V470="",X470="",Z470=""),"",IF(S470="NO CUMPLE","NO CUMPLE",IF(V470="NO CUMPLE","NO CUMPLE",IF(X470="NO CUMPLE","NO CUMPLE",IF(Z470="NO CUMPLE","NO CUMPLE",IF(Z470="NO CUMPLE","NO CUMPLE","CUMPLE"))))))</f>
        <v/>
      </c>
      <c r="AB470" s="235">
        <v>2021</v>
      </c>
      <c r="AC470" s="236">
        <f>IF(ISERROR(F470/VLOOKUP(AB470,$AC$21:$AD$23,2)),"",F470/VLOOKUP(AB470,$AC$21:$AD$23,2))</f>
        <v>33523.003194184865</v>
      </c>
      <c r="AD470" s="237" t="str">
        <f>IF(OR(B470="",C470=""),"",IF(AND(AC470&gt;0,AC470&lt;=30000),"MIPYME","NO CUMPLE"))</f>
        <v>NO CUMPLE</v>
      </c>
      <c r="AE470" s="238">
        <f>IF(M470="","",IF(ISERROR(SUM(K470/J470)),0,SUM(K470/J470)))</f>
        <v>0.10846194268616391</v>
      </c>
      <c r="AF470" s="239" t="str">
        <f>IF(OR(M470="",L470="",P470=""),"",IF(AND(T470="SI",AE470&gt;=$AF$22),"CUMPLE",IF(AE470&gt;=$AF$23,"CUMPLE","NO CUMPLE")))</f>
        <v>CUMPLE</v>
      </c>
      <c r="AG470" s="238">
        <f>IF(M470="","",IF(ISERROR(SUM(K470/F470)),0,SUM(K470/F470)))</f>
        <v>9.8319243301598469E-2</v>
      </c>
      <c r="AH470" s="239" t="str">
        <f>IF(OR(M470="",L470="",P470=""),"",IF(AND(T470="SI",AG470&gt;=$AH$22),"CUMPLE",IF(AG470&gt;=$AH$23,"CUMPLE","NO CUMPLE")))</f>
        <v>CUMPLE</v>
      </c>
      <c r="AI470" s="234" t="str">
        <f>IF(OR(AF470="",AH470=""),"",IF(AF470="NO CUMPLE","NO CUMPLE",IF(AH470="NO CUMPLE","NO CUMPLE",IF(AH470="NO CUMPLE","NO CUMPLE","CUMPLE"))))</f>
        <v>CUMPLE</v>
      </c>
    </row>
    <row r="471" spans="1:35" s="14" customFormat="1" ht="20.100000000000001" customHeight="1">
      <c r="A471" s="259">
        <v>45486</v>
      </c>
      <c r="B471" s="146">
        <f>IF(C471="","",B470+0.1)</f>
        <v>38.1</v>
      </c>
      <c r="C471" s="146" t="s">
        <v>196</v>
      </c>
      <c r="D471" s="147">
        <v>1</v>
      </c>
      <c r="E471" s="137">
        <v>24389736000</v>
      </c>
      <c r="F471" s="137">
        <v>30456520000</v>
      </c>
      <c r="G471" s="137">
        <v>2848108000</v>
      </c>
      <c r="H471" s="137">
        <v>2848108000</v>
      </c>
      <c r="I471" s="137">
        <f>IF(ISERROR(E471-G471),"",E471-G471)</f>
        <v>21541628000</v>
      </c>
      <c r="J471" s="137">
        <f>IF(ISERROR(F471-H471),"",F471-H471)</f>
        <v>27608412000</v>
      </c>
      <c r="K471" s="137">
        <v>2994462000</v>
      </c>
      <c r="L471" s="137">
        <v>23958000</v>
      </c>
      <c r="M471" s="148">
        <v>2</v>
      </c>
      <c r="N471" s="198">
        <f>IF(M471="","",VLOOKUP(M471,POA!$B$3:$G442,3,0))</f>
        <v>5</v>
      </c>
      <c r="O471" s="159" t="s">
        <v>7</v>
      </c>
      <c r="P471" s="159">
        <f t="shared" ref="P471:P472" si="415">+SUM(P472:P480)</f>
        <v>0</v>
      </c>
      <c r="Q471" s="202">
        <f>IF(ISERROR(VLOOKUP(M471,POA!$B$3:$G455,2,0)),"",VLOOKUP(M471,POA!$B$3:$G455,2,0))</f>
        <v>1797292893</v>
      </c>
      <c r="R471" s="264">
        <f>IF(M471="","",SUM($I$470)+IF(ISERROR(VLOOKUP(M471,POA!$B$3:$G440,4,0)),"",VLOOKUP(M471,POA!$B$3:$G440,4,0)))</f>
        <v>21901086578.599998</v>
      </c>
      <c r="S471" s="256" t="str">
        <f>IF(OR($R$26=0,M471="",Q471=""),"",IF($R$26&gt;=VLOOKUP(M471,POA!$B$3:$G$21,6,FALSE),"CUMPLE","NO CUMPLE"))</f>
        <v/>
      </c>
      <c r="T471" s="154" t="s">
        <v>71</v>
      </c>
      <c r="U471" s="138"/>
      <c r="V471" s="185" t="str">
        <f>IF(OR($U470=0,M471="",Q471=""),"",IF(AND(T471="SI",$U470&gt;=$V$22),"CUMPLE",IF($U470&gt;=$V$23,"CUMPLE","NO CUMPLE")))</f>
        <v>CUMPLE</v>
      </c>
      <c r="W471" s="139"/>
      <c r="X471" s="185" t="str">
        <f>IF(OR(W470=0,M471="",Q471=""),"",IF(AND(T471="SI",W470&lt;=$X$22),"CUMPLE",IF(W470&lt;=$X$23,"CUMPLE","NO CUMPLE")))</f>
        <v>CUMPLE</v>
      </c>
      <c r="Y471" s="140"/>
      <c r="Z471" s="185" t="str">
        <f>IF(OR(Y470=0,M471="",Q471=""),"",IF(AND(T471="SI",Y470&gt;=$Z$22),"CUMPLE",IF(Y470&gt;=$Z$23,"CUMPLE","NO CUMPLE")))</f>
        <v>CUMPLE</v>
      </c>
      <c r="AA471" s="213" t="str">
        <f t="shared" si="414"/>
        <v/>
      </c>
      <c r="AB471" s="141">
        <v>2021</v>
      </c>
      <c r="AC471" s="142">
        <f t="shared" ref="AC471:AC479" si="416">IF(ISERROR(F471/VLOOKUP(AB471,$AC$21:$AD$23,2)),"",F471/VLOOKUP(AB471,$AC$21:$AD$23,2))</f>
        <v>33523.003194184865</v>
      </c>
      <c r="AD471" s="143" t="str">
        <f>IF(OR(B471="",C471=""),"",IF(AND(AC471&gt;0,AC471&lt;=30000),"MIPYME","NO CUMPLE"))</f>
        <v>NO CUMPLE</v>
      </c>
      <c r="AE471" s="144"/>
      <c r="AF471" s="187" t="str">
        <f>IF(OR(M471="",L470="",P471=""),"",IF(AND(T470="SI",AE470&gt;=$AF$22),"CUMPLE",IF(AE470&gt;=$AF$23,"CUMPLE","NO CUMPLE")))</f>
        <v>CUMPLE</v>
      </c>
      <c r="AG471" s="144"/>
      <c r="AH471" s="187" t="str">
        <f>IF(OR(M471="",L470="",P471=""),"",IF(AND(T470="SI",AG470&gt;=$AH$22),"CUMPLE",IF(AG470&gt;=$AH$23,"CUMPLE","NO CUMPLE")))</f>
        <v>CUMPLE</v>
      </c>
      <c r="AI471" s="161" t="str">
        <f t="shared" ref="AI471:AI480" si="417">IF(OR(AF471="",AH471=""),"",IF(AF471="NO CUMPLE","NO CUMPLE",IF(AH471="NO CUMPLE","NO CUMPLE",IF(AH471="NO CUMPLE","NO CUMPLE","CUMPLE"))))</f>
        <v>CUMPLE</v>
      </c>
    </row>
    <row r="472" spans="1:35" s="14" customFormat="1" ht="20.100000000000001" customHeight="1">
      <c r="A472" s="259"/>
      <c r="B472" s="21" t="str">
        <f t="shared" ref="B472:B480" si="418">IF(C472="","",B471+0.1)</f>
        <v/>
      </c>
      <c r="C472" s="21"/>
      <c r="D472" s="121"/>
      <c r="E472" s="153"/>
      <c r="F472" s="153"/>
      <c r="G472" s="153"/>
      <c r="H472" s="153"/>
      <c r="I472" s="153">
        <f>IF(ISERROR(E472-G472),"",E472-G472)</f>
        <v>0</v>
      </c>
      <c r="J472" s="153">
        <f t="shared" ref="J472:J480" si="419">IF(ISERROR(F472-H472),"",F472-H472)</f>
        <v>0</v>
      </c>
      <c r="K472" s="153"/>
      <c r="L472" s="153"/>
      <c r="M472" s="149">
        <v>3</v>
      </c>
      <c r="N472" s="197">
        <f>IF(M472="","",VLOOKUP(M472,POA!$B$3:$G442,3,0))</f>
        <v>5</v>
      </c>
      <c r="O472" s="160" t="s">
        <v>7</v>
      </c>
      <c r="P472" s="160">
        <f t="shared" si="415"/>
        <v>0</v>
      </c>
      <c r="Q472" s="255">
        <f>IF(ISERROR(VLOOKUP(M472,POA!$B$3:$G455,2,0)),"",VLOOKUP(M472,POA!$B$3:$G455,2,0))</f>
        <v>1522205504</v>
      </c>
      <c r="R472" s="295">
        <f>IF(M472="","",SUM($I$470)+IF(ISERROR(VLOOKUP(M472,POA!$B$3:$G441,4,0)),"",VLOOKUP(M472,POA!$B$3:$G441,4,0)))</f>
        <v>21846069100.799999</v>
      </c>
      <c r="S472" s="257" t="str">
        <f>IF(OR($R$26=0,M472="",Q472=""),"",IF($R$26&gt;=VLOOKUP(M472,POA!$B$3:$G$21,6,FALSE),"CUMPLE","NO CUMPLE"))</f>
        <v/>
      </c>
      <c r="T472" s="129"/>
      <c r="U472" s="130"/>
      <c r="V472" s="186" t="str">
        <f>IF(OR($U470=0,M472="",Q472=""),"",IF(AND(T472="SI",$U470&gt;=$V$22),"CUMPLE",IF($U470&gt;=$V$23,"CUMPLE","NO CUMPLE")))</f>
        <v>CUMPLE</v>
      </c>
      <c r="W472" s="131"/>
      <c r="X472" s="186" t="str">
        <f>IF(OR(W470=0,M472="",Q472=""),"",IF(AND(T472="SI",W470&lt;=$X$22),"CUMPLE",IF(W470&lt;=$X$23,"CUMPLE","NO CUMPLE")))</f>
        <v>CUMPLE</v>
      </c>
      <c r="Y472" s="132"/>
      <c r="Z472" s="186" t="str">
        <f>IF(OR(Y470=0,M472="",Q472=""),"",IF(AND(T472="SI",Y470&gt;=$Z$22),"CUMPLE",IF(Y470&gt;=$Z$23,"CUMPLE","NO CUMPLE")))</f>
        <v>CUMPLE</v>
      </c>
      <c r="AA472" s="214" t="str">
        <f t="shared" si="414"/>
        <v/>
      </c>
      <c r="AB472" s="199">
        <v>2021</v>
      </c>
      <c r="AC472" s="134">
        <f t="shared" si="416"/>
        <v>0</v>
      </c>
      <c r="AD472" s="135" t="str">
        <f t="shared" ref="AD472:AD475" si="420">IF(OR(B472="",C472=""),"",IF(AND(AC472&gt;0,AC472&lt;=30000),"MIPYME","NO CUMPLE"))</f>
        <v/>
      </c>
      <c r="AE472" s="136"/>
      <c r="AF472" s="188" t="str">
        <f>IF(OR(M472="",L470="",P472=""),"",IF(AND(T470="SI",AE470&gt;=$AF$22),"CUMPLE",IF(AE470&gt;=$AF$23,"CUMPLE","NO CUMPLE")))</f>
        <v>CUMPLE</v>
      </c>
      <c r="AG472" s="136"/>
      <c r="AH472" s="188" t="str">
        <f>IF(OR(M472="",L470="",P470=""),"",IF(AND(T470="SI",AG470&gt;=$AH$22),"CUMPLE",IF(AG470&gt;=$AH$23,"CUMPLE","NO CUMPLE")))</f>
        <v>CUMPLE</v>
      </c>
      <c r="AI472" s="162" t="str">
        <f t="shared" si="417"/>
        <v>CUMPLE</v>
      </c>
    </row>
    <row r="473" spans="1:35" s="14" customFormat="1" ht="20.100000000000001" customHeight="1">
      <c r="A473" s="259"/>
      <c r="B473" s="21" t="str">
        <f t="shared" si="418"/>
        <v/>
      </c>
      <c r="C473" s="21"/>
      <c r="D473" s="121"/>
      <c r="E473" s="153"/>
      <c r="F473" s="153"/>
      <c r="G473" s="153"/>
      <c r="H473" s="153"/>
      <c r="I473" s="153">
        <f t="shared" ref="I473:I479" si="421">IF(ISERROR(E473-G473),"",E473-G473)</f>
        <v>0</v>
      </c>
      <c r="J473" s="153">
        <f t="shared" si="419"/>
        <v>0</v>
      </c>
      <c r="K473" s="153"/>
      <c r="L473" s="153"/>
      <c r="M473" s="149">
        <v>4</v>
      </c>
      <c r="N473" s="197">
        <f>IF(M473="","",VLOOKUP(M473,POA!$B$3:$G442,3,0))</f>
        <v>5</v>
      </c>
      <c r="O473" s="160" t="s">
        <v>7</v>
      </c>
      <c r="P473" s="160">
        <f>+SUM(P474:P481)</f>
        <v>0</v>
      </c>
      <c r="Q473" s="255">
        <f>IF(ISERROR(VLOOKUP(M473,POA!$B$3:$G455,2,0)),"",VLOOKUP(M473,POA!$B$3:$G455,2,0))</f>
        <v>1378467964</v>
      </c>
      <c r="R473" s="295">
        <f>IF(M473="","",SUM($I$470)+IF(ISERROR(VLOOKUP(M473,POA!$B$3:$G442,4,0)),"",VLOOKUP(M473,POA!$B$3:$G442,4,0)))</f>
        <v>21817321592.799999</v>
      </c>
      <c r="S473" s="294" t="str">
        <f>IF(OR($R$26=0,M473="",Q473=""),"",IF($R$26&gt;=VLOOKUP(M473,POA!$B$3:$G$21,6,FALSE),"CUMPLE","NO CUMPLE"))</f>
        <v/>
      </c>
      <c r="T473" s="129"/>
      <c r="U473" s="130"/>
      <c r="V473" s="186" t="str">
        <f>IF(OR($U470=0,M473="",Q473=""),"",IF(AND(T473="SI",$U470&gt;=$V$22),"CUMPLE",IF($U470&gt;=$V$23,"CUMPLE","NO CUMPLE")))</f>
        <v>CUMPLE</v>
      </c>
      <c r="W473" s="131"/>
      <c r="X473" s="186" t="str">
        <f>IF(OR(W470=0,M473="",Q473=""),"",IF(AND(T473="SI",W470&lt;=$X$22),"CUMPLE",IF(W470&lt;=$X$23,"CUMPLE","NO CUMPLE")))</f>
        <v>CUMPLE</v>
      </c>
      <c r="Y473" s="132"/>
      <c r="Z473" s="186" t="str">
        <f>IF(OR(Y470=0,M473="",Q473=""),"",IF(AND(T473="SI",Y470&gt;=$Z$22),"CUMPLE",IF(Y470&gt;=$Z$23,"CUMPLE","NO CUMPLE")))</f>
        <v>CUMPLE</v>
      </c>
      <c r="AA473" s="214" t="str">
        <f t="shared" si="414"/>
        <v/>
      </c>
      <c r="AB473" s="199">
        <v>2021</v>
      </c>
      <c r="AC473" s="134">
        <f t="shared" si="416"/>
        <v>0</v>
      </c>
      <c r="AD473" s="135" t="str">
        <f t="shared" si="420"/>
        <v/>
      </c>
      <c r="AE473" s="136"/>
      <c r="AF473" s="188" t="str">
        <f>IF(OR(M473="",L470="",P473=""),"",IF(AND(T470="SI",AE470&gt;=$AF$22),"CUMPLE",IF(AE470&gt;=$AF$23,"CUMPLE","NO CUMPLE")))</f>
        <v>CUMPLE</v>
      </c>
      <c r="AG473" s="136"/>
      <c r="AH473" s="188" t="str">
        <f>IF(OR(M473="",L470="",P470=""),"",IF(AND(T470="SI",AG470&gt;=$AH$22),"CUMPLE",IF(AG470&gt;=$AH$23,"CUMPLE","NO CUMPLE")))</f>
        <v>CUMPLE</v>
      </c>
      <c r="AI473" s="162" t="str">
        <f t="shared" si="417"/>
        <v>CUMPLE</v>
      </c>
    </row>
    <row r="474" spans="1:35" s="14" customFormat="1" ht="20.100000000000001" customHeight="1">
      <c r="A474" s="259"/>
      <c r="B474" s="21" t="str">
        <f t="shared" si="418"/>
        <v/>
      </c>
      <c r="C474" s="21"/>
      <c r="D474" s="121"/>
      <c r="E474" s="153"/>
      <c r="F474" s="153"/>
      <c r="G474" s="153"/>
      <c r="H474" s="153"/>
      <c r="I474" s="153">
        <f t="shared" si="421"/>
        <v>0</v>
      </c>
      <c r="J474" s="153">
        <f t="shared" si="419"/>
        <v>0</v>
      </c>
      <c r="K474" s="153"/>
      <c r="L474" s="153"/>
      <c r="M474" s="149">
        <v>5</v>
      </c>
      <c r="N474" s="197">
        <f>IF(M474="","",VLOOKUP(M474,POA!$B$3:$G455,3,0))</f>
        <v>5</v>
      </c>
      <c r="O474" s="160" t="s">
        <v>7</v>
      </c>
      <c r="P474" s="160">
        <f>+SUM(P475:P481)</f>
        <v>0</v>
      </c>
      <c r="Q474" s="255">
        <f>IF(ISERROR(VLOOKUP(M474,POA!$B$3:$G444,2,0)),"",VLOOKUP(M474,POA!$B$3:$G444,2,0))</f>
        <v>1348402734</v>
      </c>
      <c r="R474" s="295">
        <f>IF(M474="","",SUM($I$470)+IF(ISERROR(VLOOKUP(M474,POA!$B$3:$G443,4,0)),"",VLOOKUP(M474,POA!$B$3:$G443,4,0)))</f>
        <v>21811308546.799999</v>
      </c>
      <c r="S474" s="298" t="str">
        <f>IF(OR($R$26=0,M474="",Q474=""),"",IF($R$26&gt;=VLOOKUP(M474,POA!$B$3:$G$21,6,FALSE),"CUMPLE","NO CUMPLE"))</f>
        <v/>
      </c>
      <c r="T474" s="129"/>
      <c r="U474" s="130"/>
      <c r="V474" s="186" t="str">
        <f>IF(OR($U470=0,M474="",Q474=""),"",IF(AND(T474="SI",$U470&gt;=$V$22),"CUMPLE",IF($U470&gt;=$V$23,"CUMPLE","NO CUMPLE")))</f>
        <v>CUMPLE</v>
      </c>
      <c r="W474" s="131"/>
      <c r="X474" s="186" t="str">
        <f>IF(OR(W470=0,M474="",Q474=""),"",IF(AND(T474="SI",W470&lt;=$X$22),"CUMPLE",IF(W470&lt;=$X$23,"CUMPLE","NO CUMPLE")))</f>
        <v>CUMPLE</v>
      </c>
      <c r="Y474" s="132"/>
      <c r="Z474" s="186" t="str">
        <f>IF(OR(Y470=0,M474="",Q474=""),"",IF(AND(T474="SI",Y470&gt;=$Z$22),"CUMPLE",IF(Y470&gt;=$Z$23,"CUMPLE","NO CUMPLE")))</f>
        <v>CUMPLE</v>
      </c>
      <c r="AA474" s="214" t="str">
        <f t="shared" si="414"/>
        <v/>
      </c>
      <c r="AB474" s="199">
        <v>2021</v>
      </c>
      <c r="AC474" s="134">
        <f t="shared" si="416"/>
        <v>0</v>
      </c>
      <c r="AD474" s="135" t="str">
        <f t="shared" si="420"/>
        <v/>
      </c>
      <c r="AE474" s="136"/>
      <c r="AF474" s="188" t="str">
        <f>IF(OR(M474="",L470="",P474=""),"",IF(AND(T470="SI",AE470&gt;=$AF$22),"CUMPLE",IF(AE470&gt;=$AF$23,"CUMPLE","NO CUMPLE")))</f>
        <v>CUMPLE</v>
      </c>
      <c r="AG474" s="136"/>
      <c r="AH474" s="188" t="str">
        <f>IF(OR(M473="",L470="",P470=""),"",IF(AND(T470="SI",AG470&gt;=$AH$22),"CUMPLE",IF(AG470&gt;=$AH$23,"CUMPLE","NO CUMPLE")))</f>
        <v>CUMPLE</v>
      </c>
      <c r="AI474" s="162" t="str">
        <f t="shared" si="417"/>
        <v>CUMPLE</v>
      </c>
    </row>
    <row r="475" spans="1:35" s="14" customFormat="1" ht="20.100000000000001" customHeight="1">
      <c r="A475" s="259"/>
      <c r="B475" s="21" t="str">
        <f t="shared" si="418"/>
        <v/>
      </c>
      <c r="C475" s="21"/>
      <c r="D475" s="121"/>
      <c r="E475" s="153"/>
      <c r="F475" s="153"/>
      <c r="G475" s="153"/>
      <c r="H475" s="153"/>
      <c r="I475" s="153">
        <f t="shared" si="421"/>
        <v>0</v>
      </c>
      <c r="J475" s="153">
        <f t="shared" si="419"/>
        <v>0</v>
      </c>
      <c r="K475" s="153"/>
      <c r="L475" s="153"/>
      <c r="M475" s="149">
        <v>6</v>
      </c>
      <c r="N475" s="197">
        <f>IF(M475="","",VLOOKUP(M475,POA!$B$3:$G442,3,0))</f>
        <v>5</v>
      </c>
      <c r="O475" s="160" t="s">
        <v>7</v>
      </c>
      <c r="P475" s="160">
        <f>+SUM(P476:P481)</f>
        <v>0</v>
      </c>
      <c r="Q475" s="255">
        <f>IF(ISERROR(VLOOKUP(M475,POA!$B$3:$G455,2,0)),"",VLOOKUP(M475,POA!$B$3:$G455,2,0))</f>
        <v>1264100957</v>
      </c>
      <c r="R475" s="295">
        <f>IF(M475="","",SUM($I$470)+IF(ISERROR(VLOOKUP(M475,POA!$B$3:$G444,4,0)),"",VLOOKUP(M475,POA!$B$3:$G444,4,0)))</f>
        <v>21794448191.400002</v>
      </c>
      <c r="S475" s="257" t="str">
        <f>IF(OR($R$26=0,M475="",Q475=""),"",IF($R$26&gt;=VLOOKUP(M475,POA!$B$3:$G$21,6,FALSE),"CUMPLE","NO CUMPLE"))</f>
        <v/>
      </c>
      <c r="T475" s="129"/>
      <c r="U475" s="130"/>
      <c r="V475" s="186" t="str">
        <f>IF(OR($U470=0,M475="",Q475=""),"",IF(AND(T475="SI",$U470&gt;=$V$22),"CUMPLE",IF($U470&gt;=$V$23,"CUMPLE","NO CUMPLE")))</f>
        <v>CUMPLE</v>
      </c>
      <c r="W475" s="131"/>
      <c r="X475" s="186" t="str">
        <f>IF(OR(W470=0,M475="",Q475=""),"",IF(AND(T475="SI",W470&lt;=$X$22),"CUMPLE",IF(W470&lt;=$X$23,"CUMPLE","NO CUMPLE")))</f>
        <v>CUMPLE</v>
      </c>
      <c r="Y475" s="132"/>
      <c r="Z475" s="186" t="str">
        <f>IF(OR(Y470=0,M475="",Q475=""),"",IF(AND(T475="SI",Y470&gt;=$Z$22),"CUMPLE",IF(Y470&gt;=$Z$23,"CUMPLE","NO CUMPLE")))</f>
        <v>CUMPLE</v>
      </c>
      <c r="AA475" s="214" t="str">
        <f t="shared" si="414"/>
        <v/>
      </c>
      <c r="AB475" s="199">
        <v>2021</v>
      </c>
      <c r="AC475" s="134">
        <f t="shared" si="416"/>
        <v>0</v>
      </c>
      <c r="AD475" s="135" t="str">
        <f t="shared" si="420"/>
        <v/>
      </c>
      <c r="AE475" s="136"/>
      <c r="AF475" s="188" t="str">
        <f>IF(OR(M475="",L470="",P475=""),"",IF(AND(T470="SI",AE470&gt;=$AF$22),"CUMPLE",IF(AE470&gt;=$AF$23,"CUMPLE","NO CUMPLE")))</f>
        <v>CUMPLE</v>
      </c>
      <c r="AG475" s="136"/>
      <c r="AH475" s="188" t="str">
        <f>IF(OR(M475="",L470="",P470=""),"",IF(AND(T470="SI",AG470&gt;=$AH$22),"CUMPLE",IF(AG470&gt;=$AH$23,"CUMPLE","NO CUMPLE")))</f>
        <v>CUMPLE</v>
      </c>
      <c r="AI475" s="162" t="str">
        <f t="shared" si="417"/>
        <v>CUMPLE</v>
      </c>
    </row>
    <row r="476" spans="1:35" s="14" customFormat="1" ht="20.100000000000001" customHeight="1">
      <c r="A476" s="259"/>
      <c r="B476" s="150" t="str">
        <f t="shared" si="418"/>
        <v/>
      </c>
      <c r="C476" s="150"/>
      <c r="D476" s="121"/>
      <c r="E476" s="153"/>
      <c r="F476" s="153"/>
      <c r="G476" s="153"/>
      <c r="H476" s="153"/>
      <c r="I476" s="153">
        <f t="shared" si="421"/>
        <v>0</v>
      </c>
      <c r="J476" s="153">
        <f t="shared" si="419"/>
        <v>0</v>
      </c>
      <c r="K476" s="153"/>
      <c r="L476" s="153"/>
      <c r="M476" s="149">
        <v>7</v>
      </c>
      <c r="N476" s="197">
        <f>IF(M476="","",VLOOKUP(M476,POA!$B$3:$G442,3,0))</f>
        <v>5</v>
      </c>
      <c r="O476" s="160" t="s">
        <v>7</v>
      </c>
      <c r="P476" s="160">
        <f>+SUM(P477:P481)</f>
        <v>0</v>
      </c>
      <c r="Q476" s="255">
        <f>IF(ISERROR(VLOOKUP(M476,POA!$B$3:$G455,2,0)),"",VLOOKUP(M476,POA!$B$3:$G455,2,0))</f>
        <v>1167015102</v>
      </c>
      <c r="R476" s="295">
        <f>IF(M476="","",SUM($I$470)+IF(ISERROR(VLOOKUP(M476,POA!$B$3:$G445,4,0)),"",VLOOKUP(M476,POA!$B$3:$G445,4,0)))</f>
        <v>21775031020.400002</v>
      </c>
      <c r="S476" s="257" t="str">
        <f>IF(OR($R$26=0,M476="",Q476=""),"",IF($R$26&gt;=VLOOKUP(M476,POA!$B$3:$G$21,6,FALSE),"CUMPLE","NO CUMPLE"))</f>
        <v/>
      </c>
      <c r="T476" s="129"/>
      <c r="U476" s="130"/>
      <c r="V476" s="186" t="str">
        <f>IF(OR($U470=0,M476="",Q476=""),"",IF(AND(T476="SI",$U470&gt;=$V$22),"CUMPLE",IF($U470&gt;=$V$23,"CUMPLE","NO CUMPLE")))</f>
        <v>CUMPLE</v>
      </c>
      <c r="W476" s="131"/>
      <c r="X476" s="186" t="str">
        <f>IF(OR(W470=0,M476="",Q476=""),"",IF(AND(T476="SI",W470&lt;=$X$22),"CUMPLE",IF(W470&lt;=$X$23,"CUMPLE","NO CUMPLE")))</f>
        <v>CUMPLE</v>
      </c>
      <c r="Y476" s="132"/>
      <c r="Z476" s="186" t="str">
        <f>IF(OR(Y470=0,M476="",Q476=""),"",IF(AND(T476="SI",Y470&gt;=$Z$22),"CUMPLE",IF(Y470&gt;=$Z$23,"CUMPLE","NO CUMPLE")))</f>
        <v>CUMPLE</v>
      </c>
      <c r="AA476" s="214" t="str">
        <f t="shared" si="414"/>
        <v/>
      </c>
      <c r="AB476" s="199">
        <v>2021</v>
      </c>
      <c r="AC476" s="134">
        <f t="shared" si="416"/>
        <v>0</v>
      </c>
      <c r="AD476" s="135" t="str">
        <f>IF(OR(B476="",C476=""),"",IF(AND(AC476&gt;0,AC476&lt;=30000),"MIPYME","NO CUMPLE"))</f>
        <v/>
      </c>
      <c r="AE476" s="136"/>
      <c r="AF476" s="188" t="str">
        <f>IF(OR(M476="",L470="",P476=""),"",IF(AND(T474="SI",AE470&gt;=$AF$22),"CUMPLE",IF(AE470&gt;=$AF$23,"CUMPLE","NO CUMPLE")))</f>
        <v>CUMPLE</v>
      </c>
      <c r="AG476" s="136"/>
      <c r="AH476" s="188" t="str">
        <f>IF(OR(M476="",L470="",P470=""),"",IF(AND(T470="SI",AG470&gt;=$AH$22),"CUMPLE",IF(AG470&gt;=$AH$23,"CUMPLE","NO CUMPLE")))</f>
        <v>CUMPLE</v>
      </c>
      <c r="AI476" s="162" t="str">
        <f t="shared" si="417"/>
        <v>CUMPLE</v>
      </c>
    </row>
    <row r="477" spans="1:35" s="14" customFormat="1" ht="20.100000000000001" customHeight="1">
      <c r="A477" s="259"/>
      <c r="B477" s="150" t="str">
        <f t="shared" si="418"/>
        <v/>
      </c>
      <c r="C477" s="150"/>
      <c r="D477" s="121"/>
      <c r="E477" s="153"/>
      <c r="F477" s="153"/>
      <c r="G477" s="153"/>
      <c r="H477" s="153"/>
      <c r="I477" s="153">
        <f t="shared" si="421"/>
        <v>0</v>
      </c>
      <c r="J477" s="153">
        <f t="shared" si="419"/>
        <v>0</v>
      </c>
      <c r="K477" s="153"/>
      <c r="L477" s="153"/>
      <c r="M477" s="149">
        <v>8</v>
      </c>
      <c r="N477" s="197">
        <f>IF(M477="","",VLOOKUP(M477,POA!$B$3:$G442,3,0))</f>
        <v>5</v>
      </c>
      <c r="O477" s="160" t="s">
        <v>7</v>
      </c>
      <c r="P477" s="160">
        <f>+SUM(P478:P481)</f>
        <v>0</v>
      </c>
      <c r="Q477" s="255">
        <f>IF(ISERROR(VLOOKUP(M477,POA!$B$3:$G455,2,0)),"",VLOOKUP(M477,POA!$B$3:$G455,2,0))</f>
        <v>1146992897</v>
      </c>
      <c r="R477" s="295">
        <f>IF(M477="","",SUM($I$470)+IF(ISERROR(VLOOKUP(M477,POA!$B$3:$G446,4,0)),"",VLOOKUP(M477,POA!$B$3:$G446,4,0)))</f>
        <v>21771026579.400002</v>
      </c>
      <c r="S477" s="257" t="str">
        <f>IF(OR($R$26=0,M477="",Q477=""),"",IF($R$26&gt;=VLOOKUP(M477,POA!$B$3:$G$21,6,FALSE),"CUMPLE","NO CUMPLE"))</f>
        <v/>
      </c>
      <c r="T477" s="129"/>
      <c r="U477" s="130"/>
      <c r="V477" s="186" t="str">
        <f>IF(OR($U470=0,M477="",Q477=""),"",IF(AND(T477="SI",$U470&gt;=$V$22),"CUMPLE",IF($U470&gt;=$V$23,"CUMPLE","NO CUMPLE")))</f>
        <v>CUMPLE</v>
      </c>
      <c r="W477" s="131"/>
      <c r="X477" s="186" t="str">
        <f>IF(OR(W470=0,M477="",Q477=""),"",IF(AND(T477="SI",W470&lt;=$X$22),"CUMPLE",IF(W470&lt;=$X$23,"CUMPLE","NO CUMPLE")))</f>
        <v>CUMPLE</v>
      </c>
      <c r="Y477" s="132"/>
      <c r="Z477" s="186" t="str">
        <f>IF(OR(Y470=0,M477="",Q477=""),"",IF(AND(T477="SI",Y470&gt;=$Z$22),"CUMPLE",IF(Y470&gt;=$Z$23,"CUMPLE","NO CUMPLE")))</f>
        <v>CUMPLE</v>
      </c>
      <c r="AA477" s="214" t="str">
        <f t="shared" si="414"/>
        <v/>
      </c>
      <c r="AB477" s="199">
        <v>2021</v>
      </c>
      <c r="AC477" s="134">
        <f t="shared" si="416"/>
        <v>0</v>
      </c>
      <c r="AD477" s="135" t="str">
        <f t="shared" ref="AD477:AD478" si="422">IF(OR(B477="",C477=""),"",IF(AND(AC477&gt;0,AC477&lt;=30000),"MIPYME","NO CUMPLE"))</f>
        <v/>
      </c>
      <c r="AE477" s="136"/>
      <c r="AF477" s="188" t="str">
        <f>IF(OR(M477="",L470="",P477=""),"",IF(AND(T470="SI",AE470&gt;=$AF$22),"CUMPLE",IF(AE470&gt;=$AF$23,"CUMPLE","NO CUMPLE")))</f>
        <v>CUMPLE</v>
      </c>
      <c r="AG477" s="136"/>
      <c r="AH477" s="188" t="str">
        <f>IF(OR(M477="",L470="",P470=""),"",IF(AND(T470="SI",AG470&gt;=$AH$22),"CUMPLE",IF(AG470&gt;=$AH$23,"CUMPLE","NO CUMPLE")))</f>
        <v>CUMPLE</v>
      </c>
      <c r="AI477" s="162" t="str">
        <f t="shared" si="417"/>
        <v>CUMPLE</v>
      </c>
    </row>
    <row r="478" spans="1:35" s="14" customFormat="1" ht="20.100000000000001" customHeight="1">
      <c r="A478" s="259"/>
      <c r="B478" s="150" t="str">
        <f t="shared" si="418"/>
        <v/>
      </c>
      <c r="C478" s="150"/>
      <c r="D478" s="121"/>
      <c r="E478" s="153"/>
      <c r="F478" s="153"/>
      <c r="G478" s="153"/>
      <c r="H478" s="153"/>
      <c r="I478" s="153">
        <f t="shared" si="421"/>
        <v>0</v>
      </c>
      <c r="J478" s="153">
        <f t="shared" si="419"/>
        <v>0</v>
      </c>
      <c r="K478" s="153"/>
      <c r="L478" s="153"/>
      <c r="M478" s="149">
        <v>9</v>
      </c>
      <c r="N478" s="197">
        <f>IF(M478="","",VLOOKUP(M478,POA!$B$3:$G442,3,0))</f>
        <v>5</v>
      </c>
      <c r="O478" s="160" t="s">
        <v>7</v>
      </c>
      <c r="P478" s="160">
        <f>+SUM(P479:P481)</f>
        <v>0</v>
      </c>
      <c r="Q478" s="255">
        <f>IF(ISERROR(VLOOKUP(M478,POA!$B$3:$G448,2,0)),"",VLOOKUP(M478,POA!$B$3:$G448,2,0))</f>
        <v>1077361989</v>
      </c>
      <c r="R478" s="295">
        <f>IF(M478="","",SUM($I$470)+IF(ISERROR(VLOOKUP(M478,POA!$B$3:$G447,4,0)),"",VLOOKUP(M478,POA!$B$3:$G447,4,0)))</f>
        <v>21757100397.799999</v>
      </c>
      <c r="S478" s="257" t="str">
        <f>IF(OR($R$26=0,M478="",Q478=""),"",IF($R$26&gt;=VLOOKUP(M478,POA!$B$3:$G$21,6,FALSE),"CUMPLE","NO CUMPLE"))</f>
        <v/>
      </c>
      <c r="T478" s="129"/>
      <c r="U478" s="130"/>
      <c r="V478" s="186" t="str">
        <f>IF(OR($U470=0,M478="",Q478=""),"",IF(AND(T478="SI",$U470&gt;=$V$22),"CUMPLE",IF($U470&gt;=$V$23,"CUMPLE","NO CUMPLE")))</f>
        <v>CUMPLE</v>
      </c>
      <c r="W478" s="131"/>
      <c r="X478" s="186" t="str">
        <f>IF(OR(W470=0,M478="",Q478=""),"",IF(AND(T478="SI",W470&lt;=$X$22),"CUMPLE",IF(W470&lt;=$X$23,"CUMPLE","NO CUMPLE")))</f>
        <v>CUMPLE</v>
      </c>
      <c r="Y478" s="132"/>
      <c r="Z478" s="186" t="str">
        <f>IF(OR(Y470=0,M478="",Q478=""),"",IF(AND(T478="SI",Y470&gt;=$Z$22),"CUMPLE",IF(Y470&gt;=$Z$23,"CUMPLE","NO CUMPLE")))</f>
        <v>CUMPLE</v>
      </c>
      <c r="AA478" s="215" t="str">
        <f t="shared" si="414"/>
        <v/>
      </c>
      <c r="AB478" s="133">
        <v>2021</v>
      </c>
      <c r="AC478" s="134">
        <f t="shared" si="416"/>
        <v>0</v>
      </c>
      <c r="AD478" s="135" t="str">
        <f t="shared" si="422"/>
        <v/>
      </c>
      <c r="AE478" s="136"/>
      <c r="AF478" s="188" t="str">
        <f>IF(OR(M478="",L470="",P470=""),"",IF(AND(T470="SI",AE470&gt;=$AF$22),"CUMPLE",IF(AE470&gt;=$AF$23,"CUMPLE","NO CUMPLE")))</f>
        <v>CUMPLE</v>
      </c>
      <c r="AG478" s="136"/>
      <c r="AH478" s="188" t="str">
        <f>IF(OR(M478="",L470="",P470=""),"",IF(AND(T470="SI",AG470&gt;=$AH$22),"CUMPLE",IF(AG470&gt;=$AH$23,"CUMPLE","NO CUMPLE")))</f>
        <v>CUMPLE</v>
      </c>
      <c r="AI478" s="162" t="str">
        <f t="shared" si="417"/>
        <v>CUMPLE</v>
      </c>
    </row>
    <row r="479" spans="1:35" s="14" customFormat="1" ht="20.100000000000001" customHeight="1">
      <c r="A479" s="259"/>
      <c r="B479" s="150" t="str">
        <f t="shared" si="418"/>
        <v/>
      </c>
      <c r="C479" s="150"/>
      <c r="D479" s="121"/>
      <c r="E479" s="153"/>
      <c r="F479" s="153"/>
      <c r="G479" s="153"/>
      <c r="H479" s="153"/>
      <c r="I479" s="153">
        <f t="shared" si="421"/>
        <v>0</v>
      </c>
      <c r="J479" s="153">
        <f t="shared" si="419"/>
        <v>0</v>
      </c>
      <c r="K479" s="153"/>
      <c r="L479" s="153"/>
      <c r="M479" s="151"/>
      <c r="N479" s="197" t="str">
        <f>IF(M479="","",VLOOKUP(M479,POA!$B$3:$G442,3,0))</f>
        <v/>
      </c>
      <c r="O479" s="160" t="s">
        <v>7</v>
      </c>
      <c r="P479" s="160">
        <f>+SUM(P480:P481)</f>
        <v>0</v>
      </c>
      <c r="Q479" s="203" t="str">
        <f>IF(ISERROR(VLOOKUP(M479,POA!$B$3:$G449,2,0)),"",VLOOKUP(M479,POA!$B$3:$G449,2,0))</f>
        <v/>
      </c>
      <c r="R479" s="261"/>
      <c r="S479" s="246"/>
      <c r="T479" s="129"/>
      <c r="U479" s="130"/>
      <c r="V479" s="186" t="str">
        <f>IF(OR($U470=0,M479="",Q479=""),"",IF(AND(T479="SI",$U470&gt;=$V$22),"CUMPLE",IF($U470&gt;=$V$23,"CUMPLE","NO CUMPLE")))</f>
        <v/>
      </c>
      <c r="W479" s="131"/>
      <c r="X479" s="186" t="str">
        <f>IF(OR(W470=0,M479="",Q479=""),"",IF(AND(T479="SI",W470&lt;=$X$22),"CUMPLE",IF(W470&lt;=$X$23,"CUMPLE","NO CUMPLE")))</f>
        <v/>
      </c>
      <c r="Y479" s="132"/>
      <c r="Z479" s="186" t="str">
        <f>IF(OR(Y470=0,M479="",Q479=""),"",IF(AND(T479="SI",Y470&gt;=$Z$22),"CUMPLE",IF(Y470&gt;=$Z$23,"CUMPLE","NO CUMPLE")))</f>
        <v/>
      </c>
      <c r="AA479" s="214" t="str">
        <f t="shared" si="414"/>
        <v/>
      </c>
      <c r="AB479" s="199">
        <v>2021</v>
      </c>
      <c r="AC479" s="134">
        <f t="shared" si="416"/>
        <v>0</v>
      </c>
      <c r="AD479" s="135" t="str">
        <f>IF(OR(B479="",C479=""),"",IF(AND(AC479&gt;0,AC479&lt;=30000),"MIPYME","NO CUMPLE"))</f>
        <v/>
      </c>
      <c r="AE479" s="136"/>
      <c r="AF479" s="188" t="str">
        <f>IF(OR(M479="",L470="",P479=""),"",IF(AND(T470="SI",AE470&gt;=$AF$22),"CUMPLE",IF(AE470&gt;=$AF$23,"CUMPLE","NO CUMPLE")))</f>
        <v/>
      </c>
      <c r="AG479" s="136"/>
      <c r="AH479" s="188" t="str">
        <f>IF(OR(M479="",L470="",P470=""),"",IF(AND(T470="SI",AG470&gt;=$AH$22),"CUMPLE",IF(AG470&gt;=$AH$23,"CUMPLE","NO CUMPLE")))</f>
        <v/>
      </c>
      <c r="AI479" s="162" t="str">
        <f t="shared" si="417"/>
        <v/>
      </c>
    </row>
    <row r="480" spans="1:35" ht="20.100000000000001" customHeight="1">
      <c r="A480" s="259"/>
      <c r="B480" s="284" t="str">
        <f t="shared" si="418"/>
        <v/>
      </c>
      <c r="C480" s="284"/>
      <c r="D480" s="284"/>
      <c r="E480" s="216"/>
      <c r="F480" s="153"/>
      <c r="G480" s="153"/>
      <c r="H480" s="153"/>
      <c r="I480" s="153">
        <f>IF(ISERROR(E480-G480),"",E480-G480)</f>
        <v>0</v>
      </c>
      <c r="J480" s="153">
        <f t="shared" si="419"/>
        <v>0</v>
      </c>
      <c r="K480" s="153"/>
      <c r="L480" s="153"/>
      <c r="M480" s="151"/>
      <c r="N480" s="197" t="str">
        <f>IF(M480="","",VLOOKUP(M480,POA!$B$3:$G442,3,0))</f>
        <v/>
      </c>
      <c r="O480" s="160" t="s">
        <v>7</v>
      </c>
      <c r="P480" s="160">
        <f>+SUM(P481:P481)</f>
        <v>0</v>
      </c>
      <c r="Q480" s="203" t="str">
        <f>IF(ISERROR(VLOOKUP(M480,POA!$B$3:$G450,2,0)),"",VLOOKUP(M480,POA!$B$3:$G450,2,0))</f>
        <v/>
      </c>
      <c r="R480" s="204"/>
      <c r="S480" s="253"/>
      <c r="T480" s="129"/>
      <c r="U480" s="129"/>
      <c r="V480" s="186" t="str">
        <f>IF(OR($U471=0,M480="",Q480=""),"",IF(AND(T480="SI",$U471&gt;=$V$22),"CUMPLE",IF($U471&gt;=$V$23,"CUMPLE","NO CUMPLE")))</f>
        <v/>
      </c>
      <c r="W480" s="129"/>
      <c r="X480" s="186" t="str">
        <f>IF(OR(W471=0,M480="",Q480=""),"",IF(AND(T480="SI",W471&lt;=$X$22),"CUMPLE",IF(W471&lt;=$X$23,"CUMPLE","NO CUMPLE")))</f>
        <v/>
      </c>
      <c r="Y480" s="129"/>
      <c r="Z480" s="186" t="str">
        <f>IF(OR(Y471=0,M480="",Q480=""),"",IF(AND(T480="SI",Y471&gt;=$Z$22),"CUMPLE",IF(Y471&gt;=$Z$23,"CUMPLE","NO CUMPLE")))</f>
        <v/>
      </c>
      <c r="AA480" s="214" t="str">
        <f t="shared" si="414"/>
        <v/>
      </c>
      <c r="AB480" s="200"/>
      <c r="AC480" s="129"/>
      <c r="AD480" s="129"/>
      <c r="AE480" s="129"/>
      <c r="AF480" s="188" t="str">
        <f>IF(OR(M480="",L470="",P480=""),"",IF(AND(T470="SI",AE470&gt;=$AF$22),"CUMPLE",IF(AE470&gt;=$AF$23,"CUMPLE","NO CUMPLE")))</f>
        <v/>
      </c>
      <c r="AG480" s="129"/>
      <c r="AH480" s="188" t="str">
        <f>IF(OR(M480="",L470="",P470=""),"",IF(AND(T470="SI",AG470&gt;=$AH$22),"CUMPLE",IF(AG470&gt;=$AH$23,"CUMPLE","NO CUMPLE")))</f>
        <v/>
      </c>
      <c r="AI480" s="162" t="str">
        <f t="shared" si="417"/>
        <v/>
      </c>
    </row>
    <row r="481" spans="1:35" ht="9.9499999999999993" customHeight="1">
      <c r="A481" s="259"/>
      <c r="B481" s="322">
        <v>124.98797896318557</v>
      </c>
      <c r="C481" s="323"/>
      <c r="D481" s="323"/>
      <c r="E481" s="323"/>
      <c r="F481" s="323"/>
      <c r="G481" s="323"/>
      <c r="H481" s="323"/>
      <c r="I481" s="323"/>
      <c r="J481" s="323"/>
      <c r="K481" s="323"/>
      <c r="L481" s="323"/>
      <c r="M481" s="323"/>
      <c r="N481" s="323"/>
      <c r="O481" s="323"/>
      <c r="P481" s="323"/>
      <c r="Q481" s="323"/>
      <c r="R481" s="323"/>
      <c r="S481" s="324"/>
      <c r="T481" s="323"/>
      <c r="U481" s="323"/>
      <c r="V481" s="323"/>
      <c r="W481" s="323"/>
      <c r="X481" s="323"/>
      <c r="Y481" s="323"/>
      <c r="Z481" s="323"/>
      <c r="AA481" s="324"/>
      <c r="AB481" s="323"/>
      <c r="AC481" s="323"/>
      <c r="AD481" s="323"/>
      <c r="AE481" s="323"/>
      <c r="AF481" s="323"/>
      <c r="AG481" s="323"/>
      <c r="AH481" s="323"/>
      <c r="AI481" s="325"/>
    </row>
    <row r="482" spans="1:35" s="221" customFormat="1" ht="26.1" customHeight="1">
      <c r="A482" s="269" t="s">
        <v>197</v>
      </c>
      <c r="B482" s="222">
        <v>39</v>
      </c>
      <c r="C482" s="223" t="s">
        <v>198</v>
      </c>
      <c r="D482" s="224">
        <f>IF(SUM(D483:D492)=0,"",SUM(D483:D492))</f>
        <v>1</v>
      </c>
      <c r="E482" s="225">
        <f t="shared" ref="E482:K482" si="423">IF(ISERROR(SUM(E483:E492)),"",SUM(E483:E492))</f>
        <v>1819528000</v>
      </c>
      <c r="F482" s="225">
        <f t="shared" si="423"/>
        <v>1819528000</v>
      </c>
      <c r="G482" s="225">
        <f t="shared" si="423"/>
        <v>119016000</v>
      </c>
      <c r="H482" s="225">
        <f t="shared" si="423"/>
        <v>181438000</v>
      </c>
      <c r="I482" s="225">
        <f t="shared" si="423"/>
        <v>1700512000</v>
      </c>
      <c r="J482" s="225">
        <f t="shared" si="423"/>
        <v>1638090000</v>
      </c>
      <c r="K482" s="225">
        <f t="shared" si="423"/>
        <v>327951000</v>
      </c>
      <c r="L482" s="225">
        <f t="shared" ref="L482" si="424">IF(ISERROR(SUM(L483:L491)),"",SUM(L483:L491))</f>
        <v>1E-3</v>
      </c>
      <c r="M482" s="226">
        <v>1</v>
      </c>
      <c r="N482" s="227">
        <f>IF(M482="","",VLOOKUP(M482,POA!$B$3:$G454,3,0))</f>
        <v>5</v>
      </c>
      <c r="O482" s="228" t="s">
        <v>7</v>
      </c>
      <c r="P482" s="228">
        <f>+SUM(P483:P491)</f>
        <v>0</v>
      </c>
      <c r="Q482" s="229">
        <f>IF(ISERROR(VLOOKUP(M482,POA!$B$3:$G467,2,0)),"",VLOOKUP(M482,POA!$B$3:$G467,2,0))</f>
        <v>3031202957</v>
      </c>
      <c r="R482" s="230">
        <f>IF(M482="","",SUM($I$482)+IF(ISERROR(VLOOKUP(M482,POA!$B$3:$G451,4,0)),"",VLOOKUP(M482,POA!$B$3:$G451,4,0)))</f>
        <v>2306752591.4000001</v>
      </c>
      <c r="S482" s="231" t="str">
        <f>IF(OR($R$26=0,M482="",Q482=""),"",IF($R$26&gt;=VLOOKUP(M482,POA!$B$3:$G$21,6,FALSE),"CUMPLE","NO CUMPLE"))</f>
        <v/>
      </c>
      <c r="T482" s="225" t="str">
        <f>IF(M482="","",IF(COUNTIFS(T483:T492,"SI",D483:D492,"&gt;=10%")&gt;0,"SI","NO"))</f>
        <v>SI</v>
      </c>
      <c r="U482" s="225">
        <f>IF(ISERROR(SUM(E482/G482)),0,SUM(E482/G482))</f>
        <v>15.28809571822276</v>
      </c>
      <c r="V482" s="232" t="str">
        <f>IF(OR($U482=0,M482="",Q482=""),"",IF(AND(T482="SI",$U482&gt;=$V$22),"CUMPLE",IF($U482&gt;=$V$23,"CUMPLE","NO CUMPLE")))</f>
        <v>CUMPLE</v>
      </c>
      <c r="W482" s="233">
        <f>IF(M482="","",IF(ISERROR(SUM(H482/F482)),0,SUM(H482/F482)))</f>
        <v>9.971706948175571E-2</v>
      </c>
      <c r="X482" s="232" t="str">
        <f>IF(OR(W482=0,M482="",Q482=""),"",IF(AND(T482="SI",W482&lt;=$X$22),"CUMPLE",IF(W482&lt;=$X$23,"CUMPLE","NO CUMPLE")))</f>
        <v>CUMPLE</v>
      </c>
      <c r="Y482" s="225">
        <f>IF(ISERROR(SUM(K482/L482)),0,SUM(K482/L482))</f>
        <v>327951000000</v>
      </c>
      <c r="Z482" s="225" t="str">
        <f>IF(OR(Y474=0,M482="",Q482=""),"",IF(AND(T482="SI",Y474&gt;=$Z$22),"CUMPLE",IF(Y474&gt;=$Z$23,"CUMPLE","NO CUMPLE")))</f>
        <v/>
      </c>
      <c r="AA482" s="215" t="str">
        <f t="shared" si="414"/>
        <v/>
      </c>
      <c r="AB482" s="235">
        <v>2021</v>
      </c>
      <c r="AC482" s="236">
        <f>IF(ISERROR(F482/VLOOKUP(AB482,$AC$21:$AD$23,2)),"",F482/VLOOKUP(AB482,$AC$21:$AD$23,2))</f>
        <v>2002.7252934973792</v>
      </c>
      <c r="AD482" s="237" t="str">
        <f>IF(OR(B482="",C482=""),"",IF(AND(AC482&gt;0,AC482&lt;=30000),"MIPYME","NO CUMPLE"))</f>
        <v>MIPYME</v>
      </c>
      <c r="AE482" s="238">
        <f>IF(M482="","",IF(ISERROR(SUM(K482/J482)),0,SUM(K482/J482)))</f>
        <v>0.20020328553376188</v>
      </c>
      <c r="AF482" s="239" t="str">
        <f>IF(OR(M482="",L482="",P482=""),"",IF(AND(T482="SI",AE482&gt;=$AF$22),"CUMPLE",IF(AE482&gt;=$AF$23,"CUMPLE","NO CUMPLE")))</f>
        <v>CUMPLE</v>
      </c>
      <c r="AG482" s="238">
        <f>IF(M482="","",IF(ISERROR(SUM(K482/F482)),0,SUM(K482/F482)))</f>
        <v>0.18023960059971597</v>
      </c>
      <c r="AH482" s="239" t="str">
        <f>IF(OR(M482="",L482="",P482=""),"",IF(AND(T482="SI",AG482&gt;=$AH$22),"CUMPLE",IF(AG482&gt;=$AH$23,"CUMPLE","NO CUMPLE")))</f>
        <v>CUMPLE</v>
      </c>
      <c r="AI482" s="234" t="str">
        <f>IF(OR(AF482="",AH482=""),"",IF(AF482="NO CUMPLE","NO CUMPLE",IF(AH482="NO CUMPLE","NO CUMPLE",IF(AH482="NO CUMPLE","NO CUMPLE","CUMPLE"))))</f>
        <v>CUMPLE</v>
      </c>
    </row>
    <row r="483" spans="1:35" s="14" customFormat="1" ht="20.100000000000001" customHeight="1">
      <c r="A483" s="146" t="s">
        <v>199</v>
      </c>
      <c r="B483" s="146">
        <f>IF(C483="","",B482+0.1)</f>
        <v>39.1</v>
      </c>
      <c r="C483" s="146" t="s">
        <v>200</v>
      </c>
      <c r="D483" s="147">
        <v>1</v>
      </c>
      <c r="E483" s="137">
        <v>1819528000</v>
      </c>
      <c r="F483" s="137">
        <v>1819528000</v>
      </c>
      <c r="G483" s="137">
        <v>119016000</v>
      </c>
      <c r="H483" s="137">
        <v>181438000</v>
      </c>
      <c r="I483" s="137">
        <f>IF(ISERROR(E483-G483),"",E483-G483)</f>
        <v>1700512000</v>
      </c>
      <c r="J483" s="137">
        <f>IF(ISERROR(F483-H483),"",F483-H483)</f>
        <v>1638090000</v>
      </c>
      <c r="K483" s="137">
        <v>327951000</v>
      </c>
      <c r="L483" s="137">
        <v>1E-3</v>
      </c>
      <c r="M483" s="148">
        <v>2</v>
      </c>
      <c r="N483" s="198">
        <f>IF(M483="","",VLOOKUP(M483,POA!$B$3:$G454,3,0))</f>
        <v>5</v>
      </c>
      <c r="O483" s="159" t="s">
        <v>7</v>
      </c>
      <c r="P483" s="159">
        <f t="shared" ref="P483:P484" si="425">+SUM(P484:P492)</f>
        <v>0</v>
      </c>
      <c r="Q483" s="202">
        <f>IF(ISERROR(VLOOKUP(M483,POA!$B$3:$G467,2,0)),"",VLOOKUP(M483,POA!$B$3:$G467,2,0))</f>
        <v>1797292893</v>
      </c>
      <c r="R483" s="264">
        <f>IF(M483="","",SUM($I$482)+IF(ISERROR(VLOOKUP(M483,POA!$B$3:$G452,4,0)),"",VLOOKUP(M483,POA!$B$3:$G452,4,0)))</f>
        <v>2059970578.5999999</v>
      </c>
      <c r="S483" s="256" t="str">
        <f>IF(OR($R$26=0,M483="",Q483=""),"",IF($R$26&gt;=VLOOKUP(M483,POA!$B$3:$G$21,6,FALSE),"CUMPLE","NO CUMPLE"))</f>
        <v/>
      </c>
      <c r="T483" s="154" t="s">
        <v>71</v>
      </c>
      <c r="U483" s="138"/>
      <c r="V483" s="185" t="str">
        <f>IF(OR($U482=0,M483="",Q483=""),"",IF(AND(T483="SI",$U482&gt;=$V$22),"CUMPLE",IF($U482&gt;=$V$23,"CUMPLE","NO CUMPLE")))</f>
        <v>CUMPLE</v>
      </c>
      <c r="W483" s="139"/>
      <c r="X483" s="185" t="str">
        <f>IF(OR(W482=0,M483="",Q483=""),"",IF(AND(T483="SI",W482&lt;=$X$22),"CUMPLE",IF(W482&lt;=$X$23,"CUMPLE","NO CUMPLE")))</f>
        <v>CUMPLE</v>
      </c>
      <c r="Y483" s="140"/>
      <c r="Z483" s="185" t="str">
        <f>IF(OR(Y482=0,M483="",Q483=""),"",IF(AND(T483="SI",Y482&gt;=$Z$22),"CUMPLE",IF(Y482&gt;=$Z$23,"CUMPLE","NO CUMPLE")))</f>
        <v>CUMPLE</v>
      </c>
      <c r="AA483" s="213" t="str">
        <f t="shared" ref="AA483:AA492" si="426">IF(OR(S483="",V483="",X483="",Z483=""),"",IF(S483="NO CUMPLE","NO CUMPLE",IF(V483="NO CUMPLE","NO CUMPLE",IF(X483="NO CUMPLE","NO CUMPLE",IF(Z483="NO CUMPLE","NO CUMPLE",IF(Z483="NO CUMPLE","NO CUMPLE","CUMPLE"))))))</f>
        <v/>
      </c>
      <c r="AB483" s="141">
        <v>2021</v>
      </c>
      <c r="AC483" s="142">
        <f t="shared" ref="AC483:AC491" si="427">IF(ISERROR(F483/VLOOKUP(AB483,$AC$21:$AD$23,2)),"",F483/VLOOKUP(AB483,$AC$21:$AD$23,2))</f>
        <v>2002.7252934973792</v>
      </c>
      <c r="AD483" s="143" t="str">
        <f>IF(OR(B483="",C483=""),"",IF(AND(AC483&gt;0,AC483&lt;=30000),"MIPYME","NO CUMPLE"))</f>
        <v>MIPYME</v>
      </c>
      <c r="AE483" s="144"/>
      <c r="AF483" s="187" t="str">
        <f>IF(OR(M483="",L482="",P483=""),"",IF(AND(T482="SI",AE482&gt;=$AF$22),"CUMPLE",IF(AE482&gt;=$AF$23,"CUMPLE","NO CUMPLE")))</f>
        <v>CUMPLE</v>
      </c>
      <c r="AG483" s="144"/>
      <c r="AH483" s="187" t="str">
        <f>IF(OR(M483="",L482="",P483=""),"",IF(AND(T482="SI",AG482&gt;=$AH$22),"CUMPLE",IF(AG482&gt;=$AH$23,"CUMPLE","NO CUMPLE")))</f>
        <v>CUMPLE</v>
      </c>
      <c r="AI483" s="161" t="str">
        <f t="shared" ref="AI483:AI492" si="428">IF(OR(AF483="",AH483=""),"",IF(AF483="NO CUMPLE","NO CUMPLE",IF(AH483="NO CUMPLE","NO CUMPLE",IF(AH483="NO CUMPLE","NO CUMPLE","CUMPLE"))))</f>
        <v>CUMPLE</v>
      </c>
    </row>
    <row r="484" spans="1:35" s="14" customFormat="1" ht="20.100000000000001" customHeight="1">
      <c r="A484" s="259"/>
      <c r="B484" s="21" t="str">
        <f t="shared" ref="B484:B492" si="429">IF(C484="","",B483+0.1)</f>
        <v/>
      </c>
      <c r="C484" s="21"/>
      <c r="D484" s="121"/>
      <c r="E484" s="153"/>
      <c r="F484" s="153"/>
      <c r="G484" s="153"/>
      <c r="H484" s="153"/>
      <c r="I484" s="153">
        <f>IF(ISERROR(E484-G484),"",E484-G484)</f>
        <v>0</v>
      </c>
      <c r="J484" s="153">
        <f t="shared" ref="J484:J492" si="430">IF(ISERROR(F484-H484),"",F484-H484)</f>
        <v>0</v>
      </c>
      <c r="K484" s="153"/>
      <c r="L484" s="153"/>
      <c r="M484" s="149">
        <v>3</v>
      </c>
      <c r="N484" s="197">
        <f>IF(M484="","",VLOOKUP(M484,POA!$B$3:$G454,3,0))</f>
        <v>5</v>
      </c>
      <c r="O484" s="160" t="s">
        <v>7</v>
      </c>
      <c r="P484" s="160">
        <f t="shared" si="425"/>
        <v>0</v>
      </c>
      <c r="Q484" s="255">
        <f>IF(ISERROR(VLOOKUP(M484,POA!$B$3:$G467,2,0)),"",VLOOKUP(M484,POA!$B$3:$G467,2,0))</f>
        <v>1522205504</v>
      </c>
      <c r="R484" s="295">
        <f>IF(M484="","",SUM($I$482)+IF(ISERROR(VLOOKUP(M484,POA!$B$3:$G453,4,0)),"",VLOOKUP(M484,POA!$B$3:$G453,4,0)))</f>
        <v>2004953100.8</v>
      </c>
      <c r="S484" s="257" t="str">
        <f>IF(OR($R$26=0,M484="",Q484=""),"",IF($R$26&gt;=VLOOKUP(M484,POA!$B$3:$G$21,6,FALSE),"CUMPLE","NO CUMPLE"))</f>
        <v/>
      </c>
      <c r="T484" s="129"/>
      <c r="U484" s="130"/>
      <c r="V484" s="186" t="str">
        <f>IF(OR($U482=0,M484="",Q484=""),"",IF(AND(T484="SI",$U482&gt;=$V$22),"CUMPLE",IF($U482&gt;=$V$23,"CUMPLE","NO CUMPLE")))</f>
        <v>CUMPLE</v>
      </c>
      <c r="W484" s="131"/>
      <c r="X484" s="186" t="str">
        <f>IF(OR(W482=0,M484="",Q484=""),"",IF(AND(T484="SI",W482&lt;=$X$22),"CUMPLE",IF(W482&lt;=$X$23,"CUMPLE","NO CUMPLE")))</f>
        <v>CUMPLE</v>
      </c>
      <c r="Y484" s="132"/>
      <c r="Z484" s="186" t="str">
        <f>IF(OR(Y482=0,M484="",Q484=""),"",IF(AND(T484="SI",Y482&gt;=$Z$22),"CUMPLE",IF(Y482&gt;=$Z$23,"CUMPLE","NO CUMPLE")))</f>
        <v>CUMPLE</v>
      </c>
      <c r="AA484" s="214" t="str">
        <f t="shared" si="426"/>
        <v/>
      </c>
      <c r="AB484" s="199">
        <v>2021</v>
      </c>
      <c r="AC484" s="134">
        <f t="shared" si="427"/>
        <v>0</v>
      </c>
      <c r="AD484" s="135" t="str">
        <f t="shared" ref="AD484:AD487" si="431">IF(OR(B484="",C484=""),"",IF(AND(AC484&gt;0,AC484&lt;=30000),"MIPYME","NO CUMPLE"))</f>
        <v/>
      </c>
      <c r="AE484" s="136"/>
      <c r="AF484" s="188" t="str">
        <f>IF(OR(M484="",L482="",P484=""),"",IF(AND(T482="SI",AE482&gt;=$AF$22),"CUMPLE",IF(AE482&gt;=$AF$23,"CUMPLE","NO CUMPLE")))</f>
        <v>CUMPLE</v>
      </c>
      <c r="AG484" s="136"/>
      <c r="AH484" s="188" t="str">
        <f>IF(OR(M484="",L482="",P482=""),"",IF(AND(T482="SI",AG482&gt;=$AH$22),"CUMPLE",IF(AG482&gt;=$AH$23,"CUMPLE","NO CUMPLE")))</f>
        <v>CUMPLE</v>
      </c>
      <c r="AI484" s="162" t="str">
        <f t="shared" si="428"/>
        <v>CUMPLE</v>
      </c>
    </row>
    <row r="485" spans="1:35" s="14" customFormat="1" ht="20.100000000000001" customHeight="1">
      <c r="A485" s="259"/>
      <c r="B485" s="21" t="str">
        <f t="shared" si="429"/>
        <v/>
      </c>
      <c r="C485" s="21"/>
      <c r="D485" s="121"/>
      <c r="E485" s="153"/>
      <c r="F485" s="153"/>
      <c r="G485" s="153"/>
      <c r="H485" s="153"/>
      <c r="I485" s="153">
        <f t="shared" ref="I485:I491" si="432">IF(ISERROR(E485-G485),"",E485-G485)</f>
        <v>0</v>
      </c>
      <c r="J485" s="153">
        <f t="shared" si="430"/>
        <v>0</v>
      </c>
      <c r="K485" s="153"/>
      <c r="L485" s="153"/>
      <c r="M485" s="149">
        <v>4</v>
      </c>
      <c r="N485" s="197">
        <f>IF(M485="","",VLOOKUP(M485,POA!$B$3:$G454,3,0))</f>
        <v>5</v>
      </c>
      <c r="O485" s="160" t="s">
        <v>7</v>
      </c>
      <c r="P485" s="160">
        <f>+SUM(P486:P493)</f>
        <v>0</v>
      </c>
      <c r="Q485" s="255">
        <f>IF(ISERROR(VLOOKUP(M485,POA!$B$3:$G467,2,0)),"",VLOOKUP(M485,POA!$B$3:$G467,2,0))</f>
        <v>1378467964</v>
      </c>
      <c r="R485" s="295">
        <f>IF(M485="","",SUM($I$482)+IF(ISERROR(VLOOKUP(M485,POA!$B$3:$G454,4,0)),"",VLOOKUP(M485,POA!$B$3:$G454,4,0)))</f>
        <v>1976205592.8</v>
      </c>
      <c r="S485" s="294" t="str">
        <f>IF(OR($R$26=0,M485="",Q485=""),"",IF($R$26&gt;=VLOOKUP(M485,POA!$B$3:$G$21,6,FALSE),"CUMPLE","NO CUMPLE"))</f>
        <v/>
      </c>
      <c r="T485" s="129"/>
      <c r="U485" s="130"/>
      <c r="V485" s="186" t="str">
        <f>IF(OR($U482=0,M485="",Q485=""),"",IF(AND(T485="SI",$U482&gt;=$V$22),"CUMPLE",IF($U482&gt;=$V$23,"CUMPLE","NO CUMPLE")))</f>
        <v>CUMPLE</v>
      </c>
      <c r="W485" s="131"/>
      <c r="X485" s="186" t="str">
        <f>IF(OR(W482=0,M485="",Q485=""),"",IF(AND(T485="SI",W482&lt;=$X$22),"CUMPLE",IF(W482&lt;=$X$23,"CUMPLE","NO CUMPLE")))</f>
        <v>CUMPLE</v>
      </c>
      <c r="Y485" s="132"/>
      <c r="Z485" s="186" t="str">
        <f>IF(OR(Y482=0,M485="",Q485=""),"",IF(AND(T485="SI",Y482&gt;=$Z$22),"CUMPLE",IF(Y482&gt;=$Z$23,"CUMPLE","NO CUMPLE")))</f>
        <v>CUMPLE</v>
      </c>
      <c r="AA485" s="214" t="str">
        <f t="shared" si="426"/>
        <v/>
      </c>
      <c r="AB485" s="199">
        <v>2021</v>
      </c>
      <c r="AC485" s="134">
        <f t="shared" si="427"/>
        <v>0</v>
      </c>
      <c r="AD485" s="135" t="str">
        <f t="shared" si="431"/>
        <v/>
      </c>
      <c r="AE485" s="136"/>
      <c r="AF485" s="188" t="str">
        <f>IF(OR(M485="",L482="",P485=""),"",IF(AND(T482="SI",AE482&gt;=$AF$22),"CUMPLE",IF(AE482&gt;=$AF$23,"CUMPLE","NO CUMPLE")))</f>
        <v>CUMPLE</v>
      </c>
      <c r="AG485" s="136"/>
      <c r="AH485" s="188" t="str">
        <f>IF(OR(M485="",L482="",P482=""),"",IF(AND(T482="SI",AG482&gt;=$AH$22),"CUMPLE",IF(AG482&gt;=$AH$23,"CUMPLE","NO CUMPLE")))</f>
        <v>CUMPLE</v>
      </c>
      <c r="AI485" s="162" t="str">
        <f t="shared" si="428"/>
        <v>CUMPLE</v>
      </c>
    </row>
    <row r="486" spans="1:35" s="14" customFormat="1" ht="20.100000000000001" customHeight="1">
      <c r="A486" s="259"/>
      <c r="B486" s="21" t="str">
        <f t="shared" si="429"/>
        <v/>
      </c>
      <c r="C486" s="21"/>
      <c r="D486" s="121"/>
      <c r="E486" s="153"/>
      <c r="F486" s="153"/>
      <c r="G486" s="153"/>
      <c r="H486" s="153"/>
      <c r="I486" s="153">
        <f t="shared" si="432"/>
        <v>0</v>
      </c>
      <c r="J486" s="153">
        <f t="shared" si="430"/>
        <v>0</v>
      </c>
      <c r="K486" s="153"/>
      <c r="L486" s="153"/>
      <c r="M486" s="149">
        <v>5</v>
      </c>
      <c r="N486" s="197">
        <f>IF(M486="","",VLOOKUP(M486,POA!$B$3:$G467,3,0))</f>
        <v>5</v>
      </c>
      <c r="O486" s="160" t="s">
        <v>7</v>
      </c>
      <c r="P486" s="160">
        <f>+SUM(P487:P493)</f>
        <v>0</v>
      </c>
      <c r="Q486" s="255">
        <f>IF(ISERROR(VLOOKUP(M486,POA!$B$3:$G456,2,0)),"",VLOOKUP(M486,POA!$B$3:$G456,2,0))</f>
        <v>1348402734</v>
      </c>
      <c r="R486" s="295">
        <f>IF(M486="","",SUM($I$482)+IF(ISERROR(VLOOKUP(M486,POA!$B$3:$G455,4,0)),"",VLOOKUP(M486,POA!$B$3:$G455,4,0)))</f>
        <v>1970192546.8</v>
      </c>
      <c r="S486" s="298" t="str">
        <f>IF(OR($R$26=0,M486="",Q486=""),"",IF($R$26&gt;=VLOOKUP(M486,POA!$B$3:$G$21,6,FALSE),"CUMPLE","NO CUMPLE"))</f>
        <v/>
      </c>
      <c r="T486" s="129"/>
      <c r="U486" s="130"/>
      <c r="V486" s="186" t="str">
        <f>IF(OR($U482=0,M486="",Q486=""),"",IF(AND(T486="SI",$U482&gt;=$V$22),"CUMPLE",IF($U482&gt;=$V$23,"CUMPLE","NO CUMPLE")))</f>
        <v>CUMPLE</v>
      </c>
      <c r="W486" s="131"/>
      <c r="X486" s="186" t="str">
        <f>IF(OR(W482=0,M486="",Q486=""),"",IF(AND(T486="SI",W482&lt;=$X$22),"CUMPLE",IF(W482&lt;=$X$23,"CUMPLE","NO CUMPLE")))</f>
        <v>CUMPLE</v>
      </c>
      <c r="Y486" s="132"/>
      <c r="Z486" s="186" t="str">
        <f>IF(OR(Y482=0,M486="",Q486=""),"",IF(AND(T486="SI",Y482&gt;=$Z$22),"CUMPLE",IF(Y482&gt;=$Z$23,"CUMPLE","NO CUMPLE")))</f>
        <v>CUMPLE</v>
      </c>
      <c r="AA486" s="214" t="str">
        <f t="shared" si="426"/>
        <v/>
      </c>
      <c r="AB486" s="199">
        <v>2021</v>
      </c>
      <c r="AC486" s="134">
        <f t="shared" si="427"/>
        <v>0</v>
      </c>
      <c r="AD486" s="135" t="str">
        <f t="shared" si="431"/>
        <v/>
      </c>
      <c r="AE486" s="136"/>
      <c r="AF486" s="188" t="str">
        <f>IF(OR(M486="",L482="",P486=""),"",IF(AND(T482="SI",AE482&gt;=$AF$22),"CUMPLE",IF(AE482&gt;=$AF$23,"CUMPLE","NO CUMPLE")))</f>
        <v>CUMPLE</v>
      </c>
      <c r="AG486" s="136"/>
      <c r="AH486" s="188" t="str">
        <f>IF(OR(M485="",L482="",P482=""),"",IF(AND(T482="SI",AG482&gt;=$AH$22),"CUMPLE",IF(AG482&gt;=$AH$23,"CUMPLE","NO CUMPLE")))</f>
        <v>CUMPLE</v>
      </c>
      <c r="AI486" s="162" t="str">
        <f t="shared" si="428"/>
        <v>CUMPLE</v>
      </c>
    </row>
    <row r="487" spans="1:35" s="14" customFormat="1" ht="20.100000000000001" customHeight="1">
      <c r="A487" s="259"/>
      <c r="B487" s="21" t="str">
        <f t="shared" si="429"/>
        <v/>
      </c>
      <c r="C487" s="21"/>
      <c r="D487" s="121"/>
      <c r="E487" s="153"/>
      <c r="F487" s="153"/>
      <c r="G487" s="153"/>
      <c r="H487" s="153"/>
      <c r="I487" s="153">
        <f t="shared" si="432"/>
        <v>0</v>
      </c>
      <c r="J487" s="153">
        <f t="shared" si="430"/>
        <v>0</v>
      </c>
      <c r="K487" s="153"/>
      <c r="L487" s="153"/>
      <c r="M487" s="149">
        <v>6</v>
      </c>
      <c r="N487" s="197">
        <f>IF(M487="","",VLOOKUP(M487,POA!$B$3:$G454,3,0))</f>
        <v>5</v>
      </c>
      <c r="O487" s="160" t="s">
        <v>7</v>
      </c>
      <c r="P487" s="160">
        <f>+SUM(P488:P493)</f>
        <v>0</v>
      </c>
      <c r="Q487" s="255">
        <f>IF(ISERROR(VLOOKUP(M487,POA!$B$3:$G467,2,0)),"",VLOOKUP(M487,POA!$B$3:$G467,2,0))</f>
        <v>1264100957</v>
      </c>
      <c r="R487" s="295">
        <f>IF(M487="","",SUM($I$482)+IF(ISERROR(VLOOKUP(M487,POA!$B$3:$G456,4,0)),"",VLOOKUP(M487,POA!$B$3:$G456,4,0)))</f>
        <v>1953332191.4000001</v>
      </c>
      <c r="S487" s="257" t="str">
        <f>IF(OR($R$26=0,M487="",Q487=""),"",IF($R$26&gt;=VLOOKUP(M487,POA!$B$3:$G$21,6,FALSE),"CUMPLE","NO CUMPLE"))</f>
        <v/>
      </c>
      <c r="T487" s="129"/>
      <c r="U487" s="130"/>
      <c r="V487" s="186" t="str">
        <f>IF(OR($U482=0,M487="",Q487=""),"",IF(AND(T487="SI",$U482&gt;=$V$22),"CUMPLE",IF($U482&gt;=$V$23,"CUMPLE","NO CUMPLE")))</f>
        <v>CUMPLE</v>
      </c>
      <c r="W487" s="131"/>
      <c r="X487" s="186" t="str">
        <f>IF(OR(W482=0,M487="",Q487=""),"",IF(AND(T487="SI",W482&lt;=$X$22),"CUMPLE",IF(W482&lt;=$X$23,"CUMPLE","NO CUMPLE")))</f>
        <v>CUMPLE</v>
      </c>
      <c r="Y487" s="132"/>
      <c r="Z487" s="186" t="str">
        <f>IF(OR(Y482=0,M487="",Q487=""),"",IF(AND(T487="SI",Y482&gt;=$Z$22),"CUMPLE",IF(Y482&gt;=$Z$23,"CUMPLE","NO CUMPLE")))</f>
        <v>CUMPLE</v>
      </c>
      <c r="AA487" s="214" t="str">
        <f t="shared" si="426"/>
        <v/>
      </c>
      <c r="AB487" s="199">
        <v>2021</v>
      </c>
      <c r="AC487" s="134">
        <f t="shared" si="427"/>
        <v>0</v>
      </c>
      <c r="AD487" s="135" t="str">
        <f t="shared" si="431"/>
        <v/>
      </c>
      <c r="AE487" s="136"/>
      <c r="AF487" s="188" t="str">
        <f>IF(OR(M487="",L482="",P487=""),"",IF(AND(T482="SI",AE482&gt;=$AF$22),"CUMPLE",IF(AE482&gt;=$AF$23,"CUMPLE","NO CUMPLE")))</f>
        <v>CUMPLE</v>
      </c>
      <c r="AG487" s="136"/>
      <c r="AH487" s="188" t="str">
        <f>IF(OR(M487="",L482="",P482=""),"",IF(AND(T482="SI",AG482&gt;=$AH$22),"CUMPLE",IF(AG482&gt;=$AH$23,"CUMPLE","NO CUMPLE")))</f>
        <v>CUMPLE</v>
      </c>
      <c r="AI487" s="162" t="str">
        <f t="shared" si="428"/>
        <v>CUMPLE</v>
      </c>
    </row>
    <row r="488" spans="1:35" s="14" customFormat="1" ht="20.100000000000001" customHeight="1">
      <c r="A488" s="259"/>
      <c r="B488" s="150" t="str">
        <f t="shared" si="429"/>
        <v/>
      </c>
      <c r="C488" s="150"/>
      <c r="D488" s="121"/>
      <c r="E488" s="153"/>
      <c r="F488" s="153"/>
      <c r="G488" s="153"/>
      <c r="H488" s="153"/>
      <c r="I488" s="153">
        <f t="shared" si="432"/>
        <v>0</v>
      </c>
      <c r="J488" s="153">
        <f t="shared" si="430"/>
        <v>0</v>
      </c>
      <c r="K488" s="153"/>
      <c r="L488" s="153"/>
      <c r="M488" s="149">
        <v>7</v>
      </c>
      <c r="N488" s="197">
        <f>IF(M488="","",VLOOKUP(M488,POA!$B$3:$G454,3,0))</f>
        <v>5</v>
      </c>
      <c r="O488" s="160" t="s">
        <v>7</v>
      </c>
      <c r="P488" s="160">
        <f>+SUM(P489:P493)</f>
        <v>0</v>
      </c>
      <c r="Q488" s="255">
        <f>IF(ISERROR(VLOOKUP(M488,POA!$B$3:$G467,2,0)),"",VLOOKUP(M488,POA!$B$3:$G467,2,0))</f>
        <v>1167015102</v>
      </c>
      <c r="R488" s="295">
        <f>IF(M488="","",SUM($I$482)+IF(ISERROR(VLOOKUP(M488,POA!$B$3:$G457,4,0)),"",VLOOKUP(M488,POA!$B$3:$G457,4,0)))</f>
        <v>1933915020.4000001</v>
      </c>
      <c r="S488" s="257" t="str">
        <f>IF(OR($R$26=0,M488="",Q488=""),"",IF($R$26&gt;=VLOOKUP(M488,POA!$B$3:$G$21,6,FALSE),"CUMPLE","NO CUMPLE"))</f>
        <v/>
      </c>
      <c r="T488" s="129"/>
      <c r="U488" s="130"/>
      <c r="V488" s="186" t="str">
        <f>IF(OR($U482=0,M488="",Q488=""),"",IF(AND(T488="SI",$U482&gt;=$V$22),"CUMPLE",IF($U482&gt;=$V$23,"CUMPLE","NO CUMPLE")))</f>
        <v>CUMPLE</v>
      </c>
      <c r="W488" s="131"/>
      <c r="X488" s="186" t="str">
        <f>IF(OR(W482=0,M488="",Q488=""),"",IF(AND(T488="SI",W482&lt;=$X$22),"CUMPLE",IF(W482&lt;=$X$23,"CUMPLE","NO CUMPLE")))</f>
        <v>CUMPLE</v>
      </c>
      <c r="Y488" s="132"/>
      <c r="Z488" s="186" t="str">
        <f>IF(OR(Y482=0,M488="",Q488=""),"",IF(AND(T488="SI",Y482&gt;=$Z$22),"CUMPLE",IF(Y482&gt;=$Z$23,"CUMPLE","NO CUMPLE")))</f>
        <v>CUMPLE</v>
      </c>
      <c r="AA488" s="214" t="str">
        <f t="shared" si="426"/>
        <v/>
      </c>
      <c r="AB488" s="199">
        <v>2021</v>
      </c>
      <c r="AC488" s="134">
        <f t="shared" si="427"/>
        <v>0</v>
      </c>
      <c r="AD488" s="135" t="str">
        <f>IF(OR(B488="",C488=""),"",IF(AND(AC488&gt;0,AC488&lt;=30000),"MIPYME","NO CUMPLE"))</f>
        <v/>
      </c>
      <c r="AE488" s="136"/>
      <c r="AF488" s="188" t="str">
        <f>IF(OR(M488="",L482="",P488=""),"",IF(AND(T486="SI",AE482&gt;=$AF$22),"CUMPLE",IF(AE482&gt;=$AF$23,"CUMPLE","NO CUMPLE")))</f>
        <v>CUMPLE</v>
      </c>
      <c r="AG488" s="136"/>
      <c r="AH488" s="188" t="str">
        <f>IF(OR(M488="",L482="",P482=""),"",IF(AND(T482="SI",AG482&gt;=$AH$22),"CUMPLE",IF(AG482&gt;=$AH$23,"CUMPLE","NO CUMPLE")))</f>
        <v>CUMPLE</v>
      </c>
      <c r="AI488" s="162" t="str">
        <f t="shared" si="428"/>
        <v>CUMPLE</v>
      </c>
    </row>
    <row r="489" spans="1:35" s="14" customFormat="1" ht="20.100000000000001" customHeight="1">
      <c r="A489" s="259"/>
      <c r="B489" s="150" t="str">
        <f t="shared" si="429"/>
        <v/>
      </c>
      <c r="C489" s="150"/>
      <c r="D489" s="121"/>
      <c r="E489" s="153"/>
      <c r="F489" s="153"/>
      <c r="G489" s="153"/>
      <c r="H489" s="153"/>
      <c r="I489" s="153">
        <f t="shared" si="432"/>
        <v>0</v>
      </c>
      <c r="J489" s="153">
        <f t="shared" si="430"/>
        <v>0</v>
      </c>
      <c r="K489" s="153"/>
      <c r="L489" s="153"/>
      <c r="M489" s="149">
        <v>8</v>
      </c>
      <c r="N489" s="197">
        <f>IF(M489="","",VLOOKUP(M489,POA!$B$3:$G454,3,0))</f>
        <v>5</v>
      </c>
      <c r="O489" s="160" t="s">
        <v>7</v>
      </c>
      <c r="P489" s="160">
        <f>+SUM(P490:P493)</f>
        <v>0</v>
      </c>
      <c r="Q489" s="255">
        <f>IF(ISERROR(VLOOKUP(M489,POA!$B$3:$G467,2,0)),"",VLOOKUP(M489,POA!$B$3:$G467,2,0))</f>
        <v>1146992897</v>
      </c>
      <c r="R489" s="295">
        <f>IF(M489="","",SUM($I$482)+IF(ISERROR(VLOOKUP(M489,POA!$B$3:$G458,4,0)),"",VLOOKUP(M489,POA!$B$3:$G458,4,0)))</f>
        <v>1929910579.4000001</v>
      </c>
      <c r="S489" s="257" t="str">
        <f>IF(OR($R$26=0,M489="",Q489=""),"",IF($R$26&gt;=VLOOKUP(M489,POA!$B$3:$G$21,6,FALSE),"CUMPLE","NO CUMPLE"))</f>
        <v/>
      </c>
      <c r="T489" s="129"/>
      <c r="U489" s="130"/>
      <c r="V489" s="186" t="str">
        <f>IF(OR($U482=0,M489="",Q489=""),"",IF(AND(T489="SI",$U482&gt;=$V$22),"CUMPLE",IF($U482&gt;=$V$23,"CUMPLE","NO CUMPLE")))</f>
        <v>CUMPLE</v>
      </c>
      <c r="W489" s="131"/>
      <c r="X489" s="186" t="str">
        <f>IF(OR(W482=0,M489="",Q489=""),"",IF(AND(T489="SI",W482&lt;=$X$22),"CUMPLE",IF(W482&lt;=$X$23,"CUMPLE","NO CUMPLE")))</f>
        <v>CUMPLE</v>
      </c>
      <c r="Y489" s="132"/>
      <c r="Z489" s="186" t="str">
        <f>IF(OR(Y482=0,M489="",Q489=""),"",IF(AND(T489="SI",Y482&gt;=$Z$22),"CUMPLE",IF(Y482&gt;=$Z$23,"CUMPLE","NO CUMPLE")))</f>
        <v>CUMPLE</v>
      </c>
      <c r="AA489" s="214" t="str">
        <f t="shared" si="426"/>
        <v/>
      </c>
      <c r="AB489" s="199">
        <v>2021</v>
      </c>
      <c r="AC489" s="134">
        <f t="shared" si="427"/>
        <v>0</v>
      </c>
      <c r="AD489" s="135" t="str">
        <f t="shared" ref="AD489:AD490" si="433">IF(OR(B489="",C489=""),"",IF(AND(AC489&gt;0,AC489&lt;=30000),"MIPYME","NO CUMPLE"))</f>
        <v/>
      </c>
      <c r="AE489" s="136"/>
      <c r="AF489" s="188" t="str">
        <f>IF(OR(M489="",L482="",P489=""),"",IF(AND(T482="SI",AE482&gt;=$AF$22),"CUMPLE",IF(AE482&gt;=$AF$23,"CUMPLE","NO CUMPLE")))</f>
        <v>CUMPLE</v>
      </c>
      <c r="AG489" s="136"/>
      <c r="AH489" s="188" t="str">
        <f>IF(OR(M489="",L482="",P482=""),"",IF(AND(T482="SI",AG482&gt;=$AH$22),"CUMPLE",IF(AG482&gt;=$AH$23,"CUMPLE","NO CUMPLE")))</f>
        <v>CUMPLE</v>
      </c>
      <c r="AI489" s="162" t="str">
        <f t="shared" si="428"/>
        <v>CUMPLE</v>
      </c>
    </row>
    <row r="490" spans="1:35" s="14" customFormat="1" ht="20.100000000000001" customHeight="1">
      <c r="A490" s="259"/>
      <c r="B490" s="150" t="str">
        <f t="shared" si="429"/>
        <v/>
      </c>
      <c r="C490" s="150"/>
      <c r="D490" s="121"/>
      <c r="E490" s="153"/>
      <c r="F490" s="153"/>
      <c r="G490" s="153"/>
      <c r="H490" s="153"/>
      <c r="I490" s="153">
        <f t="shared" si="432"/>
        <v>0</v>
      </c>
      <c r="J490" s="153">
        <f t="shared" si="430"/>
        <v>0</v>
      </c>
      <c r="K490" s="153"/>
      <c r="L490" s="153"/>
      <c r="M490" s="149">
        <v>9</v>
      </c>
      <c r="N490" s="197">
        <f>IF(M490="","",VLOOKUP(M490,POA!$B$3:$G454,3,0))</f>
        <v>5</v>
      </c>
      <c r="O490" s="160" t="s">
        <v>7</v>
      </c>
      <c r="P490" s="160">
        <f>+SUM(P491:P493)</f>
        <v>0</v>
      </c>
      <c r="Q490" s="255">
        <f>IF(ISERROR(VLOOKUP(M490,POA!$B$3:$G460,2,0)),"",VLOOKUP(M490,POA!$B$3:$G460,2,0))</f>
        <v>1077361989</v>
      </c>
      <c r="R490" s="295">
        <f>IF(M490="","",SUM($I$482)+IF(ISERROR(VLOOKUP(M490,POA!$B$3:$G459,4,0)),"",VLOOKUP(M490,POA!$B$3:$G459,4,0)))</f>
        <v>1915984397.8</v>
      </c>
      <c r="S490" s="257" t="str">
        <f>IF(OR($R$26=0,M490="",Q490=""),"",IF($R$26&gt;=VLOOKUP(M490,POA!$B$3:$G$21,6,FALSE),"CUMPLE","NO CUMPLE"))</f>
        <v/>
      </c>
      <c r="T490" s="129"/>
      <c r="U490" s="130"/>
      <c r="V490" s="186" t="str">
        <f>IF(OR($U482=0,M490="",Q490=""),"",IF(AND(T490="SI",$U482&gt;=$V$22),"CUMPLE",IF($U482&gt;=$V$23,"CUMPLE","NO CUMPLE")))</f>
        <v>CUMPLE</v>
      </c>
      <c r="W490" s="131"/>
      <c r="X490" s="186" t="str">
        <f>IF(OR(W482=0,M490="",Q490=""),"",IF(AND(T490="SI",W482&lt;=$X$22),"CUMPLE",IF(W482&lt;=$X$23,"CUMPLE","NO CUMPLE")))</f>
        <v>CUMPLE</v>
      </c>
      <c r="Y490" s="132"/>
      <c r="Z490" s="186" t="str">
        <f>IF(OR(Y482=0,M490="",Q490=""),"",IF(AND(T490="SI",Y482&gt;=$Z$22),"CUMPLE",IF(Y482&gt;=$Z$23,"CUMPLE","NO CUMPLE")))</f>
        <v>CUMPLE</v>
      </c>
      <c r="AA490" s="215" t="str">
        <f t="shared" si="426"/>
        <v/>
      </c>
      <c r="AB490" s="133">
        <v>2021</v>
      </c>
      <c r="AC490" s="134">
        <f t="shared" si="427"/>
        <v>0</v>
      </c>
      <c r="AD490" s="135" t="str">
        <f t="shared" si="433"/>
        <v/>
      </c>
      <c r="AE490" s="136"/>
      <c r="AF490" s="188" t="str">
        <f>IF(OR(M490="",L482="",P482=""),"",IF(AND(T482="SI",AE482&gt;=$AF$22),"CUMPLE",IF(AE482&gt;=$AF$23,"CUMPLE","NO CUMPLE")))</f>
        <v>CUMPLE</v>
      </c>
      <c r="AG490" s="136"/>
      <c r="AH490" s="188" t="str">
        <f>IF(OR(M490="",L482="",P482=""),"",IF(AND(T482="SI",AG482&gt;=$AH$22),"CUMPLE",IF(AG482&gt;=$AH$23,"CUMPLE","NO CUMPLE")))</f>
        <v>CUMPLE</v>
      </c>
      <c r="AI490" s="162" t="str">
        <f t="shared" si="428"/>
        <v>CUMPLE</v>
      </c>
    </row>
    <row r="491" spans="1:35" s="14" customFormat="1" ht="20.100000000000001" customHeight="1">
      <c r="A491" s="259"/>
      <c r="B491" s="150" t="str">
        <f t="shared" si="429"/>
        <v/>
      </c>
      <c r="C491" s="150"/>
      <c r="D491" s="121"/>
      <c r="E491" s="153"/>
      <c r="F491" s="153"/>
      <c r="G491" s="153"/>
      <c r="H491" s="153"/>
      <c r="I491" s="153">
        <f t="shared" si="432"/>
        <v>0</v>
      </c>
      <c r="J491" s="153">
        <f t="shared" si="430"/>
        <v>0</v>
      </c>
      <c r="K491" s="153"/>
      <c r="L491" s="153"/>
      <c r="M491" s="151"/>
      <c r="N491" s="197" t="str">
        <f>IF(M491="","",VLOOKUP(M491,POA!$B$3:$G454,3,0))</f>
        <v/>
      </c>
      <c r="O491" s="160" t="s">
        <v>7</v>
      </c>
      <c r="P491" s="160">
        <f>+SUM(P492:P493)</f>
        <v>0</v>
      </c>
      <c r="Q491" s="203" t="str">
        <f>IF(ISERROR(VLOOKUP(M491,POA!$B$3:$G461,2,0)),"",VLOOKUP(M491,POA!$B$3:$G461,2,0))</f>
        <v/>
      </c>
      <c r="R491" s="261"/>
      <c r="S491" s="246"/>
      <c r="T491" s="129"/>
      <c r="U491" s="130"/>
      <c r="V491" s="186" t="str">
        <f>IF(OR($U482=0,M491="",Q491=""),"",IF(AND(T491="SI",$U482&gt;=$V$22),"CUMPLE",IF($U482&gt;=$V$23,"CUMPLE","NO CUMPLE")))</f>
        <v/>
      </c>
      <c r="W491" s="131"/>
      <c r="X491" s="186" t="str">
        <f>IF(OR(W482=0,M491="",Q491=""),"",IF(AND(T491="SI",W482&lt;=$X$22),"CUMPLE",IF(W482&lt;=$X$23,"CUMPLE","NO CUMPLE")))</f>
        <v/>
      </c>
      <c r="Y491" s="132"/>
      <c r="Z491" s="186" t="str">
        <f>IF(OR(Y482=0,M491="",Q491=""),"",IF(AND(T491="SI",Y482&gt;=$Z$22),"CUMPLE",IF(Y482&gt;=$Z$23,"CUMPLE","NO CUMPLE")))</f>
        <v/>
      </c>
      <c r="AA491" s="214" t="str">
        <f t="shared" si="426"/>
        <v/>
      </c>
      <c r="AB491" s="199">
        <v>2021</v>
      </c>
      <c r="AC491" s="134">
        <f t="shared" si="427"/>
        <v>0</v>
      </c>
      <c r="AD491" s="135" t="str">
        <f>IF(OR(B491="",C491=""),"",IF(AND(AC491&gt;0,AC491&lt;=30000),"MIPYME","NO CUMPLE"))</f>
        <v/>
      </c>
      <c r="AE491" s="136"/>
      <c r="AF491" s="188" t="str">
        <f>IF(OR(M491="",L482="",P491=""),"",IF(AND(T482="SI",AE482&gt;=$AF$22),"CUMPLE",IF(AE482&gt;=$AF$23,"CUMPLE","NO CUMPLE")))</f>
        <v/>
      </c>
      <c r="AG491" s="136"/>
      <c r="AH491" s="188" t="str">
        <f>IF(OR(M491="",L482="",P482=""),"",IF(AND(T482="SI",AG482&gt;=$AH$22),"CUMPLE",IF(AG482&gt;=$AH$23,"CUMPLE","NO CUMPLE")))</f>
        <v/>
      </c>
      <c r="AI491" s="162" t="str">
        <f t="shared" si="428"/>
        <v/>
      </c>
    </row>
    <row r="492" spans="1:35" ht="20.100000000000001" customHeight="1">
      <c r="A492" s="259"/>
      <c r="B492" s="284" t="str">
        <f t="shared" si="429"/>
        <v/>
      </c>
      <c r="C492" s="284"/>
      <c r="D492" s="284"/>
      <c r="E492" s="216"/>
      <c r="F492" s="153"/>
      <c r="G492" s="153"/>
      <c r="H492" s="153"/>
      <c r="I492" s="153">
        <f>IF(ISERROR(E492-G492),"",E492-G492)</f>
        <v>0</v>
      </c>
      <c r="J492" s="153">
        <f t="shared" si="430"/>
        <v>0</v>
      </c>
      <c r="K492" s="153"/>
      <c r="L492" s="153"/>
      <c r="M492" s="151"/>
      <c r="N492" s="197" t="str">
        <f>IF(M492="","",VLOOKUP(M492,POA!$B$3:$G454,3,0))</f>
        <v/>
      </c>
      <c r="O492" s="160" t="s">
        <v>7</v>
      </c>
      <c r="P492" s="160">
        <f>+SUM(P493:P493)</f>
        <v>0</v>
      </c>
      <c r="Q492" s="203" t="str">
        <f>IF(ISERROR(VLOOKUP(M492,POA!$B$3:$G462,2,0)),"",VLOOKUP(M492,POA!$B$3:$G462,2,0))</f>
        <v/>
      </c>
      <c r="R492" s="204"/>
      <c r="S492" s="253"/>
      <c r="T492" s="129"/>
      <c r="U492" s="129"/>
      <c r="V492" s="186" t="str">
        <f>IF(OR($U483=0,M492="",Q492=""),"",IF(AND(T492="SI",$U483&gt;=$V$22),"CUMPLE",IF($U483&gt;=$V$23,"CUMPLE","NO CUMPLE")))</f>
        <v/>
      </c>
      <c r="W492" s="129"/>
      <c r="X492" s="186" t="str">
        <f>IF(OR(W483=0,M492="",Q492=""),"",IF(AND(T492="SI",W483&lt;=$X$22),"CUMPLE",IF(W483&lt;=$X$23,"CUMPLE","NO CUMPLE")))</f>
        <v/>
      </c>
      <c r="Y492" s="129"/>
      <c r="Z492" s="186" t="str">
        <f>IF(OR(Y483=0,M492="",Q492=""),"",IF(AND(T492="SI",Y483&gt;=$Z$22),"CUMPLE",IF(Y483&gt;=$Z$23,"CUMPLE","NO CUMPLE")))</f>
        <v/>
      </c>
      <c r="AA492" s="214" t="str">
        <f t="shared" si="426"/>
        <v/>
      </c>
      <c r="AB492" s="200"/>
      <c r="AC492" s="129"/>
      <c r="AD492" s="129"/>
      <c r="AE492" s="129"/>
      <c r="AF492" s="188" t="str">
        <f>IF(OR(M492="",L482="",P492=""),"",IF(AND(T482="SI",AE482&gt;=$AF$22),"CUMPLE",IF(AE482&gt;=$AF$23,"CUMPLE","NO CUMPLE")))</f>
        <v/>
      </c>
      <c r="AG492" s="129"/>
      <c r="AH492" s="188" t="str">
        <f>IF(OR(M492="",L482="",P482=""),"",IF(AND(T482="SI",AG482&gt;=$AH$22),"CUMPLE",IF(AG482&gt;=$AH$23,"CUMPLE","NO CUMPLE")))</f>
        <v/>
      </c>
      <c r="AI492" s="162" t="str">
        <f t="shared" si="428"/>
        <v/>
      </c>
    </row>
    <row r="493" spans="1:35" ht="9.9499999999999993" customHeight="1" thickBot="1">
      <c r="A493" s="259"/>
      <c r="B493" s="322" t="s">
        <v>73</v>
      </c>
      <c r="C493" s="323"/>
      <c r="D493" s="323"/>
      <c r="E493" s="323"/>
      <c r="F493" s="323"/>
      <c r="G493" s="323"/>
      <c r="H493" s="323"/>
      <c r="I493" s="323"/>
      <c r="J493" s="323"/>
      <c r="K493" s="323"/>
      <c r="L493" s="323"/>
      <c r="M493" s="323"/>
      <c r="N493" s="323"/>
      <c r="O493" s="323"/>
      <c r="P493" s="323"/>
      <c r="Q493" s="323"/>
      <c r="R493" s="323"/>
      <c r="S493" s="324"/>
      <c r="T493" s="323"/>
      <c r="U493" s="323"/>
      <c r="V493" s="323"/>
      <c r="W493" s="323"/>
      <c r="X493" s="323"/>
      <c r="Y493" s="323"/>
      <c r="Z493" s="323"/>
      <c r="AA493" s="324"/>
      <c r="AB493" s="323"/>
      <c r="AC493" s="323"/>
      <c r="AD493" s="323"/>
      <c r="AE493" s="323"/>
      <c r="AF493" s="323"/>
      <c r="AG493" s="323"/>
      <c r="AH493" s="323"/>
      <c r="AI493" s="325"/>
    </row>
    <row r="494" spans="1:35" s="221" customFormat="1" ht="26.1" customHeight="1">
      <c r="A494" s="269" t="s">
        <v>201</v>
      </c>
      <c r="B494" s="222">
        <v>40</v>
      </c>
      <c r="C494" s="223" t="s">
        <v>202</v>
      </c>
      <c r="D494" s="224">
        <f>IF(SUM(D495:D504)=0,"",SUM(D495:D504))</f>
        <v>1</v>
      </c>
      <c r="E494" s="225">
        <f t="shared" ref="E494:K494" si="434">IF(ISERROR(SUM(E495:E504)),"",SUM(E495:E504))</f>
        <v>207066613591.98999</v>
      </c>
      <c r="F494" s="225">
        <f t="shared" si="434"/>
        <v>270668430986.04001</v>
      </c>
      <c r="G494" s="225">
        <f t="shared" si="434"/>
        <v>14802523080.4</v>
      </c>
      <c r="H494" s="225">
        <f t="shared" si="434"/>
        <v>181057504239.98001</v>
      </c>
      <c r="I494" s="225">
        <f t="shared" si="434"/>
        <v>192264090511.59</v>
      </c>
      <c r="J494" s="225">
        <f t="shared" si="434"/>
        <v>89610926746.059998</v>
      </c>
      <c r="K494" s="225">
        <f t="shared" si="434"/>
        <v>18935944628.010002</v>
      </c>
      <c r="L494" s="225">
        <f t="shared" ref="L494" si="435">IF(ISERROR(SUM(L495:L503)),"",SUM(L495:L503))</f>
        <v>6859268889.7399998</v>
      </c>
      <c r="M494" s="226">
        <v>1</v>
      </c>
      <c r="N494" s="227">
        <f>IF(M494="","",VLOOKUP(M494,POA!$B$3:$G466,3,0))</f>
        <v>5</v>
      </c>
      <c r="O494" s="228" t="s">
        <v>7</v>
      </c>
      <c r="P494" s="228">
        <f>+SUM(P495:P503)</f>
        <v>0</v>
      </c>
      <c r="Q494" s="229">
        <f>IF(ISERROR(VLOOKUP(M494,POA!$B$3:$G479,2,0)),"",VLOOKUP(M494,POA!$B$3:$G479,2,0))</f>
        <v>3031202957</v>
      </c>
      <c r="R494" s="230">
        <f>IF(M494="","",SUM($I$494)+IF(ISERROR(VLOOKUP(M494,POA!$B$3:$G463,4,0)),"",VLOOKUP(M494,POA!$B$3:$G463,4,0)))</f>
        <v>192870331102.98999</v>
      </c>
      <c r="S494" s="231" t="str">
        <f>IF(OR($R$26=0,M494="",Q494=""),"",IF($R$26&gt;=VLOOKUP(M494,POA!$B$3:$G$21,6,FALSE),"CUMPLE","NO CUMPLE"))</f>
        <v/>
      </c>
      <c r="T494" s="225" t="str">
        <f>IF(M494="","",IF(COUNTIFS(T495:T504,"SI",D495:D504,"&gt;=10%")&gt;0,"SI","NO"))</f>
        <v>SI</v>
      </c>
      <c r="U494" s="225">
        <f>IF(ISERROR(SUM(E494/G494)),0,SUM(E494/G494))</f>
        <v>13.988602650190535</v>
      </c>
      <c r="V494" s="232" t="str">
        <f>IF(OR($U494=0,M494="",Q494=""),"",IF(AND(T494="SI",$U494&gt;=$V$22),"CUMPLE",IF($U494&gt;=$V$23,"CUMPLE","NO CUMPLE")))</f>
        <v>CUMPLE</v>
      </c>
      <c r="W494" s="233">
        <f>IF(M494="","",IF(ISERROR(SUM(H494/F494)),0,SUM(H494/F494)))</f>
        <v>0.66892730556123936</v>
      </c>
      <c r="X494" s="232" t="str">
        <f>IF(OR(W494=0,M494="",Q494=""),"",IF(AND(T494="SI",W494&lt;=$X$22),"CUMPLE",IF(W494&lt;=$X$23,"CUMPLE","NO CUMPLE")))</f>
        <v>CUMPLE</v>
      </c>
      <c r="Y494" s="225">
        <f>IF(ISERROR(SUM(K494/L494)),0,SUM(K494/L494))</f>
        <v>2.7606359996083736</v>
      </c>
      <c r="Z494" s="232" t="str">
        <f>IF(OR(Y494=0,M494="",Q494=""),"",IF(AND(T494="SI",Y494&gt;=$Z$22),"CUMPLE",IF(Y494&gt;=$Z$23,"CUMPLE","NO CUMPLE")))</f>
        <v>CUMPLE</v>
      </c>
      <c r="AA494" s="234" t="str">
        <f t="shared" ref="AA494:AA504" si="436">IF(OR(S494="",V494="",X494="",Z494=""),"",IF(S494="NO CUMPLE","NO CUMPLE",IF(V494="NO CUMPLE","NO CUMPLE",IF(X494="NO CUMPLE","NO CUMPLE",IF(Z494="NO CUMPLE","NO CUMPLE",IF(Z494="NO CUMPLE","NO CUMPLE","CUMPLE"))))))</f>
        <v/>
      </c>
      <c r="AB494" s="235">
        <v>2021</v>
      </c>
      <c r="AC494" s="236">
        <f>IF(ISERROR(F494/VLOOKUP(AB494,$AC$21:$AD$23,2)),"",F494/VLOOKUP(AB494,$AC$21:$AD$23,2))</f>
        <v>297920.40182233643</v>
      </c>
      <c r="AD494" s="237" t="str">
        <f>IF(OR(B494="",C494=""),"",IF(AND(AC494&gt;0,AC494&lt;=30000),"MIPYME","NO CUMPLE"))</f>
        <v>NO CUMPLE</v>
      </c>
      <c r="AE494" s="238">
        <f>IF(M494="","",IF(ISERROR(SUM(K494/J494)),0,SUM(K494/J494)))</f>
        <v>0.21131289805394826</v>
      </c>
      <c r="AF494" s="239" t="str">
        <f>IF(OR(M494="",L494="",P494=""),"",IF(AND(T494="SI",AE494&gt;=$AF$22),"CUMPLE",IF(AE494&gt;=$AF$23,"CUMPLE","NO CUMPLE")))</f>
        <v>CUMPLE</v>
      </c>
      <c r="AG494" s="238">
        <f>IF(M494="","",IF(ISERROR(SUM(K494/F494)),0,SUM(K494/F494)))</f>
        <v>6.9959930528383799E-2</v>
      </c>
      <c r="AH494" s="239" t="str">
        <f>IF(OR(M494="",L494="",P494=""),"",IF(AND(T494="SI",AG494&gt;=$AH$22),"CUMPLE",IF(AG494&gt;=$AH$23,"CUMPLE","NO CUMPLE")))</f>
        <v>CUMPLE</v>
      </c>
      <c r="AI494" s="234" t="str">
        <f>IF(OR(AF494="",AH494=""),"",IF(AF494="NO CUMPLE","NO CUMPLE",IF(AH494="NO CUMPLE","NO CUMPLE",IF(AH494="NO CUMPLE","NO CUMPLE","CUMPLE"))))</f>
        <v>CUMPLE</v>
      </c>
    </row>
    <row r="495" spans="1:35" s="14" customFormat="1" ht="20.100000000000001" customHeight="1">
      <c r="A495" s="259">
        <v>45477</v>
      </c>
      <c r="B495" s="146">
        <f>IF(C495="","",B494+0.1)</f>
        <v>40.1</v>
      </c>
      <c r="C495" s="146" t="s">
        <v>203</v>
      </c>
      <c r="D495" s="147">
        <v>0.9</v>
      </c>
      <c r="E495" s="137">
        <v>199429157070.98999</v>
      </c>
      <c r="F495" s="137">
        <v>262971106515.04001</v>
      </c>
      <c r="G495" s="137">
        <v>11629366833.4</v>
      </c>
      <c r="H495" s="137">
        <v>177883419992.98001</v>
      </c>
      <c r="I495" s="137">
        <f>IF(ISERROR(E495-G495),"",E495-G495)</f>
        <v>187799790237.59</v>
      </c>
      <c r="J495" s="137">
        <f>IF(ISERROR(F495-H495),"",F495-H495)</f>
        <v>85087686522.059998</v>
      </c>
      <c r="K495" s="137">
        <v>16786896815.01</v>
      </c>
      <c r="L495" s="137">
        <v>6855385689.7399998</v>
      </c>
      <c r="M495" s="148">
        <v>2</v>
      </c>
      <c r="N495" s="198">
        <f>IF(M495="","",VLOOKUP(M495,POA!$B$3:$G466,3,0))</f>
        <v>5</v>
      </c>
      <c r="O495" s="159" t="s">
        <v>7</v>
      </c>
      <c r="P495" s="159">
        <f t="shared" ref="P495:P496" si="437">+SUM(P496:P504)</f>
        <v>0</v>
      </c>
      <c r="Q495" s="202">
        <f>IF(ISERROR(VLOOKUP(M495,POA!$B$3:$G479,2,0)),"",VLOOKUP(M495,POA!$B$3:$G479,2,0))</f>
        <v>1797292893</v>
      </c>
      <c r="R495" s="264">
        <f>IF(M495="","",SUM($I$494)+IF(ISERROR(VLOOKUP(M495,POA!$B$3:$G464,4,0)),"",VLOOKUP(M495,POA!$B$3:$G464,4,0)))</f>
        <v>192623549090.19</v>
      </c>
      <c r="S495" s="256" t="str">
        <f>IF(OR($R$26=0,M495="",Q495=""),"",IF($R$26&gt;=VLOOKUP(M495,POA!$B$3:$G$21,6,FALSE),"CUMPLE","NO CUMPLE"))</f>
        <v/>
      </c>
      <c r="T495" s="154" t="s">
        <v>114</v>
      </c>
      <c r="U495" s="138"/>
      <c r="V495" s="185" t="str">
        <f>IF(OR($U494=0,M495="",Q495=""),"",IF(AND(T495="SI",$U494&gt;=$V$22),"CUMPLE",IF($U494&gt;=$V$23,"CUMPLE","NO CUMPLE")))</f>
        <v>CUMPLE</v>
      </c>
      <c r="W495" s="139"/>
      <c r="X495" s="185" t="str">
        <f>IF(OR(W494=0,M495="",Q495=""),"",IF(AND(T495="SI",W494&lt;=$X$22),"CUMPLE",IF(W494&lt;=$X$23,"CUMPLE","NO CUMPLE")))</f>
        <v>CUMPLE</v>
      </c>
      <c r="Y495" s="140"/>
      <c r="Z495" s="185" t="str">
        <f>IF(OR(Y494=0,M495="",Q495=""),"",IF(AND(T495="SI",Y494&gt;=$Z$22),"CUMPLE",IF(Y494&gt;=$Z$23,"CUMPLE","NO CUMPLE")))</f>
        <v>CUMPLE</v>
      </c>
      <c r="AA495" s="213" t="str">
        <f t="shared" si="436"/>
        <v/>
      </c>
      <c r="AB495" s="141">
        <v>2021</v>
      </c>
      <c r="AC495" s="142">
        <f t="shared" ref="AC495:AC503" si="438">IF(ISERROR(F495/VLOOKUP(AB495,$AC$21:$AD$23,2)),"",F495/VLOOKUP(AB495,$AC$21:$AD$23,2))</f>
        <v>289448.08020358253</v>
      </c>
      <c r="AD495" s="143" t="str">
        <f>IF(OR(B495="",C495=""),"",IF(AND(AC495&gt;0,AC495&lt;=30000),"MIPYME","NO CUMPLE"))</f>
        <v>NO CUMPLE</v>
      </c>
      <c r="AE495" s="144"/>
      <c r="AF495" s="187" t="str">
        <f>IF(OR(M495="",L494="",P495=""),"",IF(AND(T494="SI",AE494&gt;=$AF$22),"CUMPLE",IF(AE494&gt;=$AF$23,"CUMPLE","NO CUMPLE")))</f>
        <v>CUMPLE</v>
      </c>
      <c r="AG495" s="144"/>
      <c r="AH495" s="187" t="str">
        <f>IF(OR(M495="",L494="",P495=""),"",IF(AND(T494="SI",AG494&gt;=$AH$22),"CUMPLE",IF(AG494&gt;=$AH$23,"CUMPLE","NO CUMPLE")))</f>
        <v>CUMPLE</v>
      </c>
      <c r="AI495" s="161" t="str">
        <f t="shared" ref="AI495:AI504" si="439">IF(OR(AF495="",AH495=""),"",IF(AF495="NO CUMPLE","NO CUMPLE",IF(AH495="NO CUMPLE","NO CUMPLE",IF(AH495="NO CUMPLE","NO CUMPLE","CUMPLE"))))</f>
        <v>CUMPLE</v>
      </c>
    </row>
    <row r="496" spans="1:35" s="14" customFormat="1" ht="20.100000000000001" customHeight="1">
      <c r="A496" s="259">
        <v>45460</v>
      </c>
      <c r="B496" s="21">
        <f t="shared" ref="B496:B504" si="440">IF(C496="","",B495+0.1)</f>
        <v>40.200000000000003</v>
      </c>
      <c r="C496" s="21" t="s">
        <v>204</v>
      </c>
      <c r="D496" s="121">
        <v>0.1</v>
      </c>
      <c r="E496" s="153">
        <v>7637456521</v>
      </c>
      <c r="F496" s="153">
        <v>7697324471</v>
      </c>
      <c r="G496" s="153">
        <v>3173156247</v>
      </c>
      <c r="H496" s="153">
        <v>3174084247</v>
      </c>
      <c r="I496" s="153">
        <f>IF(ISERROR(E496-G496),"",E496-G496)</f>
        <v>4464300274</v>
      </c>
      <c r="J496" s="153">
        <f t="shared" ref="J496:J504" si="441">IF(ISERROR(F496-H496),"",F496-H496)</f>
        <v>4523240224</v>
      </c>
      <c r="K496" s="153">
        <v>2149047813</v>
      </c>
      <c r="L496" s="153">
        <v>3883200</v>
      </c>
      <c r="M496" s="149">
        <v>3</v>
      </c>
      <c r="N496" s="197">
        <f>IF(M496="","",VLOOKUP(M496,POA!$B$3:$G466,3,0))</f>
        <v>5</v>
      </c>
      <c r="O496" s="160" t="s">
        <v>7</v>
      </c>
      <c r="P496" s="160">
        <f t="shared" si="437"/>
        <v>0</v>
      </c>
      <c r="Q496" s="255">
        <f>IF(ISERROR(VLOOKUP(M496,POA!$B$3:$G479,2,0)),"",VLOOKUP(M496,POA!$B$3:$G479,2,0))</f>
        <v>1522205504</v>
      </c>
      <c r="R496" s="295">
        <f>IF(M496="","",SUM($I$494)+IF(ISERROR(VLOOKUP(M496,POA!$B$3:$G465,4,0)),"",VLOOKUP(M496,POA!$B$3:$G465,4,0)))</f>
        <v>192568531612.38998</v>
      </c>
      <c r="S496" s="257" t="str">
        <f>IF(OR($R$26=0,M496="",Q496=""),"",IF($R$26&gt;=VLOOKUP(M496,POA!$B$3:$G$21,6,FALSE),"CUMPLE","NO CUMPLE"))</f>
        <v/>
      </c>
      <c r="T496" s="129" t="s">
        <v>71</v>
      </c>
      <c r="U496" s="130"/>
      <c r="V496" s="186" t="str">
        <f>IF(OR($U494=0,M496="",Q496=""),"",IF(AND(T496="SI",$U494&gt;=$V$22),"CUMPLE",IF($U494&gt;=$V$23,"CUMPLE","NO CUMPLE")))</f>
        <v>CUMPLE</v>
      </c>
      <c r="W496" s="131"/>
      <c r="X496" s="186" t="str">
        <f>IF(OR(W494=0,M496="",Q496=""),"",IF(AND(T496="SI",W494&lt;=$X$22),"CUMPLE",IF(W494&lt;=$X$23,"CUMPLE","NO CUMPLE")))</f>
        <v>CUMPLE</v>
      </c>
      <c r="Y496" s="132"/>
      <c r="Z496" s="186" t="str">
        <f>IF(OR(Y494=0,M496="",Q496=""),"",IF(AND(T496="SI",Y494&gt;=$Z$22),"CUMPLE",IF(Y494&gt;=$Z$23,"CUMPLE","NO CUMPLE")))</f>
        <v>CUMPLE</v>
      </c>
      <c r="AA496" s="214" t="str">
        <f t="shared" si="436"/>
        <v/>
      </c>
      <c r="AB496" s="199">
        <v>2021</v>
      </c>
      <c r="AC496" s="134">
        <f t="shared" si="438"/>
        <v>8472.3216187538928</v>
      </c>
      <c r="AD496" s="135" t="str">
        <f t="shared" ref="AD496:AD499" si="442">IF(OR(B496="",C496=""),"",IF(AND(AC496&gt;0,AC496&lt;=30000),"MIPYME","NO CUMPLE"))</f>
        <v>MIPYME</v>
      </c>
      <c r="AE496" s="136"/>
      <c r="AF496" s="188" t="str">
        <f>IF(OR(M496="",L494="",P496=""),"",IF(AND(T494="SI",AE494&gt;=$AF$22),"CUMPLE",IF(AE494&gt;=$AF$23,"CUMPLE","NO CUMPLE")))</f>
        <v>CUMPLE</v>
      </c>
      <c r="AG496" s="136"/>
      <c r="AH496" s="188" t="str">
        <f>IF(OR(M496="",L494="",P494=""),"",IF(AND(T494="SI",AG494&gt;=$AH$22),"CUMPLE",IF(AG494&gt;=$AH$23,"CUMPLE","NO CUMPLE")))</f>
        <v>CUMPLE</v>
      </c>
      <c r="AI496" s="162" t="str">
        <f t="shared" si="439"/>
        <v>CUMPLE</v>
      </c>
    </row>
    <row r="497" spans="1:35" s="14" customFormat="1" ht="20.100000000000001" customHeight="1">
      <c r="A497" s="259"/>
      <c r="B497" s="21" t="str">
        <f t="shared" si="440"/>
        <v/>
      </c>
      <c r="C497" s="21"/>
      <c r="D497" s="121"/>
      <c r="E497" s="153"/>
      <c r="F497" s="153"/>
      <c r="G497" s="153"/>
      <c r="H497" s="153"/>
      <c r="I497" s="153">
        <f t="shared" ref="I497:I503" si="443">IF(ISERROR(E497-G497),"",E497-G497)</f>
        <v>0</v>
      </c>
      <c r="J497" s="153">
        <f t="shared" si="441"/>
        <v>0</v>
      </c>
      <c r="K497" s="153"/>
      <c r="L497" s="153"/>
      <c r="M497" s="149">
        <v>4</v>
      </c>
      <c r="N497" s="197">
        <f>IF(M497="","",VLOOKUP(M497,POA!$B$3:$G466,3,0))</f>
        <v>5</v>
      </c>
      <c r="O497" s="160" t="s">
        <v>7</v>
      </c>
      <c r="P497" s="160">
        <f>+SUM(P498:P505)</f>
        <v>0</v>
      </c>
      <c r="Q497" s="255">
        <f>IF(ISERROR(VLOOKUP(M497,POA!$B$3:$G479,2,0)),"",VLOOKUP(M497,POA!$B$3:$G479,2,0))</f>
        <v>1378467964</v>
      </c>
      <c r="R497" s="295">
        <f>IF(M497="","",SUM($I$494)+IF(ISERROR(VLOOKUP(M497,POA!$B$3:$G466,4,0)),"",VLOOKUP(M497,POA!$B$3:$G466,4,0)))</f>
        <v>192539784104.38998</v>
      </c>
      <c r="S497" s="294" t="str">
        <f>IF(OR($R$26=0,M497="",Q497=""),"",IF($R$26&gt;=VLOOKUP(M497,POA!$B$3:$G$21,6,FALSE),"CUMPLE","NO CUMPLE"))</f>
        <v/>
      </c>
      <c r="T497" s="129"/>
      <c r="U497" s="130"/>
      <c r="V497" s="186" t="str">
        <f>IF(OR($U494=0,M497="",Q497=""),"",IF(AND(T497="SI",$U494&gt;=$V$22),"CUMPLE",IF($U494&gt;=$V$23,"CUMPLE","NO CUMPLE")))</f>
        <v>CUMPLE</v>
      </c>
      <c r="W497" s="131"/>
      <c r="X497" s="186" t="str">
        <f>IF(OR(W494=0,M497="",Q497=""),"",IF(AND(T497="SI",W494&lt;=$X$22),"CUMPLE",IF(W494&lt;=$X$23,"CUMPLE","NO CUMPLE")))</f>
        <v>CUMPLE</v>
      </c>
      <c r="Y497" s="132"/>
      <c r="Z497" s="186" t="str">
        <f>IF(OR(Y494=0,M497="",Q497=""),"",IF(AND(T497="SI",Y494&gt;=$Z$22),"CUMPLE",IF(Y494&gt;=$Z$23,"CUMPLE","NO CUMPLE")))</f>
        <v>CUMPLE</v>
      </c>
      <c r="AA497" s="214" t="str">
        <f t="shared" si="436"/>
        <v/>
      </c>
      <c r="AB497" s="199">
        <v>2021</v>
      </c>
      <c r="AC497" s="134">
        <f t="shared" si="438"/>
        <v>0</v>
      </c>
      <c r="AD497" s="135" t="str">
        <f t="shared" si="442"/>
        <v/>
      </c>
      <c r="AE497" s="136"/>
      <c r="AF497" s="188" t="str">
        <f>IF(OR(M497="",L494="",P497=""),"",IF(AND(T494="SI",AE494&gt;=$AF$22),"CUMPLE",IF(AE494&gt;=$AF$23,"CUMPLE","NO CUMPLE")))</f>
        <v>CUMPLE</v>
      </c>
      <c r="AG497" s="136"/>
      <c r="AH497" s="188" t="str">
        <f>IF(OR(M497="",L494="",P494=""),"",IF(AND(T494="SI",AG494&gt;=$AH$22),"CUMPLE",IF(AG494&gt;=$AH$23,"CUMPLE","NO CUMPLE")))</f>
        <v>CUMPLE</v>
      </c>
      <c r="AI497" s="162" t="str">
        <f t="shared" si="439"/>
        <v>CUMPLE</v>
      </c>
    </row>
    <row r="498" spans="1:35" s="14" customFormat="1" ht="20.100000000000001" customHeight="1">
      <c r="A498" s="259"/>
      <c r="B498" s="21" t="str">
        <f t="shared" si="440"/>
        <v/>
      </c>
      <c r="C498" s="21"/>
      <c r="D498" s="121"/>
      <c r="E498" s="153"/>
      <c r="F498" s="153"/>
      <c r="G498" s="153"/>
      <c r="H498" s="153"/>
      <c r="I498" s="153">
        <f t="shared" si="443"/>
        <v>0</v>
      </c>
      <c r="J498" s="153">
        <f t="shared" si="441"/>
        <v>0</v>
      </c>
      <c r="K498" s="153"/>
      <c r="L498" s="153"/>
      <c r="M498" s="149">
        <v>5</v>
      </c>
      <c r="N498" s="197">
        <f>IF(M498="","",VLOOKUP(M498,POA!$B$3:$G479,3,0))</f>
        <v>5</v>
      </c>
      <c r="O498" s="160" t="s">
        <v>7</v>
      </c>
      <c r="P498" s="160">
        <f>+SUM(P499:P505)</f>
        <v>0</v>
      </c>
      <c r="Q498" s="255">
        <f>IF(ISERROR(VLOOKUP(M498,POA!$B$3:$G468,2,0)),"",VLOOKUP(M498,POA!$B$3:$G468,2,0))</f>
        <v>1348402734</v>
      </c>
      <c r="R498" s="295">
        <f>IF(M498="","",SUM($I$494)+IF(ISERROR(VLOOKUP(M498,POA!$B$3:$G467,4,0)),"",VLOOKUP(M498,POA!$B$3:$G467,4,0)))</f>
        <v>192533771058.38998</v>
      </c>
      <c r="S498" s="298" t="str">
        <f>IF(OR($R$26=0,M498="",Q498=""),"",IF($R$26&gt;=VLOOKUP(M498,POA!$B$3:$G$21,6,FALSE),"CUMPLE","NO CUMPLE"))</f>
        <v/>
      </c>
      <c r="T498" s="129"/>
      <c r="U498" s="130"/>
      <c r="V498" s="186" t="str">
        <f>IF(OR($U494=0,M498="",Q498=""),"",IF(AND(T498="SI",$U494&gt;=$V$22),"CUMPLE",IF($U494&gt;=$V$23,"CUMPLE","NO CUMPLE")))</f>
        <v>CUMPLE</v>
      </c>
      <c r="W498" s="131"/>
      <c r="X498" s="186" t="str">
        <f>IF(OR(W494=0,M498="",Q498=""),"",IF(AND(T498="SI",W494&lt;=$X$22),"CUMPLE",IF(W494&lt;=$X$23,"CUMPLE","NO CUMPLE")))</f>
        <v>CUMPLE</v>
      </c>
      <c r="Y498" s="132"/>
      <c r="Z498" s="186" t="str">
        <f>IF(OR(Y494=0,M498="",Q498=""),"",IF(AND(T498="SI",Y494&gt;=$Z$22),"CUMPLE",IF(Y494&gt;=$Z$23,"CUMPLE","NO CUMPLE")))</f>
        <v>CUMPLE</v>
      </c>
      <c r="AA498" s="214" t="str">
        <f t="shared" si="436"/>
        <v/>
      </c>
      <c r="AB498" s="199">
        <v>2021</v>
      </c>
      <c r="AC498" s="134">
        <f t="shared" si="438"/>
        <v>0</v>
      </c>
      <c r="AD498" s="135" t="str">
        <f t="shared" si="442"/>
        <v/>
      </c>
      <c r="AE498" s="136"/>
      <c r="AF498" s="188" t="str">
        <f>IF(OR(M498="",L494="",P498=""),"",IF(AND(T494="SI",AE494&gt;=$AF$22),"CUMPLE",IF(AE494&gt;=$AF$23,"CUMPLE","NO CUMPLE")))</f>
        <v>CUMPLE</v>
      </c>
      <c r="AG498" s="136"/>
      <c r="AH498" s="188" t="str">
        <f>IF(OR(M497="",L494="",P494=""),"",IF(AND(T494="SI",AG494&gt;=$AH$22),"CUMPLE",IF(AG494&gt;=$AH$23,"CUMPLE","NO CUMPLE")))</f>
        <v>CUMPLE</v>
      </c>
      <c r="AI498" s="162" t="str">
        <f t="shared" si="439"/>
        <v>CUMPLE</v>
      </c>
    </row>
    <row r="499" spans="1:35" s="14" customFormat="1" ht="20.100000000000001" customHeight="1">
      <c r="A499" s="259"/>
      <c r="B499" s="21" t="str">
        <f t="shared" si="440"/>
        <v/>
      </c>
      <c r="C499" s="21"/>
      <c r="D499" s="121"/>
      <c r="E499" s="153"/>
      <c r="F499" s="153"/>
      <c r="G499" s="153"/>
      <c r="H499" s="153"/>
      <c r="I499" s="153">
        <f t="shared" si="443"/>
        <v>0</v>
      </c>
      <c r="J499" s="153">
        <f t="shared" si="441"/>
        <v>0</v>
      </c>
      <c r="K499" s="153"/>
      <c r="L499" s="153"/>
      <c r="M499" s="149">
        <v>6</v>
      </c>
      <c r="N499" s="197">
        <f>IF(M499="","",VLOOKUP(M499,POA!$B$3:$G466,3,0))</f>
        <v>5</v>
      </c>
      <c r="O499" s="160" t="s">
        <v>7</v>
      </c>
      <c r="P499" s="160">
        <f>+SUM(P500:P505)</f>
        <v>0</v>
      </c>
      <c r="Q499" s="255">
        <f>IF(ISERROR(VLOOKUP(M499,POA!$B$3:$G479,2,0)),"",VLOOKUP(M499,POA!$B$3:$G479,2,0))</f>
        <v>1264100957</v>
      </c>
      <c r="R499" s="295">
        <f>IF(M499="","",SUM($I$494)+IF(ISERROR(VLOOKUP(M499,POA!$B$3:$G468,4,0)),"",VLOOKUP(M499,POA!$B$3:$G468,4,0)))</f>
        <v>192516910702.98999</v>
      </c>
      <c r="S499" s="257" t="str">
        <f>IF(OR($R$26=0,M499="",Q499=""),"",IF($R$26&gt;=VLOOKUP(M499,POA!$B$3:$G$21,6,FALSE),"CUMPLE","NO CUMPLE"))</f>
        <v/>
      </c>
      <c r="T499" s="129"/>
      <c r="U499" s="130"/>
      <c r="V499" s="186" t="str">
        <f>IF(OR($U494=0,M499="",Q499=""),"",IF(AND(T499="SI",$U494&gt;=$V$22),"CUMPLE",IF($U494&gt;=$V$23,"CUMPLE","NO CUMPLE")))</f>
        <v>CUMPLE</v>
      </c>
      <c r="W499" s="131"/>
      <c r="X499" s="186" t="str">
        <f>IF(OR(W494=0,M499="",Q499=""),"",IF(AND(T499="SI",W494&lt;=$X$22),"CUMPLE",IF(W494&lt;=$X$23,"CUMPLE","NO CUMPLE")))</f>
        <v>CUMPLE</v>
      </c>
      <c r="Y499" s="132"/>
      <c r="Z499" s="186" t="str">
        <f>IF(OR(Y494=0,M499="",Q499=""),"",IF(AND(T499="SI",Y494&gt;=$Z$22),"CUMPLE",IF(Y494&gt;=$Z$23,"CUMPLE","NO CUMPLE")))</f>
        <v>CUMPLE</v>
      </c>
      <c r="AA499" s="214" t="str">
        <f t="shared" si="436"/>
        <v/>
      </c>
      <c r="AB499" s="199">
        <v>2021</v>
      </c>
      <c r="AC499" s="134">
        <f t="shared" si="438"/>
        <v>0</v>
      </c>
      <c r="AD499" s="135" t="str">
        <f t="shared" si="442"/>
        <v/>
      </c>
      <c r="AE499" s="136"/>
      <c r="AF499" s="188" t="str">
        <f>IF(OR(M499="",L494="",P499=""),"",IF(AND(T494="SI",AE494&gt;=$AF$22),"CUMPLE",IF(AE494&gt;=$AF$23,"CUMPLE","NO CUMPLE")))</f>
        <v>CUMPLE</v>
      </c>
      <c r="AG499" s="136"/>
      <c r="AH499" s="188" t="str">
        <f>IF(OR(M499="",L494="",P494=""),"",IF(AND(T494="SI",AG494&gt;=$AH$22),"CUMPLE",IF(AG494&gt;=$AH$23,"CUMPLE","NO CUMPLE")))</f>
        <v>CUMPLE</v>
      </c>
      <c r="AI499" s="162" t="str">
        <f t="shared" si="439"/>
        <v>CUMPLE</v>
      </c>
    </row>
    <row r="500" spans="1:35" s="14" customFormat="1" ht="20.100000000000001" customHeight="1">
      <c r="A500" s="259"/>
      <c r="B500" s="150" t="str">
        <f t="shared" si="440"/>
        <v/>
      </c>
      <c r="C500" s="150"/>
      <c r="D500" s="121"/>
      <c r="E500" s="153"/>
      <c r="F500" s="153"/>
      <c r="G500" s="153"/>
      <c r="H500" s="153"/>
      <c r="I500" s="153">
        <f t="shared" si="443"/>
        <v>0</v>
      </c>
      <c r="J500" s="153">
        <f t="shared" si="441"/>
        <v>0</v>
      </c>
      <c r="K500" s="153"/>
      <c r="L500" s="153"/>
      <c r="M500" s="149">
        <v>7</v>
      </c>
      <c r="N500" s="197">
        <f>IF(M500="","",VLOOKUP(M500,POA!$B$3:$G466,3,0))</f>
        <v>5</v>
      </c>
      <c r="O500" s="160" t="s">
        <v>7</v>
      </c>
      <c r="P500" s="160">
        <f>+SUM(P501:P505)</f>
        <v>0</v>
      </c>
      <c r="Q500" s="255">
        <f>IF(ISERROR(VLOOKUP(M500,POA!$B$3:$G479,2,0)),"",VLOOKUP(M500,POA!$B$3:$G479,2,0))</f>
        <v>1167015102</v>
      </c>
      <c r="R500" s="295">
        <f>IF(M500="","",SUM($I$494)+IF(ISERROR(VLOOKUP(M500,POA!$B$3:$G469,4,0)),"",VLOOKUP(M500,POA!$B$3:$G469,4,0)))</f>
        <v>192497493531.98999</v>
      </c>
      <c r="S500" s="257" t="str">
        <f>IF(OR($R$26=0,M500="",Q500=""),"",IF($R$26&gt;=VLOOKUP(M500,POA!$B$3:$G$21,6,FALSE),"CUMPLE","NO CUMPLE"))</f>
        <v/>
      </c>
      <c r="T500" s="129"/>
      <c r="U500" s="130"/>
      <c r="V500" s="186" t="str">
        <f>IF(OR($U494=0,M500="",Q500=""),"",IF(AND(T500="SI",$U494&gt;=$V$22),"CUMPLE",IF($U494&gt;=$V$23,"CUMPLE","NO CUMPLE")))</f>
        <v>CUMPLE</v>
      </c>
      <c r="W500" s="131"/>
      <c r="X500" s="186" t="str">
        <f>IF(OR(W494=0,M500="",Q500=""),"",IF(AND(T500="SI",W494&lt;=$X$22),"CUMPLE",IF(W494&lt;=$X$23,"CUMPLE","NO CUMPLE")))</f>
        <v>CUMPLE</v>
      </c>
      <c r="Y500" s="132"/>
      <c r="Z500" s="186" t="str">
        <f>IF(OR(Y494=0,M500="",Q500=""),"",IF(AND(T500="SI",Y494&gt;=$Z$22),"CUMPLE",IF(Y494&gt;=$Z$23,"CUMPLE","NO CUMPLE")))</f>
        <v>CUMPLE</v>
      </c>
      <c r="AA500" s="214" t="str">
        <f t="shared" si="436"/>
        <v/>
      </c>
      <c r="AB500" s="199">
        <v>2021</v>
      </c>
      <c r="AC500" s="134">
        <f t="shared" si="438"/>
        <v>0</v>
      </c>
      <c r="AD500" s="135" t="str">
        <f>IF(OR(B500="",C500=""),"",IF(AND(AC500&gt;0,AC500&lt;=30000),"MIPYME","NO CUMPLE"))</f>
        <v/>
      </c>
      <c r="AE500" s="136"/>
      <c r="AF500" s="188" t="str">
        <f>IF(OR(M500="",L494="",P500=""),"",IF(AND(T498="SI",AE494&gt;=$AF$22),"CUMPLE",IF(AE494&gt;=$AF$23,"CUMPLE","NO CUMPLE")))</f>
        <v>CUMPLE</v>
      </c>
      <c r="AG500" s="136"/>
      <c r="AH500" s="188" t="str">
        <f>IF(OR(M500="",L494="",P494=""),"",IF(AND(T494="SI",AG494&gt;=$AH$22),"CUMPLE",IF(AG494&gt;=$AH$23,"CUMPLE","NO CUMPLE")))</f>
        <v>CUMPLE</v>
      </c>
      <c r="AI500" s="162" t="str">
        <f t="shared" si="439"/>
        <v>CUMPLE</v>
      </c>
    </row>
    <row r="501" spans="1:35" s="14" customFormat="1" ht="20.100000000000001" customHeight="1">
      <c r="A501" s="259"/>
      <c r="B501" s="150" t="str">
        <f t="shared" si="440"/>
        <v/>
      </c>
      <c r="C501" s="150"/>
      <c r="D501" s="121"/>
      <c r="E501" s="153"/>
      <c r="F501" s="153"/>
      <c r="G501" s="153"/>
      <c r="H501" s="153"/>
      <c r="I501" s="153">
        <f t="shared" si="443"/>
        <v>0</v>
      </c>
      <c r="J501" s="153">
        <f t="shared" si="441"/>
        <v>0</v>
      </c>
      <c r="K501" s="153"/>
      <c r="L501" s="153"/>
      <c r="M501" s="149">
        <v>8</v>
      </c>
      <c r="N501" s="197">
        <f>IF(M501="","",VLOOKUP(M501,POA!$B$3:$G466,3,0))</f>
        <v>5</v>
      </c>
      <c r="O501" s="160" t="s">
        <v>7</v>
      </c>
      <c r="P501" s="160">
        <f>+SUM(P502:P505)</f>
        <v>0</v>
      </c>
      <c r="Q501" s="255">
        <f>IF(ISERROR(VLOOKUP(M501,POA!$B$3:$G479,2,0)),"",VLOOKUP(M501,POA!$B$3:$G479,2,0))</f>
        <v>1146992897</v>
      </c>
      <c r="R501" s="295">
        <f>IF(M501="","",SUM($I$494)+IF(ISERROR(VLOOKUP(M501,POA!$B$3:$G470,4,0)),"",VLOOKUP(M501,POA!$B$3:$G470,4,0)))</f>
        <v>192493489090.98999</v>
      </c>
      <c r="S501" s="257" t="str">
        <f>IF(OR($R$26=0,M501="",Q501=""),"",IF($R$26&gt;=VLOOKUP(M501,POA!$B$3:$G$21,6,FALSE),"CUMPLE","NO CUMPLE"))</f>
        <v/>
      </c>
      <c r="T501" s="129"/>
      <c r="U501" s="130"/>
      <c r="V501" s="186" t="str">
        <f>IF(OR($U494=0,M501="",Q501=""),"",IF(AND(T501="SI",$U494&gt;=$V$22),"CUMPLE",IF($U494&gt;=$V$23,"CUMPLE","NO CUMPLE")))</f>
        <v>CUMPLE</v>
      </c>
      <c r="W501" s="131"/>
      <c r="X501" s="186" t="str">
        <f>IF(OR(W494=0,M501="",Q501=""),"",IF(AND(T501="SI",W494&lt;=$X$22),"CUMPLE",IF(W494&lt;=$X$23,"CUMPLE","NO CUMPLE")))</f>
        <v>CUMPLE</v>
      </c>
      <c r="Y501" s="132"/>
      <c r="Z501" s="186" t="str">
        <f>IF(OR(Y494=0,M501="",Q501=""),"",IF(AND(T501="SI",Y494&gt;=$Z$22),"CUMPLE",IF(Y494&gt;=$Z$23,"CUMPLE","NO CUMPLE")))</f>
        <v>CUMPLE</v>
      </c>
      <c r="AA501" s="214" t="str">
        <f t="shared" si="436"/>
        <v/>
      </c>
      <c r="AB501" s="199">
        <v>2021</v>
      </c>
      <c r="AC501" s="134">
        <f t="shared" si="438"/>
        <v>0</v>
      </c>
      <c r="AD501" s="135" t="str">
        <f t="shared" ref="AD501:AD502" si="444">IF(OR(B501="",C501=""),"",IF(AND(AC501&gt;0,AC501&lt;=30000),"MIPYME","NO CUMPLE"))</f>
        <v/>
      </c>
      <c r="AE501" s="136"/>
      <c r="AF501" s="188" t="str">
        <f>IF(OR(M501="",L494="",P501=""),"",IF(AND(T494="SI",AE494&gt;=$AF$22),"CUMPLE",IF(AE494&gt;=$AF$23,"CUMPLE","NO CUMPLE")))</f>
        <v>CUMPLE</v>
      </c>
      <c r="AG501" s="136"/>
      <c r="AH501" s="188" t="str">
        <f>IF(OR(M501="",L494="",P494=""),"",IF(AND(T494="SI",AG494&gt;=$AH$22),"CUMPLE",IF(AG494&gt;=$AH$23,"CUMPLE","NO CUMPLE")))</f>
        <v>CUMPLE</v>
      </c>
      <c r="AI501" s="162" t="str">
        <f t="shared" si="439"/>
        <v>CUMPLE</v>
      </c>
    </row>
    <row r="502" spans="1:35" s="14" customFormat="1" ht="20.100000000000001" customHeight="1">
      <c r="A502" s="259"/>
      <c r="B502" s="150" t="str">
        <f t="shared" si="440"/>
        <v/>
      </c>
      <c r="C502" s="150"/>
      <c r="D502" s="121"/>
      <c r="E502" s="153"/>
      <c r="F502" s="153"/>
      <c r="G502" s="153"/>
      <c r="H502" s="153"/>
      <c r="I502" s="153">
        <f t="shared" si="443"/>
        <v>0</v>
      </c>
      <c r="J502" s="153">
        <f t="shared" si="441"/>
        <v>0</v>
      </c>
      <c r="K502" s="153"/>
      <c r="L502" s="153"/>
      <c r="M502" s="149">
        <v>9</v>
      </c>
      <c r="N502" s="197">
        <f>IF(M502="","",VLOOKUP(M502,POA!$B$3:$G466,3,0))</f>
        <v>5</v>
      </c>
      <c r="O502" s="160" t="s">
        <v>7</v>
      </c>
      <c r="P502" s="160">
        <f>+SUM(P503:P505)</f>
        <v>0</v>
      </c>
      <c r="Q502" s="255">
        <f>IF(ISERROR(VLOOKUP(M502,POA!$B$3:$G472,2,0)),"",VLOOKUP(M502,POA!$B$3:$G472,2,0))</f>
        <v>1077361989</v>
      </c>
      <c r="R502" s="295">
        <f>IF(M502="","",SUM($I$494)+IF(ISERROR(VLOOKUP(M502,POA!$B$3:$G471,4,0)),"",VLOOKUP(M502,POA!$B$3:$G471,4,0)))</f>
        <v>192479562909.38998</v>
      </c>
      <c r="S502" s="257" t="str">
        <f>IF(OR($R$26=0,M502="",Q502=""),"",IF($R$26&gt;=VLOOKUP(M502,POA!$B$3:$G$21,6,FALSE),"CUMPLE","NO CUMPLE"))</f>
        <v/>
      </c>
      <c r="T502" s="129"/>
      <c r="U502" s="130"/>
      <c r="V502" s="186" t="str">
        <f>IF(OR($U494=0,M502="",Q502=""),"",IF(AND(T502="SI",$U494&gt;=$V$22),"CUMPLE",IF($U494&gt;=$V$23,"CUMPLE","NO CUMPLE")))</f>
        <v>CUMPLE</v>
      </c>
      <c r="W502" s="131"/>
      <c r="X502" s="186" t="str">
        <f>IF(OR(W494=0,M502="",Q502=""),"",IF(AND(T502="SI",W494&lt;=$X$22),"CUMPLE",IF(W494&lt;=$X$23,"CUMPLE","NO CUMPLE")))</f>
        <v>CUMPLE</v>
      </c>
      <c r="Y502" s="132"/>
      <c r="Z502" s="186" t="str">
        <f>IF(OR(Y494=0,M502="",Q502=""),"",IF(AND(T502="SI",Y494&gt;=$Z$22),"CUMPLE",IF(Y494&gt;=$Z$23,"CUMPLE","NO CUMPLE")))</f>
        <v>CUMPLE</v>
      </c>
      <c r="AA502" s="215" t="str">
        <f t="shared" si="436"/>
        <v/>
      </c>
      <c r="AB502" s="133">
        <v>2021</v>
      </c>
      <c r="AC502" s="134">
        <f t="shared" si="438"/>
        <v>0</v>
      </c>
      <c r="AD502" s="135" t="str">
        <f t="shared" si="444"/>
        <v/>
      </c>
      <c r="AE502" s="136"/>
      <c r="AF502" s="188" t="str">
        <f>IF(OR(M502="",L494="",P494=""),"",IF(AND(T494="SI",AE494&gt;=$AF$22),"CUMPLE",IF(AE494&gt;=$AF$23,"CUMPLE","NO CUMPLE")))</f>
        <v>CUMPLE</v>
      </c>
      <c r="AG502" s="136"/>
      <c r="AH502" s="188" t="str">
        <f>IF(OR(M502="",L494="",P494=""),"",IF(AND(T494="SI",AG494&gt;=$AH$22),"CUMPLE",IF(AG494&gt;=$AH$23,"CUMPLE","NO CUMPLE")))</f>
        <v>CUMPLE</v>
      </c>
      <c r="AI502" s="162" t="str">
        <f t="shared" si="439"/>
        <v>CUMPLE</v>
      </c>
    </row>
    <row r="503" spans="1:35" s="14" customFormat="1" ht="20.100000000000001" customHeight="1">
      <c r="A503" s="259"/>
      <c r="B503" s="150" t="str">
        <f t="shared" si="440"/>
        <v/>
      </c>
      <c r="C503" s="150"/>
      <c r="D503" s="121"/>
      <c r="E503" s="153"/>
      <c r="F503" s="153"/>
      <c r="G503" s="153"/>
      <c r="H503" s="153"/>
      <c r="I503" s="153">
        <f t="shared" si="443"/>
        <v>0</v>
      </c>
      <c r="J503" s="153">
        <f t="shared" si="441"/>
        <v>0</v>
      </c>
      <c r="K503" s="153"/>
      <c r="L503" s="153"/>
      <c r="M503" s="151"/>
      <c r="N503" s="197" t="str">
        <f>IF(M503="","",VLOOKUP(M503,POA!$B$3:$G466,3,0))</f>
        <v/>
      </c>
      <c r="O503" s="160" t="s">
        <v>7</v>
      </c>
      <c r="P503" s="160">
        <f>+SUM(P504:P505)</f>
        <v>0</v>
      </c>
      <c r="Q503" s="203" t="str">
        <f>IF(ISERROR(VLOOKUP(M503,POA!$B$3:$G473,2,0)),"",VLOOKUP(M503,POA!$B$3:$G473,2,0))</f>
        <v/>
      </c>
      <c r="R503" s="261"/>
      <c r="S503" s="246"/>
      <c r="T503" s="129"/>
      <c r="U503" s="130"/>
      <c r="V503" s="186" t="str">
        <f>IF(OR($U494=0,M503="",Q503=""),"",IF(AND(T503="SI",$U494&gt;=$V$22),"CUMPLE",IF($U494&gt;=$V$23,"CUMPLE","NO CUMPLE")))</f>
        <v/>
      </c>
      <c r="W503" s="131"/>
      <c r="X503" s="186" t="str">
        <f>IF(OR(W494=0,M503="",Q503=""),"",IF(AND(T503="SI",W494&lt;=$X$22),"CUMPLE",IF(W494&lt;=$X$23,"CUMPLE","NO CUMPLE")))</f>
        <v/>
      </c>
      <c r="Y503" s="132"/>
      <c r="Z503" s="186" t="str">
        <f>IF(OR(Y494=0,M503="",Q503=""),"",IF(AND(T503="SI",Y494&gt;=$Z$22),"CUMPLE",IF(Y494&gt;=$Z$23,"CUMPLE","NO CUMPLE")))</f>
        <v/>
      </c>
      <c r="AA503" s="214" t="str">
        <f t="shared" si="436"/>
        <v/>
      </c>
      <c r="AB503" s="199">
        <v>2021</v>
      </c>
      <c r="AC503" s="134">
        <f t="shared" si="438"/>
        <v>0</v>
      </c>
      <c r="AD503" s="135" t="str">
        <f>IF(OR(B503="",C503=""),"",IF(AND(AC503&gt;0,AC503&lt;=30000),"MIPYME","NO CUMPLE"))</f>
        <v/>
      </c>
      <c r="AE503" s="136"/>
      <c r="AF503" s="188" t="str">
        <f>IF(OR(M503="",L494="",P503=""),"",IF(AND(T494="SI",AE494&gt;=$AF$22),"CUMPLE",IF(AE494&gt;=$AF$23,"CUMPLE","NO CUMPLE")))</f>
        <v/>
      </c>
      <c r="AG503" s="136"/>
      <c r="AH503" s="188" t="str">
        <f>IF(OR(M503="",L494="",P494=""),"",IF(AND(T494="SI",AG494&gt;=$AH$22),"CUMPLE",IF(AG494&gt;=$AH$23,"CUMPLE","NO CUMPLE")))</f>
        <v/>
      </c>
      <c r="AI503" s="162" t="str">
        <f t="shared" si="439"/>
        <v/>
      </c>
    </row>
    <row r="504" spans="1:35" ht="20.100000000000001" customHeight="1">
      <c r="A504" s="259"/>
      <c r="B504" s="284" t="str">
        <f t="shared" si="440"/>
        <v/>
      </c>
      <c r="C504" s="284"/>
      <c r="D504" s="284"/>
      <c r="E504" s="216"/>
      <c r="F504" s="153"/>
      <c r="G504" s="153"/>
      <c r="H504" s="153"/>
      <c r="I504" s="153">
        <f>IF(ISERROR(E504-G504),"",E504-G504)</f>
        <v>0</v>
      </c>
      <c r="J504" s="153">
        <f t="shared" si="441"/>
        <v>0</v>
      </c>
      <c r="K504" s="153"/>
      <c r="L504" s="153"/>
      <c r="M504" s="151"/>
      <c r="N504" s="197" t="str">
        <f>IF(M504="","",VLOOKUP(M504,POA!$B$3:$G466,3,0))</f>
        <v/>
      </c>
      <c r="O504" s="160" t="s">
        <v>7</v>
      </c>
      <c r="P504" s="160">
        <f>+SUM(P505:P505)</f>
        <v>0</v>
      </c>
      <c r="Q504" s="203" t="str">
        <f>IF(ISERROR(VLOOKUP(M504,POA!$B$3:$G474,2,0)),"",VLOOKUP(M504,POA!$B$3:$G474,2,0))</f>
        <v/>
      </c>
      <c r="R504" s="204"/>
      <c r="S504" s="253"/>
      <c r="T504" s="129"/>
      <c r="U504" s="129"/>
      <c r="V504" s="186" t="str">
        <f>IF(OR($U495=0,M504="",Q504=""),"",IF(AND(T504="SI",$U495&gt;=$V$22),"CUMPLE",IF($U495&gt;=$V$23,"CUMPLE","NO CUMPLE")))</f>
        <v/>
      </c>
      <c r="W504" s="129"/>
      <c r="X504" s="186" t="str">
        <f>IF(OR(W495=0,M504="",Q504=""),"",IF(AND(T504="SI",W495&lt;=$X$22),"CUMPLE",IF(W495&lt;=$X$23,"CUMPLE","NO CUMPLE")))</f>
        <v/>
      </c>
      <c r="Y504" s="129"/>
      <c r="Z504" s="186" t="str">
        <f>IF(OR(Y495=0,M504="",Q504=""),"",IF(AND(T504="SI",Y495&gt;=$Z$22),"CUMPLE",IF(Y495&gt;=$Z$23,"CUMPLE","NO CUMPLE")))</f>
        <v/>
      </c>
      <c r="AA504" s="214" t="str">
        <f t="shared" si="436"/>
        <v/>
      </c>
      <c r="AB504" s="200"/>
      <c r="AC504" s="129"/>
      <c r="AD504" s="129"/>
      <c r="AE504" s="129"/>
      <c r="AF504" s="188" t="str">
        <f>IF(OR(M504="",L494="",P504=""),"",IF(AND(T494="SI",AE494&gt;=$AF$22),"CUMPLE",IF(AE494&gt;=$AF$23,"CUMPLE","NO CUMPLE")))</f>
        <v/>
      </c>
      <c r="AG504" s="129"/>
      <c r="AH504" s="188" t="str">
        <f>IF(OR(M504="",L494="",P494=""),"",IF(AND(T494="SI",AG494&gt;=$AH$22),"CUMPLE",IF(AG494&gt;=$AH$23,"CUMPLE","NO CUMPLE")))</f>
        <v/>
      </c>
      <c r="AI504" s="162" t="str">
        <f t="shared" si="439"/>
        <v/>
      </c>
    </row>
    <row r="505" spans="1:35" ht="9.9499999999999993" customHeight="1" thickBot="1">
      <c r="A505" s="259"/>
      <c r="B505" s="322" t="s">
        <v>73</v>
      </c>
      <c r="C505" s="323"/>
      <c r="D505" s="323"/>
      <c r="E505" s="323"/>
      <c r="F505" s="323"/>
      <c r="G505" s="323"/>
      <c r="H505" s="323"/>
      <c r="I505" s="323"/>
      <c r="J505" s="323"/>
      <c r="K505" s="323"/>
      <c r="L505" s="323"/>
      <c r="M505" s="323"/>
      <c r="N505" s="323"/>
      <c r="O505" s="323"/>
      <c r="P505" s="323"/>
      <c r="Q505" s="323"/>
      <c r="R505" s="323"/>
      <c r="S505" s="324"/>
      <c r="T505" s="323"/>
      <c r="U505" s="323"/>
      <c r="V505" s="323"/>
      <c r="W505" s="323"/>
      <c r="X505" s="323"/>
      <c r="Y505" s="323"/>
      <c r="Z505" s="323"/>
      <c r="AA505" s="324"/>
      <c r="AB505" s="323"/>
      <c r="AC505" s="323"/>
      <c r="AD505" s="323"/>
      <c r="AE505" s="323"/>
      <c r="AF505" s="323"/>
      <c r="AG505" s="323"/>
      <c r="AH505" s="323"/>
      <c r="AI505" s="325"/>
    </row>
    <row r="506" spans="1:35" s="221" customFormat="1" ht="26.1" customHeight="1">
      <c r="A506" s="269" t="s">
        <v>205</v>
      </c>
      <c r="B506" s="222">
        <v>41</v>
      </c>
      <c r="C506" s="223" t="s">
        <v>206</v>
      </c>
      <c r="D506" s="224">
        <f>IF(SUM(D507:D516)=0,"",SUM(D507:D516))</f>
        <v>1</v>
      </c>
      <c r="E506" s="225">
        <f t="shared" ref="E506:K506" si="445">IF(ISERROR(SUM(E507:E516)),"",SUM(E507:E516))</f>
        <v>1225542219</v>
      </c>
      <c r="F506" s="225">
        <f t="shared" si="445"/>
        <v>1242746309</v>
      </c>
      <c r="G506" s="225">
        <f t="shared" si="445"/>
        <v>220837026</v>
      </c>
      <c r="H506" s="225">
        <f t="shared" si="445"/>
        <v>844679062</v>
      </c>
      <c r="I506" s="225">
        <f t="shared" si="445"/>
        <v>1004705193</v>
      </c>
      <c r="J506" s="225">
        <f t="shared" si="445"/>
        <v>398067247</v>
      </c>
      <c r="K506" s="225">
        <f t="shared" si="445"/>
        <v>108458396</v>
      </c>
      <c r="L506" s="225">
        <f t="shared" ref="L506" si="446">IF(ISERROR(SUM(L507:L515)),"",SUM(L507:L515))</f>
        <v>55165</v>
      </c>
      <c r="M506" s="226">
        <v>2</v>
      </c>
      <c r="N506" s="227">
        <f>IF(M506="","",VLOOKUP(M506,POA!$B$3:$G478,3,0))</f>
        <v>5</v>
      </c>
      <c r="O506" s="228" t="s">
        <v>7</v>
      </c>
      <c r="P506" s="228">
        <f>+SUM(P507:P515)</f>
        <v>0</v>
      </c>
      <c r="Q506" s="229">
        <f>IF(ISERROR(VLOOKUP(M506,POA!$B$3:$G491,2,0)),"",VLOOKUP(M506,POA!$B$3:$G491,2,0))</f>
        <v>1797292893</v>
      </c>
      <c r="R506" s="230">
        <f>IF(M506="","",SUM($I$506)+IF(ISERROR(VLOOKUP(M506,POA!$B$3:$G475,4,0)),"",VLOOKUP(M506,POA!$B$3:$G475,4,0)))</f>
        <v>1364163771.5999999</v>
      </c>
      <c r="S506" s="231" t="str">
        <f>IF(OR($R$26=0,M506="",Q506=""),"",IF($R$26&gt;=VLOOKUP(M506,POA!$B$3:$G$21,6,FALSE),"CUMPLE","NO CUMPLE"))</f>
        <v/>
      </c>
      <c r="T506" s="225" t="str">
        <f>IF(M506="","",IF(COUNTIFS(T507:T516,"SI",D507:D516,"&gt;=10%")&gt;0,"SI","NO"))</f>
        <v>SI</v>
      </c>
      <c r="U506" s="225">
        <f>IF(ISERROR(SUM(E506/G506)),0,SUM(E506/G506))</f>
        <v>5.54953234608403</v>
      </c>
      <c r="V506" s="232" t="str">
        <f>IF(OR($U506=0,M506="",Q506=""),"",IF(AND(T506="SI",$U506&gt;=$V$22),"CUMPLE",IF($U506&gt;=$V$23,"CUMPLE","NO CUMPLE")))</f>
        <v>CUMPLE</v>
      </c>
      <c r="W506" s="233">
        <f>IF(M506="","",IF(ISERROR(SUM(H506/F506)),0,SUM(H506/F506)))</f>
        <v>0.67968744375486212</v>
      </c>
      <c r="X506" s="232" t="str">
        <f>IF(OR(W506=0,M506="",Q506=""),"",IF(AND(T506="SI",W506&lt;=$X$22),"CUMPLE",IF(W506&lt;=$X$23,"CUMPLE","NO CUMPLE")))</f>
        <v>CUMPLE</v>
      </c>
      <c r="Y506" s="225">
        <f>IF(ISERROR(SUM(K506/L506)),0,SUM(K506/L506))</f>
        <v>1966.0726185081121</v>
      </c>
      <c r="Z506" s="232" t="str">
        <f>IF(OR(Y506=0,M506="",Q506=""),"",IF(AND(T506="SI",Y506&gt;=$Z$22),"CUMPLE",IF(Y506&gt;=$Z$23,"CUMPLE","NO CUMPLE")))</f>
        <v>CUMPLE</v>
      </c>
      <c r="AA506" s="234" t="str">
        <f t="shared" ref="AA506:AA516" si="447">IF(OR(S506="",V506="",X506="",Z506=""),"",IF(S506="NO CUMPLE","NO CUMPLE",IF(V506="NO CUMPLE","NO CUMPLE",IF(X506="NO CUMPLE","NO CUMPLE",IF(Z506="NO CUMPLE","NO CUMPLE",IF(Z506="NO CUMPLE","NO CUMPLE","CUMPLE"))))))</f>
        <v/>
      </c>
      <c r="AB506" s="235">
        <v>2021</v>
      </c>
      <c r="AC506" s="236">
        <f>IF(ISERROR(F506/VLOOKUP(AB506,$AC$21:$AD$23,2)),"",F506/VLOOKUP(AB506,$AC$21:$AD$23,2))</f>
        <v>1367.8709348989462</v>
      </c>
      <c r="AD506" s="237" t="str">
        <f>IF(OR(B506="",C506=""),"",IF(AND(AC506&gt;0,AC506&lt;=30000),"MIPYME","NO CUMPLE"))</f>
        <v>MIPYME</v>
      </c>
      <c r="AE506" s="238">
        <f>IF(M506="","",IF(ISERROR(SUM(K506/J506)),0,SUM(K506/J506)))</f>
        <v>0.27246249677004952</v>
      </c>
      <c r="AF506" s="239" t="str">
        <f>IF(OR(M506="",L506="",P506=""),"",IF(AND(T506="SI",AE506&gt;=$AF$22),"CUMPLE",IF(AE506&gt;=$AF$23,"CUMPLE","NO CUMPLE")))</f>
        <v>CUMPLE</v>
      </c>
      <c r="AG506" s="238">
        <f>IF(M506="","",IF(ISERROR(SUM(K506/F506)),0,SUM(K506/F506)))</f>
        <v>8.7273158821347188E-2</v>
      </c>
      <c r="AH506" s="239" t="str">
        <f>IF(OR(M506="",L506="",P506=""),"",IF(AND(T506="SI",AG506&gt;=$AH$22),"CUMPLE",IF(AG506&gt;=$AH$23,"CUMPLE","NO CUMPLE")))</f>
        <v>CUMPLE</v>
      </c>
      <c r="AI506" s="234" t="str">
        <f>IF(OR(AF506="",AH506=""),"",IF(AF506="NO CUMPLE","NO CUMPLE",IF(AH506="NO CUMPLE","NO CUMPLE",IF(AH506="NO CUMPLE","NO CUMPLE","CUMPLE"))))</f>
        <v>CUMPLE</v>
      </c>
    </row>
    <row r="507" spans="1:35" s="14" customFormat="1" ht="20.100000000000001" customHeight="1">
      <c r="A507" s="259">
        <v>45468</v>
      </c>
      <c r="B507" s="146">
        <f>IF(C507="","",B506+0.1)</f>
        <v>41.1</v>
      </c>
      <c r="C507" s="146" t="s">
        <v>207</v>
      </c>
      <c r="D507" s="147">
        <v>1</v>
      </c>
      <c r="E507" s="137">
        <v>1225542219</v>
      </c>
      <c r="F507" s="137">
        <v>1242746309</v>
      </c>
      <c r="G507" s="137">
        <v>220837026</v>
      </c>
      <c r="H507" s="137">
        <v>844679062</v>
      </c>
      <c r="I507" s="137">
        <f>IF(ISERROR(E507-G507),"",E507-G507)</f>
        <v>1004705193</v>
      </c>
      <c r="J507" s="137">
        <f>IF(ISERROR(F507-H507),"",F507-H507)</f>
        <v>398067247</v>
      </c>
      <c r="K507" s="137">
        <v>108458396</v>
      </c>
      <c r="L507" s="137">
        <v>55165</v>
      </c>
      <c r="M507" s="148">
        <v>3</v>
      </c>
      <c r="N507" s="198">
        <f>IF(M507="","",VLOOKUP(M507,POA!$B$3:$G478,3,0))</f>
        <v>5</v>
      </c>
      <c r="O507" s="159" t="s">
        <v>7</v>
      </c>
      <c r="P507" s="159">
        <f t="shared" ref="P507:P508" si="448">+SUM(P508:P516)</f>
        <v>0</v>
      </c>
      <c r="Q507" s="202">
        <f>IF(ISERROR(VLOOKUP(M507,POA!$B$3:$G491,2,0)),"",VLOOKUP(M507,POA!$B$3:$G491,2,0))</f>
        <v>1522205504</v>
      </c>
      <c r="R507" s="264">
        <f>IF(M507="","",SUM($I$506)+IF(ISERROR(VLOOKUP(M507,POA!$B$3:$G476,4,0)),"",VLOOKUP(M507,POA!$B$3:$G476,4,0)))</f>
        <v>1309146293.8</v>
      </c>
      <c r="S507" s="256" t="str">
        <f>IF(OR($R$26=0,M507="",Q507=""),"",IF($R$26&gt;=VLOOKUP(M507,POA!$B$3:$G$21,6,FALSE),"CUMPLE","NO CUMPLE"))</f>
        <v/>
      </c>
      <c r="T507" s="154" t="s">
        <v>71</v>
      </c>
      <c r="U507" s="138"/>
      <c r="V507" s="185" t="str">
        <f>IF(OR($U506=0,M507="",Q507=""),"",IF(AND(T507="SI",$U506&gt;=$V$22),"CUMPLE",IF($U506&gt;=$V$23,"CUMPLE","NO CUMPLE")))</f>
        <v>CUMPLE</v>
      </c>
      <c r="W507" s="139"/>
      <c r="X507" s="185" t="str">
        <f>IF(OR(W506=0,M507="",Q507=""),"",IF(AND(T507="SI",W506&lt;=$X$22),"CUMPLE",IF(W506&lt;=$X$23,"CUMPLE","NO CUMPLE")))</f>
        <v>CUMPLE</v>
      </c>
      <c r="Y507" s="140"/>
      <c r="Z507" s="185" t="str">
        <f>IF(OR(Y506=0,M507="",Q507=""),"",IF(AND(T507="SI",Y506&gt;=$Z$22),"CUMPLE",IF(Y506&gt;=$Z$23,"CUMPLE","NO CUMPLE")))</f>
        <v>CUMPLE</v>
      </c>
      <c r="AA507" s="213" t="str">
        <f t="shared" si="447"/>
        <v/>
      </c>
      <c r="AB507" s="141">
        <v>2021</v>
      </c>
      <c r="AC507" s="142">
        <f t="shared" ref="AC507:AC515" si="449">IF(ISERROR(F507/VLOOKUP(AB507,$AC$21:$AD$23,2)),"",F507/VLOOKUP(AB507,$AC$21:$AD$23,2))</f>
        <v>1367.8709348989462</v>
      </c>
      <c r="AD507" s="143" t="str">
        <f>IF(OR(B507="",C507=""),"",IF(AND(AC507&gt;0,AC507&lt;=30000),"MIPYME","NO CUMPLE"))</f>
        <v>MIPYME</v>
      </c>
      <c r="AE507" s="144"/>
      <c r="AF507" s="187" t="str">
        <f>IF(OR(M507="",L506="",P507=""),"",IF(AND(T506="SI",AE506&gt;=$AF$22),"CUMPLE",IF(AE506&gt;=$AF$23,"CUMPLE","NO CUMPLE")))</f>
        <v>CUMPLE</v>
      </c>
      <c r="AG507" s="144"/>
      <c r="AH507" s="187" t="str">
        <f>IF(OR(M507="",L506="",P507=""),"",IF(AND(T506="SI",AG506&gt;=$AH$22),"CUMPLE",IF(AG506&gt;=$AH$23,"CUMPLE","NO CUMPLE")))</f>
        <v>CUMPLE</v>
      </c>
      <c r="AI507" s="161" t="str">
        <f t="shared" ref="AI507:AI516" si="450">IF(OR(AF507="",AH507=""),"",IF(AF507="NO CUMPLE","NO CUMPLE",IF(AH507="NO CUMPLE","NO CUMPLE",IF(AH507="NO CUMPLE","NO CUMPLE","CUMPLE"))))</f>
        <v>CUMPLE</v>
      </c>
    </row>
    <row r="508" spans="1:35" s="14" customFormat="1" ht="20.100000000000001" customHeight="1">
      <c r="A508" s="259"/>
      <c r="B508" s="21" t="str">
        <f t="shared" ref="B508:B516" si="451">IF(C508="","",B507+0.1)</f>
        <v/>
      </c>
      <c r="C508" s="21"/>
      <c r="D508" s="121"/>
      <c r="E508" s="153"/>
      <c r="F508" s="153"/>
      <c r="G508" s="153"/>
      <c r="H508" s="153"/>
      <c r="I508" s="153">
        <f>IF(ISERROR(E508-G508),"",E508-G508)</f>
        <v>0</v>
      </c>
      <c r="J508" s="153">
        <f t="shared" ref="J508:J516" si="452">IF(ISERROR(F508-H508),"",F508-H508)</f>
        <v>0</v>
      </c>
      <c r="K508" s="153"/>
      <c r="L508" s="153"/>
      <c r="M508" s="149">
        <v>4</v>
      </c>
      <c r="N508" s="197">
        <f>IF(M508="","",VLOOKUP(M508,POA!$B$3:$G478,3,0))</f>
        <v>5</v>
      </c>
      <c r="O508" s="160" t="s">
        <v>7</v>
      </c>
      <c r="P508" s="160">
        <f t="shared" si="448"/>
        <v>0</v>
      </c>
      <c r="Q508" s="255">
        <f>IF(ISERROR(VLOOKUP(M508,POA!$B$3:$G491,2,0)),"",VLOOKUP(M508,POA!$B$3:$G491,2,0))</f>
        <v>1378467964</v>
      </c>
      <c r="R508" s="295">
        <f>IF(M508="","",SUM($I$506)+IF(ISERROR(VLOOKUP(M508,POA!$B$3:$G477,4,0)),"",VLOOKUP(M508,POA!$B$3:$G477,4,0)))</f>
        <v>1280398785.8</v>
      </c>
      <c r="S508" s="257" t="str">
        <f>IF(OR($R$26=0,M508="",Q508=""),"",IF($R$26&gt;=VLOOKUP(M508,POA!$B$3:$G$21,6,FALSE),"CUMPLE","NO CUMPLE"))</f>
        <v/>
      </c>
      <c r="T508" s="129"/>
      <c r="U508" s="130"/>
      <c r="V508" s="186" t="str">
        <f>IF(OR($U506=0,M508="",Q508=""),"",IF(AND(T508="SI",$U506&gt;=$V$22),"CUMPLE",IF($U506&gt;=$V$23,"CUMPLE","NO CUMPLE")))</f>
        <v>CUMPLE</v>
      </c>
      <c r="W508" s="131"/>
      <c r="X508" s="186" t="str">
        <f>IF(OR(W506=0,M508="",Q508=""),"",IF(AND(T508="SI",W506&lt;=$X$22),"CUMPLE",IF(W506&lt;=$X$23,"CUMPLE","NO CUMPLE")))</f>
        <v>CUMPLE</v>
      </c>
      <c r="Y508" s="132"/>
      <c r="Z508" s="186" t="str">
        <f>IF(OR(Y506=0,M508="",Q508=""),"",IF(AND(T508="SI",Y506&gt;=$Z$22),"CUMPLE",IF(Y506&gt;=$Z$23,"CUMPLE","NO CUMPLE")))</f>
        <v>CUMPLE</v>
      </c>
      <c r="AA508" s="214" t="str">
        <f t="shared" si="447"/>
        <v/>
      </c>
      <c r="AB508" s="199">
        <v>2021</v>
      </c>
      <c r="AC508" s="134">
        <f t="shared" si="449"/>
        <v>0</v>
      </c>
      <c r="AD508" s="135" t="str">
        <f t="shared" ref="AD508:AD511" si="453">IF(OR(B508="",C508=""),"",IF(AND(AC508&gt;0,AC508&lt;=30000),"MIPYME","NO CUMPLE"))</f>
        <v/>
      </c>
      <c r="AE508" s="136"/>
      <c r="AF508" s="188" t="str">
        <f>IF(OR(M508="",L506="",P508=""),"",IF(AND(T506="SI",AE506&gt;=$AF$22),"CUMPLE",IF(AE506&gt;=$AF$23,"CUMPLE","NO CUMPLE")))</f>
        <v>CUMPLE</v>
      </c>
      <c r="AG508" s="136"/>
      <c r="AH508" s="188" t="str">
        <f>IF(OR(M508="",L506="",P506=""),"",IF(AND(T506="SI",AG506&gt;=$AH$22),"CUMPLE",IF(AG506&gt;=$AH$23,"CUMPLE","NO CUMPLE")))</f>
        <v>CUMPLE</v>
      </c>
      <c r="AI508" s="162" t="str">
        <f t="shared" si="450"/>
        <v>CUMPLE</v>
      </c>
    </row>
    <row r="509" spans="1:35" s="14" customFormat="1" ht="20.100000000000001" customHeight="1">
      <c r="A509" s="259"/>
      <c r="B509" s="21" t="str">
        <f t="shared" si="451"/>
        <v/>
      </c>
      <c r="C509" s="21"/>
      <c r="D509" s="121"/>
      <c r="E509" s="153"/>
      <c r="F509" s="153"/>
      <c r="G509" s="153"/>
      <c r="H509" s="153"/>
      <c r="I509" s="153">
        <f t="shared" ref="I509:I515" si="454">IF(ISERROR(E509-G509),"",E509-G509)</f>
        <v>0</v>
      </c>
      <c r="J509" s="153">
        <f t="shared" si="452"/>
        <v>0</v>
      </c>
      <c r="K509" s="153"/>
      <c r="L509" s="153"/>
      <c r="M509" s="149">
        <v>5</v>
      </c>
      <c r="N509" s="197">
        <f>IF(M509="","",VLOOKUP(M509,POA!$B$3:$G478,3,0))</f>
        <v>5</v>
      </c>
      <c r="O509" s="160" t="s">
        <v>7</v>
      </c>
      <c r="P509" s="160">
        <f>+SUM(P510:P517)</f>
        <v>0</v>
      </c>
      <c r="Q509" s="255">
        <f>IF(ISERROR(VLOOKUP(M509,POA!$B$3:$G491,2,0)),"",VLOOKUP(M509,POA!$B$3:$G491,2,0))</f>
        <v>1348402734</v>
      </c>
      <c r="R509" s="295">
        <f>IF(M509="","",SUM($I$506)+IF(ISERROR(VLOOKUP(M509,POA!$B$3:$G478,4,0)),"",VLOOKUP(M509,POA!$B$3:$G478,4,0)))</f>
        <v>1274385739.8</v>
      </c>
      <c r="S509" s="294" t="str">
        <f>IF(OR($R$26=0,M509="",Q509=""),"",IF($R$26&gt;=VLOOKUP(M509,POA!$B$3:$G$21,6,FALSE),"CUMPLE","NO CUMPLE"))</f>
        <v/>
      </c>
      <c r="T509" s="129"/>
      <c r="U509" s="130"/>
      <c r="V509" s="186" t="str">
        <f>IF(OR($U506=0,M509="",Q509=""),"",IF(AND(T509="SI",$U506&gt;=$V$22),"CUMPLE",IF($U506&gt;=$V$23,"CUMPLE","NO CUMPLE")))</f>
        <v>CUMPLE</v>
      </c>
      <c r="W509" s="131"/>
      <c r="X509" s="186" t="str">
        <f>IF(OR(W506=0,M509="",Q509=""),"",IF(AND(T509="SI",W506&lt;=$X$22),"CUMPLE",IF(W506&lt;=$X$23,"CUMPLE","NO CUMPLE")))</f>
        <v>CUMPLE</v>
      </c>
      <c r="Y509" s="132"/>
      <c r="Z509" s="186" t="str">
        <f>IF(OR(Y506=0,M509="",Q509=""),"",IF(AND(T509="SI",Y506&gt;=$Z$22),"CUMPLE",IF(Y506&gt;=$Z$23,"CUMPLE","NO CUMPLE")))</f>
        <v>CUMPLE</v>
      </c>
      <c r="AA509" s="214" t="str">
        <f t="shared" si="447"/>
        <v/>
      </c>
      <c r="AB509" s="199">
        <v>2021</v>
      </c>
      <c r="AC509" s="134">
        <f t="shared" si="449"/>
        <v>0</v>
      </c>
      <c r="AD509" s="135" t="str">
        <f t="shared" si="453"/>
        <v/>
      </c>
      <c r="AE509" s="136"/>
      <c r="AF509" s="188" t="str">
        <f>IF(OR(M509="",L506="",P509=""),"",IF(AND(T506="SI",AE506&gt;=$AF$22),"CUMPLE",IF(AE506&gt;=$AF$23,"CUMPLE","NO CUMPLE")))</f>
        <v>CUMPLE</v>
      </c>
      <c r="AG509" s="136"/>
      <c r="AH509" s="188" t="str">
        <f>IF(OR(M509="",L506="",P506=""),"",IF(AND(T506="SI",AG506&gt;=$AH$22),"CUMPLE",IF(AG506&gt;=$AH$23,"CUMPLE","NO CUMPLE")))</f>
        <v>CUMPLE</v>
      </c>
      <c r="AI509" s="162" t="str">
        <f t="shared" si="450"/>
        <v>CUMPLE</v>
      </c>
    </row>
    <row r="510" spans="1:35" s="14" customFormat="1" ht="20.100000000000001" customHeight="1">
      <c r="A510" s="259"/>
      <c r="B510" s="21" t="str">
        <f t="shared" si="451"/>
        <v/>
      </c>
      <c r="C510" s="21"/>
      <c r="D510" s="121"/>
      <c r="E510" s="153"/>
      <c r="F510" s="153"/>
      <c r="G510" s="153"/>
      <c r="H510" s="153"/>
      <c r="I510" s="153">
        <f t="shared" si="454"/>
        <v>0</v>
      </c>
      <c r="J510" s="153">
        <f t="shared" si="452"/>
        <v>0</v>
      </c>
      <c r="K510" s="153"/>
      <c r="L510" s="153"/>
      <c r="M510" s="149">
        <v>6</v>
      </c>
      <c r="N510" s="197">
        <f>IF(M510="","",VLOOKUP(M510,POA!$B$3:$G491,3,0))</f>
        <v>5</v>
      </c>
      <c r="O510" s="160" t="s">
        <v>7</v>
      </c>
      <c r="P510" s="160">
        <f>+SUM(P511:P517)</f>
        <v>0</v>
      </c>
      <c r="Q510" s="255">
        <f>IF(ISERROR(VLOOKUP(M510,POA!$B$3:$G480,2,0)),"",VLOOKUP(M510,POA!$B$3:$G480,2,0))</f>
        <v>1264100957</v>
      </c>
      <c r="R510" s="295">
        <f>IF(M510="","",SUM($I$506)+IF(ISERROR(VLOOKUP(M510,POA!$B$3:$G479,4,0)),"",VLOOKUP(M510,POA!$B$3:$G479,4,0)))</f>
        <v>1257525384.4000001</v>
      </c>
      <c r="S510" s="298" t="str">
        <f>IF(OR($R$26=0,M510="",Q510=""),"",IF($R$26&gt;=VLOOKUP(M510,POA!$B$3:$G$21,6,FALSE),"CUMPLE","NO CUMPLE"))</f>
        <v/>
      </c>
      <c r="T510" s="129"/>
      <c r="U510" s="130"/>
      <c r="V510" s="186" t="str">
        <f>IF(OR($U506=0,M510="",Q510=""),"",IF(AND(T510="SI",$U506&gt;=$V$22),"CUMPLE",IF($U506&gt;=$V$23,"CUMPLE","NO CUMPLE")))</f>
        <v>CUMPLE</v>
      </c>
      <c r="W510" s="131"/>
      <c r="X510" s="186" t="str">
        <f>IF(OR(W506=0,M510="",Q510=""),"",IF(AND(T510="SI",W506&lt;=$X$22),"CUMPLE",IF(W506&lt;=$X$23,"CUMPLE","NO CUMPLE")))</f>
        <v>CUMPLE</v>
      </c>
      <c r="Y510" s="132"/>
      <c r="Z510" s="186" t="str">
        <f>IF(OR(Y506=0,M510="",Q510=""),"",IF(AND(T510="SI",Y506&gt;=$Z$22),"CUMPLE",IF(Y506&gt;=$Z$23,"CUMPLE","NO CUMPLE")))</f>
        <v>CUMPLE</v>
      </c>
      <c r="AA510" s="214" t="str">
        <f t="shared" si="447"/>
        <v/>
      </c>
      <c r="AB510" s="199">
        <v>2021</v>
      </c>
      <c r="AC510" s="134">
        <f t="shared" si="449"/>
        <v>0</v>
      </c>
      <c r="AD510" s="135" t="str">
        <f t="shared" si="453"/>
        <v/>
      </c>
      <c r="AE510" s="136"/>
      <c r="AF510" s="188" t="str">
        <f>IF(OR(M510="",L506="",P510=""),"",IF(AND(T506="SI",AE506&gt;=$AF$22),"CUMPLE",IF(AE506&gt;=$AF$23,"CUMPLE","NO CUMPLE")))</f>
        <v>CUMPLE</v>
      </c>
      <c r="AG510" s="136"/>
      <c r="AH510" s="188" t="str">
        <f>IF(OR(M509="",L506="",P506=""),"",IF(AND(T506="SI",AG506&gt;=$AH$22),"CUMPLE",IF(AG506&gt;=$AH$23,"CUMPLE","NO CUMPLE")))</f>
        <v>CUMPLE</v>
      </c>
      <c r="AI510" s="162" t="str">
        <f t="shared" si="450"/>
        <v>CUMPLE</v>
      </c>
    </row>
    <row r="511" spans="1:35" s="14" customFormat="1" ht="20.100000000000001" customHeight="1">
      <c r="A511" s="259"/>
      <c r="B511" s="21" t="str">
        <f t="shared" si="451"/>
        <v/>
      </c>
      <c r="C511" s="21"/>
      <c r="D511" s="121"/>
      <c r="E511" s="153"/>
      <c r="F511" s="153"/>
      <c r="G511" s="153"/>
      <c r="H511" s="153"/>
      <c r="I511" s="153">
        <f t="shared" si="454"/>
        <v>0</v>
      </c>
      <c r="J511" s="153">
        <f t="shared" si="452"/>
        <v>0</v>
      </c>
      <c r="K511" s="153"/>
      <c r="L511" s="153"/>
      <c r="M511" s="149">
        <v>7</v>
      </c>
      <c r="N511" s="197">
        <f>IF(M511="","",VLOOKUP(M511,POA!$B$3:$G478,3,0))</f>
        <v>5</v>
      </c>
      <c r="O511" s="160" t="s">
        <v>7</v>
      </c>
      <c r="P511" s="160">
        <f>+SUM(P512:P517)</f>
        <v>0</v>
      </c>
      <c r="Q511" s="255">
        <f>IF(ISERROR(VLOOKUP(M511,POA!$B$3:$G491,2,0)),"",VLOOKUP(M511,POA!$B$3:$G491,2,0))</f>
        <v>1167015102</v>
      </c>
      <c r="R511" s="295">
        <f>IF(M511="","",SUM($I$506)+IF(ISERROR(VLOOKUP(M511,POA!$B$3:$G480,4,0)),"",VLOOKUP(M511,POA!$B$3:$G480,4,0)))</f>
        <v>1238108213.4000001</v>
      </c>
      <c r="S511" s="257" t="str">
        <f>IF(OR($R$26=0,M511="",Q511=""),"",IF($R$26&gt;=VLOOKUP(M511,POA!$B$3:$G$21,6,FALSE),"CUMPLE","NO CUMPLE"))</f>
        <v/>
      </c>
      <c r="T511" s="129"/>
      <c r="U511" s="130"/>
      <c r="V511" s="186" t="str">
        <f>IF(OR($U506=0,M511="",Q511=""),"",IF(AND(T511="SI",$U506&gt;=$V$22),"CUMPLE",IF($U506&gt;=$V$23,"CUMPLE","NO CUMPLE")))</f>
        <v>CUMPLE</v>
      </c>
      <c r="W511" s="131"/>
      <c r="X511" s="186" t="str">
        <f>IF(OR(W506=0,M511="",Q511=""),"",IF(AND(T511="SI",W506&lt;=$X$22),"CUMPLE",IF(W506&lt;=$X$23,"CUMPLE","NO CUMPLE")))</f>
        <v>CUMPLE</v>
      </c>
      <c r="Y511" s="132"/>
      <c r="Z511" s="186" t="str">
        <f>IF(OR(Y506=0,M511="",Q511=""),"",IF(AND(T511="SI",Y506&gt;=$Z$22),"CUMPLE",IF(Y506&gt;=$Z$23,"CUMPLE","NO CUMPLE")))</f>
        <v>CUMPLE</v>
      </c>
      <c r="AA511" s="214" t="str">
        <f t="shared" si="447"/>
        <v/>
      </c>
      <c r="AB511" s="199">
        <v>2021</v>
      </c>
      <c r="AC511" s="134">
        <f t="shared" si="449"/>
        <v>0</v>
      </c>
      <c r="AD511" s="135" t="str">
        <f t="shared" si="453"/>
        <v/>
      </c>
      <c r="AE511" s="136"/>
      <c r="AF511" s="188" t="str">
        <f>IF(OR(M511="",L506="",P511=""),"",IF(AND(T506="SI",AE506&gt;=$AF$22),"CUMPLE",IF(AE506&gt;=$AF$23,"CUMPLE","NO CUMPLE")))</f>
        <v>CUMPLE</v>
      </c>
      <c r="AG511" s="136"/>
      <c r="AH511" s="188" t="str">
        <f>IF(OR(M511="",L506="",P506=""),"",IF(AND(T506="SI",AG506&gt;=$AH$22),"CUMPLE",IF(AG506&gt;=$AH$23,"CUMPLE","NO CUMPLE")))</f>
        <v>CUMPLE</v>
      </c>
      <c r="AI511" s="162" t="str">
        <f t="shared" si="450"/>
        <v>CUMPLE</v>
      </c>
    </row>
    <row r="512" spans="1:35" s="14" customFormat="1" ht="20.100000000000001" customHeight="1">
      <c r="A512" s="259"/>
      <c r="B512" s="150" t="str">
        <f t="shared" si="451"/>
        <v/>
      </c>
      <c r="C512" s="150"/>
      <c r="D512" s="121"/>
      <c r="E512" s="153"/>
      <c r="F512" s="153"/>
      <c r="G512" s="153"/>
      <c r="H512" s="153"/>
      <c r="I512" s="153">
        <f t="shared" si="454"/>
        <v>0</v>
      </c>
      <c r="J512" s="153">
        <f t="shared" si="452"/>
        <v>0</v>
      </c>
      <c r="K512" s="153"/>
      <c r="L512" s="153"/>
      <c r="M512" s="149">
        <v>8</v>
      </c>
      <c r="N512" s="197">
        <f>IF(M512="","",VLOOKUP(M512,POA!$B$3:$G478,3,0))</f>
        <v>5</v>
      </c>
      <c r="O512" s="160" t="s">
        <v>7</v>
      </c>
      <c r="P512" s="160">
        <f>+SUM(P513:P517)</f>
        <v>0</v>
      </c>
      <c r="Q512" s="255">
        <f>IF(ISERROR(VLOOKUP(M512,POA!$B$3:$G491,2,0)),"",VLOOKUP(M512,POA!$B$3:$G491,2,0))</f>
        <v>1146992897</v>
      </c>
      <c r="R512" s="295">
        <f>IF(M512="","",SUM($I$506)+IF(ISERROR(VLOOKUP(M512,POA!$B$3:$G481,4,0)),"",VLOOKUP(M512,POA!$B$3:$G481,4,0)))</f>
        <v>1234103772.4000001</v>
      </c>
      <c r="S512" s="257" t="str">
        <f>IF(OR($R$26=0,M512="",Q512=""),"",IF($R$26&gt;=VLOOKUP(M512,POA!$B$3:$G$21,6,FALSE),"CUMPLE","NO CUMPLE"))</f>
        <v/>
      </c>
      <c r="T512" s="129"/>
      <c r="U512" s="130"/>
      <c r="V512" s="186" t="str">
        <f>IF(OR($U506=0,M512="",Q512=""),"",IF(AND(T512="SI",$U506&gt;=$V$22),"CUMPLE",IF($U506&gt;=$V$23,"CUMPLE","NO CUMPLE")))</f>
        <v>CUMPLE</v>
      </c>
      <c r="W512" s="131"/>
      <c r="X512" s="186" t="str">
        <f>IF(OR(W506=0,M512="",Q512=""),"",IF(AND(T512="SI",W506&lt;=$X$22),"CUMPLE",IF(W506&lt;=$X$23,"CUMPLE","NO CUMPLE")))</f>
        <v>CUMPLE</v>
      </c>
      <c r="Y512" s="132"/>
      <c r="Z512" s="186" t="str">
        <f>IF(OR(Y506=0,M512="",Q512=""),"",IF(AND(T512="SI",Y506&gt;=$Z$22),"CUMPLE",IF(Y506&gt;=$Z$23,"CUMPLE","NO CUMPLE")))</f>
        <v>CUMPLE</v>
      </c>
      <c r="AA512" s="214" t="str">
        <f t="shared" si="447"/>
        <v/>
      </c>
      <c r="AB512" s="199">
        <v>2021</v>
      </c>
      <c r="AC512" s="134">
        <f t="shared" si="449"/>
        <v>0</v>
      </c>
      <c r="AD512" s="135" t="str">
        <f>IF(OR(B512="",C512=""),"",IF(AND(AC512&gt;0,AC512&lt;=30000),"MIPYME","NO CUMPLE"))</f>
        <v/>
      </c>
      <c r="AE512" s="136"/>
      <c r="AF512" s="188" t="str">
        <f>IF(OR(M512="",L506="",P512=""),"",IF(AND(T510="SI",AE506&gt;=$AF$22),"CUMPLE",IF(AE506&gt;=$AF$23,"CUMPLE","NO CUMPLE")))</f>
        <v>CUMPLE</v>
      </c>
      <c r="AG512" s="136"/>
      <c r="AH512" s="188" t="str">
        <f>IF(OR(M512="",L506="",P506=""),"",IF(AND(T506="SI",AG506&gt;=$AH$22),"CUMPLE",IF(AG506&gt;=$AH$23,"CUMPLE","NO CUMPLE")))</f>
        <v>CUMPLE</v>
      </c>
      <c r="AI512" s="162" t="str">
        <f t="shared" si="450"/>
        <v>CUMPLE</v>
      </c>
    </row>
    <row r="513" spans="1:35" s="14" customFormat="1" ht="20.100000000000001" customHeight="1">
      <c r="A513" s="259"/>
      <c r="B513" s="150" t="str">
        <f t="shared" si="451"/>
        <v/>
      </c>
      <c r="C513" s="150"/>
      <c r="D513" s="121"/>
      <c r="E513" s="153"/>
      <c r="F513" s="153"/>
      <c r="G513" s="153"/>
      <c r="H513" s="153"/>
      <c r="I513" s="153">
        <f t="shared" si="454"/>
        <v>0</v>
      </c>
      <c r="J513" s="153">
        <f t="shared" si="452"/>
        <v>0</v>
      </c>
      <c r="K513" s="153"/>
      <c r="L513" s="153"/>
      <c r="M513" s="149">
        <v>9</v>
      </c>
      <c r="N513" s="197">
        <f>IF(M513="","",VLOOKUP(M513,POA!$B$3:$G478,3,0))</f>
        <v>5</v>
      </c>
      <c r="O513" s="160" t="s">
        <v>7</v>
      </c>
      <c r="P513" s="160">
        <f>+SUM(P514:P517)</f>
        <v>0</v>
      </c>
      <c r="Q513" s="255">
        <f>IF(ISERROR(VLOOKUP(M513,POA!$B$3:$G491,2,0)),"",VLOOKUP(M513,POA!$B$3:$G491,2,0))</f>
        <v>1077361989</v>
      </c>
      <c r="R513" s="295">
        <f>IF(M513="","",SUM($I$506)+IF(ISERROR(VLOOKUP(M513,POA!$B$3:$G482,4,0)),"",VLOOKUP(M513,POA!$B$3:$G482,4,0)))</f>
        <v>1220177590.8</v>
      </c>
      <c r="S513" s="257" t="str">
        <f>IF(OR($R$26=0,M513="",Q513=""),"",IF($R$26&gt;=VLOOKUP(M513,POA!$B$3:$G$21,6,FALSE),"CUMPLE","NO CUMPLE"))</f>
        <v/>
      </c>
      <c r="T513" s="129"/>
      <c r="U513" s="130"/>
      <c r="V513" s="186" t="str">
        <f>IF(OR($U506=0,M513="",Q513=""),"",IF(AND(T513="SI",$U506&gt;=$V$22),"CUMPLE",IF($U506&gt;=$V$23,"CUMPLE","NO CUMPLE")))</f>
        <v>CUMPLE</v>
      </c>
      <c r="W513" s="131"/>
      <c r="X513" s="186" t="str">
        <f>IF(OR(W506=0,M513="",Q513=""),"",IF(AND(T513="SI",W506&lt;=$X$22),"CUMPLE",IF(W506&lt;=$X$23,"CUMPLE","NO CUMPLE")))</f>
        <v>CUMPLE</v>
      </c>
      <c r="Y513" s="132"/>
      <c r="Z513" s="186" t="str">
        <f>IF(OR(Y506=0,M513="",Q513=""),"",IF(AND(T513="SI",Y506&gt;=$Z$22),"CUMPLE",IF(Y506&gt;=$Z$23,"CUMPLE","NO CUMPLE")))</f>
        <v>CUMPLE</v>
      </c>
      <c r="AA513" s="214" t="str">
        <f t="shared" si="447"/>
        <v/>
      </c>
      <c r="AB513" s="199">
        <v>2021</v>
      </c>
      <c r="AC513" s="134">
        <f t="shared" si="449"/>
        <v>0</v>
      </c>
      <c r="AD513" s="135" t="str">
        <f t="shared" ref="AD513:AD514" si="455">IF(OR(B513="",C513=""),"",IF(AND(AC513&gt;0,AC513&lt;=30000),"MIPYME","NO CUMPLE"))</f>
        <v/>
      </c>
      <c r="AE513" s="136"/>
      <c r="AF513" s="188" t="str">
        <f>IF(OR(M513="",L506="",P513=""),"",IF(AND(T506="SI",AE506&gt;=$AF$22),"CUMPLE",IF(AE506&gt;=$AF$23,"CUMPLE","NO CUMPLE")))</f>
        <v>CUMPLE</v>
      </c>
      <c r="AG513" s="136"/>
      <c r="AH513" s="188" t="str">
        <f>IF(OR(M513="",L506="",P506=""),"",IF(AND(T506="SI",AG506&gt;=$AH$22),"CUMPLE",IF(AG506&gt;=$AH$23,"CUMPLE","NO CUMPLE")))</f>
        <v>CUMPLE</v>
      </c>
      <c r="AI513" s="162" t="str">
        <f t="shared" si="450"/>
        <v>CUMPLE</v>
      </c>
    </row>
    <row r="514" spans="1:35" s="14" customFormat="1" ht="20.100000000000001" customHeight="1">
      <c r="A514" s="259"/>
      <c r="B514" s="150" t="str">
        <f t="shared" si="451"/>
        <v/>
      </c>
      <c r="C514" s="150"/>
      <c r="D514" s="121"/>
      <c r="E514" s="153"/>
      <c r="F514" s="153"/>
      <c r="G514" s="153"/>
      <c r="H514" s="153"/>
      <c r="I514" s="153">
        <f t="shared" si="454"/>
        <v>0</v>
      </c>
      <c r="J514" s="153">
        <f t="shared" si="452"/>
        <v>0</v>
      </c>
      <c r="K514" s="153"/>
      <c r="L514" s="153"/>
      <c r="M514" s="149"/>
      <c r="N514" s="197"/>
      <c r="O514" s="160"/>
      <c r="P514" s="160"/>
      <c r="Q514" s="203"/>
      <c r="R514" s="261"/>
      <c r="S514" s="246" t="str">
        <f>IF(OR($R$26=0,M514="",Q514=""),"",IF($R$26&gt;=VLOOKUP(M514,POA!$B$3:$G$21,6,FALSE),"CUMPLE","NO CUMPLE"))</f>
        <v/>
      </c>
      <c r="T514" s="129"/>
      <c r="U514" s="130"/>
      <c r="V514" s="186" t="str">
        <f>IF(OR($U506=0,M514="",Q514=""),"",IF(AND(T514="SI",$U506&gt;=$V$22),"CUMPLE",IF($U506&gt;=$V$23,"CUMPLE","NO CUMPLE")))</f>
        <v/>
      </c>
      <c r="W514" s="131"/>
      <c r="X514" s="186" t="str">
        <f>IF(OR(W506=0,M514="",Q514=""),"",IF(AND(T514="SI",W506&lt;=$X$22),"CUMPLE",IF(W506&lt;=$X$23,"CUMPLE","NO CUMPLE")))</f>
        <v/>
      </c>
      <c r="Y514" s="132"/>
      <c r="Z514" s="186" t="str">
        <f>IF(OR(Y506=0,M514="",Q514=""),"",IF(AND(T514="SI",Y506&gt;=$Z$22),"CUMPLE",IF(Y506&gt;=$Z$23,"CUMPLE","NO CUMPLE")))</f>
        <v/>
      </c>
      <c r="AA514" s="215" t="str">
        <f t="shared" si="447"/>
        <v/>
      </c>
      <c r="AB514" s="133">
        <v>2021</v>
      </c>
      <c r="AC514" s="134">
        <f t="shared" si="449"/>
        <v>0</v>
      </c>
      <c r="AD514" s="135" t="str">
        <f t="shared" si="455"/>
        <v/>
      </c>
      <c r="AE514" s="136"/>
      <c r="AF514" s="188" t="str">
        <f>IF(OR(M514="",L506="",P506=""),"",IF(AND(T506="SI",AE506&gt;=$AF$22),"CUMPLE",IF(AE506&gt;=$AF$23,"CUMPLE","NO CUMPLE")))</f>
        <v/>
      </c>
      <c r="AG514" s="136"/>
      <c r="AH514" s="188" t="str">
        <f>IF(OR(M514="",L506="",P506=""),"",IF(AND(T506="SI",AG506&gt;=$AH$22),"CUMPLE",IF(AG506&gt;=$AH$23,"CUMPLE","NO CUMPLE")))</f>
        <v/>
      </c>
      <c r="AI514" s="162" t="str">
        <f t="shared" si="450"/>
        <v/>
      </c>
    </row>
    <row r="515" spans="1:35" s="14" customFormat="1" ht="20.100000000000001" customHeight="1">
      <c r="A515" s="259"/>
      <c r="B515" s="150" t="str">
        <f t="shared" si="451"/>
        <v/>
      </c>
      <c r="C515" s="150"/>
      <c r="D515" s="121"/>
      <c r="E515" s="153"/>
      <c r="F515" s="153"/>
      <c r="G515" s="153"/>
      <c r="H515" s="153"/>
      <c r="I515" s="153">
        <f t="shared" si="454"/>
        <v>0</v>
      </c>
      <c r="J515" s="153">
        <f t="shared" si="452"/>
        <v>0</v>
      </c>
      <c r="K515" s="153"/>
      <c r="L515" s="153"/>
      <c r="M515" s="151"/>
      <c r="N515" s="197"/>
      <c r="O515" s="160"/>
      <c r="P515" s="160"/>
      <c r="Q515" s="203"/>
      <c r="R515" s="204"/>
      <c r="S515" s="246"/>
      <c r="T515" s="129"/>
      <c r="U515" s="130"/>
      <c r="V515" s="186" t="str">
        <f>IF(OR($U506=0,M515="",Q515=""),"",IF(AND(T515="SI",$U506&gt;=$V$22),"CUMPLE",IF($U506&gt;=$V$23,"CUMPLE","NO CUMPLE")))</f>
        <v/>
      </c>
      <c r="W515" s="131"/>
      <c r="X515" s="186" t="str">
        <f>IF(OR(W506=0,M515="",Q515=""),"",IF(AND(T515="SI",W506&lt;=$X$22),"CUMPLE",IF(W506&lt;=$X$23,"CUMPLE","NO CUMPLE")))</f>
        <v/>
      </c>
      <c r="Y515" s="132"/>
      <c r="Z515" s="186" t="str">
        <f>IF(OR(Y506=0,M515="",Q515=""),"",IF(AND(T515="SI",Y506&gt;=$Z$22),"CUMPLE",IF(Y506&gt;=$Z$23,"CUMPLE","NO CUMPLE")))</f>
        <v/>
      </c>
      <c r="AA515" s="214" t="str">
        <f t="shared" si="447"/>
        <v/>
      </c>
      <c r="AB515" s="199">
        <v>2021</v>
      </c>
      <c r="AC515" s="134">
        <f t="shared" si="449"/>
        <v>0</v>
      </c>
      <c r="AD515" s="135" t="str">
        <f>IF(OR(B515="",C515=""),"",IF(AND(AC515&gt;0,AC515&lt;=30000),"MIPYME","NO CUMPLE"))</f>
        <v/>
      </c>
      <c r="AE515" s="136"/>
      <c r="AF515" s="188" t="str">
        <f>IF(OR(M515="",L506="",P515=""),"",IF(AND(T506="SI",AE506&gt;=$AF$22),"CUMPLE",IF(AE506&gt;=$AF$23,"CUMPLE","NO CUMPLE")))</f>
        <v/>
      </c>
      <c r="AG515" s="136"/>
      <c r="AH515" s="188" t="str">
        <f>IF(OR(M515="",L506="",P506=""),"",IF(AND(T506="SI",AG506&gt;=$AH$22),"CUMPLE",IF(AG506&gt;=$AH$23,"CUMPLE","NO CUMPLE")))</f>
        <v/>
      </c>
      <c r="AI515" s="162" t="str">
        <f t="shared" si="450"/>
        <v/>
      </c>
    </row>
    <row r="516" spans="1:35" ht="20.100000000000001" customHeight="1">
      <c r="A516" s="259"/>
      <c r="B516" s="284" t="str">
        <f t="shared" si="451"/>
        <v/>
      </c>
      <c r="C516" s="284"/>
      <c r="D516" s="284"/>
      <c r="E516" s="216"/>
      <c r="F516" s="153"/>
      <c r="G516" s="153"/>
      <c r="H516" s="153"/>
      <c r="I516" s="153">
        <f>IF(ISERROR(E516-G516),"",E516-G516)</f>
        <v>0</v>
      </c>
      <c r="J516" s="153">
        <f t="shared" si="452"/>
        <v>0</v>
      </c>
      <c r="K516" s="153"/>
      <c r="L516" s="153"/>
      <c r="M516" s="151"/>
      <c r="N516" s="197" t="str">
        <f>IF(M516="","",VLOOKUP(M516,POA!$B$3:$G478,3,0))</f>
        <v/>
      </c>
      <c r="O516" s="160" t="s">
        <v>7</v>
      </c>
      <c r="P516" s="160">
        <f>+SUM(P517:P517)</f>
        <v>0</v>
      </c>
      <c r="Q516" s="203" t="str">
        <f>IF(ISERROR(VLOOKUP(M516,POA!$B$3:$G486,2,0)),"",VLOOKUP(M516,POA!$B$3:$G486,2,0))</f>
        <v/>
      </c>
      <c r="R516" s="204"/>
      <c r="S516" s="253"/>
      <c r="T516" s="129"/>
      <c r="U516" s="129"/>
      <c r="V516" s="186" t="str">
        <f>IF(OR($U507=0,M516="",Q516=""),"",IF(AND(T516="SI",$U507&gt;=$V$22),"CUMPLE",IF($U507&gt;=$V$23,"CUMPLE","NO CUMPLE")))</f>
        <v/>
      </c>
      <c r="W516" s="129"/>
      <c r="X516" s="186" t="str">
        <f>IF(OR(W507=0,M516="",Q516=""),"",IF(AND(T516="SI",W507&lt;=$X$22),"CUMPLE",IF(W507&lt;=$X$23,"CUMPLE","NO CUMPLE")))</f>
        <v/>
      </c>
      <c r="Y516" s="129"/>
      <c r="Z516" s="186" t="str">
        <f>IF(OR(Y507=0,M516="",Q516=""),"",IF(AND(T516="SI",Y507&gt;=$Z$22),"CUMPLE",IF(Y507&gt;=$Z$23,"CUMPLE","NO CUMPLE")))</f>
        <v/>
      </c>
      <c r="AA516" s="214" t="str">
        <f t="shared" si="447"/>
        <v/>
      </c>
      <c r="AB516" s="200"/>
      <c r="AC516" s="129"/>
      <c r="AD516" s="129"/>
      <c r="AE516" s="129"/>
      <c r="AF516" s="188" t="str">
        <f>IF(OR(M516="",L506="",P516=""),"",IF(AND(T506="SI",AE506&gt;=$AF$22),"CUMPLE",IF(AE506&gt;=$AF$23,"CUMPLE","NO CUMPLE")))</f>
        <v/>
      </c>
      <c r="AG516" s="129"/>
      <c r="AH516" s="188" t="str">
        <f>IF(OR(M516="",L506="",P506=""),"",IF(AND(T506="SI",AG506&gt;=$AH$22),"CUMPLE",IF(AG506&gt;=$AH$23,"CUMPLE","NO CUMPLE")))</f>
        <v/>
      </c>
      <c r="AI516" s="162" t="str">
        <f t="shared" si="450"/>
        <v/>
      </c>
    </row>
    <row r="517" spans="1:35" ht="9.9499999999999993" customHeight="1" thickBot="1">
      <c r="A517" s="259"/>
      <c r="B517" s="322" t="s">
        <v>73</v>
      </c>
      <c r="C517" s="323"/>
      <c r="D517" s="323"/>
      <c r="E517" s="323"/>
      <c r="F517" s="323"/>
      <c r="G517" s="323"/>
      <c r="H517" s="323"/>
      <c r="I517" s="323"/>
      <c r="J517" s="323"/>
      <c r="K517" s="323"/>
      <c r="L517" s="323"/>
      <c r="M517" s="323"/>
      <c r="N517" s="323"/>
      <c r="O517" s="323"/>
      <c r="P517" s="323"/>
      <c r="Q517" s="323"/>
      <c r="R517" s="323"/>
      <c r="S517" s="324"/>
      <c r="T517" s="323"/>
      <c r="U517" s="323"/>
      <c r="V517" s="323"/>
      <c r="W517" s="323"/>
      <c r="X517" s="323"/>
      <c r="Y517" s="323"/>
      <c r="Z517" s="323"/>
      <c r="AA517" s="324"/>
      <c r="AB517" s="323"/>
      <c r="AC517" s="323"/>
      <c r="AD517" s="323"/>
      <c r="AE517" s="323"/>
      <c r="AF517" s="323"/>
      <c r="AG517" s="323"/>
      <c r="AH517" s="323"/>
      <c r="AI517" s="325"/>
    </row>
    <row r="518" spans="1:35" s="221" customFormat="1" ht="26.1" customHeight="1">
      <c r="A518" s="269" t="s">
        <v>208</v>
      </c>
      <c r="B518" s="222">
        <v>42</v>
      </c>
      <c r="C518" s="223" t="s">
        <v>209</v>
      </c>
      <c r="D518" s="224">
        <f>IF(SUM(D519:D528)=0,"",SUM(D519:D528))</f>
        <v>1</v>
      </c>
      <c r="E518" s="225">
        <f t="shared" ref="E518:K518" si="456">IF(ISERROR(SUM(E519:E528)),"",SUM(E519:E528))</f>
        <v>11016600332</v>
      </c>
      <c r="F518" s="225">
        <f t="shared" si="456"/>
        <v>11218695953</v>
      </c>
      <c r="G518" s="225">
        <f t="shared" si="456"/>
        <v>6668957844</v>
      </c>
      <c r="H518" s="225">
        <f t="shared" si="456"/>
        <v>6668957844</v>
      </c>
      <c r="I518" s="225">
        <f t="shared" si="456"/>
        <v>4347642488</v>
      </c>
      <c r="J518" s="225">
        <f t="shared" si="456"/>
        <v>4549738109</v>
      </c>
      <c r="K518" s="225">
        <f t="shared" si="456"/>
        <v>1962688435</v>
      </c>
      <c r="L518" s="225">
        <f t="shared" ref="L518" si="457">IF(ISERROR(SUM(L519:L527)),"",SUM(L519:L527))</f>
        <v>71356509.000100002</v>
      </c>
      <c r="M518" s="226">
        <v>1</v>
      </c>
      <c r="N518" s="227">
        <f>IF(M518="","",VLOOKUP(M518,POA!$B$3:$G490,3,0))</f>
        <v>5</v>
      </c>
      <c r="O518" s="228" t="s">
        <v>7</v>
      </c>
      <c r="P518" s="228">
        <f>+SUM(P519:P527)</f>
        <v>0</v>
      </c>
      <c r="Q518" s="229">
        <f>IF(ISERROR(VLOOKUP(M518,POA!$B$3:$G503,2,0)),"",VLOOKUP(M518,POA!$B$3:$G503,2,0))</f>
        <v>3031202957</v>
      </c>
      <c r="R518" s="230">
        <f>IF(M518="","",SUM($I$518)+IF(ISERROR(VLOOKUP(M518,POA!$B$3:$G487,4,0)),"",VLOOKUP(M518,POA!$B$3:$G487,4,0)))</f>
        <v>4953883079.3999996</v>
      </c>
      <c r="S518" s="231" t="str">
        <f>IF(OR($R$26=0,M518="",Q518=""),"",IF($R$26&gt;=VLOOKUP(M518,POA!$B$3:$G$21,6,FALSE),"CUMPLE","NO CUMPLE"))</f>
        <v/>
      </c>
      <c r="T518" s="225" t="str">
        <f>IF(M518="","",IF(COUNTIFS(T519:T528,"SI",D519:D528,"&gt;=10%")&gt;0,"SI","NO"))</f>
        <v>SI</v>
      </c>
      <c r="U518" s="225">
        <f>IF(ISERROR(SUM(E518/G518)),0,SUM(E518/G518))</f>
        <v>1.6519223227526523</v>
      </c>
      <c r="V518" s="232" t="str">
        <f>IF(OR($U518=0,M518="",Q518=""),"",IF(AND(T518="SI",$U518&gt;=$V$22),"CUMPLE",IF($U518&gt;=$V$23,"CUMPLE","NO CUMPLE")))</f>
        <v>CUMPLE</v>
      </c>
      <c r="W518" s="233">
        <f>IF(M518="","",IF(ISERROR(SUM(H518/F518)),0,SUM(H518/F518)))</f>
        <v>0.59445035964421955</v>
      </c>
      <c r="X518" s="232" t="str">
        <f>IF(OR(W518=0,M518="",Q518=""),"",IF(AND(T518="SI",W518&lt;=$X$22),"CUMPLE",IF(W518&lt;=$X$23,"CUMPLE","NO CUMPLE")))</f>
        <v>CUMPLE</v>
      </c>
      <c r="Y518" s="225">
        <f>IF(ISERROR(SUM(K518/L518)),0,SUM(K518/L518))</f>
        <v>27.505387560331034</v>
      </c>
      <c r="Z518" s="232" t="str">
        <f>IF(OR(Y518=0,M518="",Q518=""),"",IF(AND(T518="SI",Y518&gt;=$Z$22),"CUMPLE",IF(Y518&gt;=$Z$23,"CUMPLE","NO CUMPLE")))</f>
        <v>CUMPLE</v>
      </c>
      <c r="AA518" s="234" t="str">
        <f t="shared" ref="AA518:AA528" si="458">IF(OR(S518="",V518="",X518="",Z518=""),"",IF(S518="NO CUMPLE","NO CUMPLE",IF(V518="NO CUMPLE","NO CUMPLE",IF(X518="NO CUMPLE","NO CUMPLE",IF(Z518="NO CUMPLE","NO CUMPLE",IF(Z518="NO CUMPLE","NO CUMPLE","CUMPLE"))))))</f>
        <v/>
      </c>
      <c r="AB518" s="235">
        <v>2021</v>
      </c>
      <c r="AC518" s="236">
        <f>IF(ISERROR(F518/VLOOKUP(AB518,$AC$21:$AD$23,2)),"",F518/VLOOKUP(AB518,$AC$21:$AD$23,2))</f>
        <v>12348.238743855432</v>
      </c>
      <c r="AD518" s="237" t="str">
        <f>IF(OR(B518="",C518=""),"",IF(AND(AC518&gt;0,AC518&lt;=30000),"MIPYME","NO CUMPLE"))</f>
        <v>MIPYME</v>
      </c>
      <c r="AE518" s="238">
        <f>IF(M518="","",IF(ISERROR(SUM(K518/J518)),0,SUM(K518/J518)))</f>
        <v>0.43138492545703577</v>
      </c>
      <c r="AF518" s="239" t="str">
        <f>IF(OR(M518="",L518="",P518=""),"",IF(AND(T518="SI",AE518&gt;=$AF$22),"CUMPLE",IF(AE518&gt;=$AF$23,"CUMPLE","NO CUMPLE")))</f>
        <v>CUMPLE</v>
      </c>
      <c r="AG518" s="238">
        <f>IF(M518="","",IF(ISERROR(SUM(K518/F518)),0,SUM(K518/F518)))</f>
        <v>0.17494800137400604</v>
      </c>
      <c r="AH518" s="239" t="str">
        <f>IF(OR(M518="",L518="",P518=""),"",IF(AND(T518="SI",AG518&gt;=$AH$22),"CUMPLE",IF(AG518&gt;=$AH$23,"CUMPLE","NO CUMPLE")))</f>
        <v>CUMPLE</v>
      </c>
      <c r="AI518" s="234" t="str">
        <f>IF(OR(AF518="",AH518=""),"",IF(AF518="NO CUMPLE","NO CUMPLE",IF(AH518="NO CUMPLE","NO CUMPLE",IF(AH518="NO CUMPLE","NO CUMPLE","CUMPLE"))))</f>
        <v>CUMPLE</v>
      </c>
    </row>
    <row r="519" spans="1:35" s="14" customFormat="1" ht="20.100000000000001" customHeight="1">
      <c r="A519" s="259">
        <v>45485</v>
      </c>
      <c r="B519" s="146">
        <f>IF(C519="","",B518+0.1)</f>
        <v>42.1</v>
      </c>
      <c r="C519" s="146" t="s">
        <v>210</v>
      </c>
      <c r="D519" s="147">
        <v>0.5</v>
      </c>
      <c r="E519" s="137">
        <v>9902329305</v>
      </c>
      <c r="F519" s="137">
        <v>10003651629</v>
      </c>
      <c r="G519" s="137">
        <v>6624407020</v>
      </c>
      <c r="H519" s="137">
        <v>6624407020</v>
      </c>
      <c r="I519" s="137">
        <f>IF(ISERROR(E519-G519),"",E519-G519)</f>
        <v>3277922285</v>
      </c>
      <c r="J519" s="137">
        <f>IF(ISERROR(F519-H519),"",F519-H519)</f>
        <v>3379244609</v>
      </c>
      <c r="K519" s="137">
        <v>1885184109</v>
      </c>
      <c r="L519" s="137">
        <v>71356509</v>
      </c>
      <c r="M519" s="148">
        <v>4</v>
      </c>
      <c r="N519" s="198">
        <f>IF(M519="","",VLOOKUP(M519,POA!$B$3:$G490,3,0))</f>
        <v>5</v>
      </c>
      <c r="O519" s="159" t="s">
        <v>7</v>
      </c>
      <c r="P519" s="159">
        <f t="shared" ref="P519:P520" si="459">+SUM(P520:P528)</f>
        <v>0</v>
      </c>
      <c r="Q519" s="202">
        <f>IF(ISERROR(VLOOKUP(M519,POA!$B$3:$G503,2,0)),"",VLOOKUP(M519,POA!$B$3:$G503,2,0))</f>
        <v>1378467964</v>
      </c>
      <c r="R519" s="264">
        <f>IF(M519="","",SUM($I$518)+IF(ISERROR(VLOOKUP(M519,POA!$B$3:$G488,4,0)),"",VLOOKUP(M519,POA!$B$3:$G488,4,0)))</f>
        <v>4623336080.8000002</v>
      </c>
      <c r="S519" s="256" t="str">
        <f>IF(OR($R$26=0,M519="",Q519=""),"",IF($R$26&gt;=VLOOKUP(M519,POA!$B$3:$G$21,6,FALSE),"CUMPLE","NO CUMPLE"))</f>
        <v/>
      </c>
      <c r="T519" s="154" t="s">
        <v>71</v>
      </c>
      <c r="U519" s="138"/>
      <c r="V519" s="185" t="str">
        <f>IF(OR($U518=0,M519="",Q519=""),"",IF(AND(T519="SI",$U518&gt;=$V$22),"CUMPLE",IF($U518&gt;=$V$23,"CUMPLE","NO CUMPLE")))</f>
        <v>CUMPLE</v>
      </c>
      <c r="W519" s="139"/>
      <c r="X519" s="185" t="str">
        <f>IF(OR(W518=0,M519="",Q519=""),"",IF(AND(T519="SI",W518&lt;=$X$22),"CUMPLE",IF(W518&lt;=$X$23,"CUMPLE","NO CUMPLE")))</f>
        <v>CUMPLE</v>
      </c>
      <c r="Y519" s="140"/>
      <c r="Z519" s="185" t="str">
        <f>IF(OR(Y518=0,M519="",Q519=""),"",IF(AND(T519="SI",Y518&gt;=$Z$22),"CUMPLE",IF(Y518&gt;=$Z$23,"CUMPLE","NO CUMPLE")))</f>
        <v>CUMPLE</v>
      </c>
      <c r="AA519" s="213" t="str">
        <f t="shared" si="458"/>
        <v/>
      </c>
      <c r="AB519" s="141">
        <v>2021</v>
      </c>
      <c r="AC519" s="142">
        <f t="shared" ref="AC519:AC527" si="460">IF(ISERROR(F519/VLOOKUP(AB519,$AC$21:$AD$23,2)),"",F519/VLOOKUP(AB519,$AC$21:$AD$23,2))</f>
        <v>11010.858939645095</v>
      </c>
      <c r="AD519" s="143" t="str">
        <f>IF(OR(B519="",C519=""),"",IF(AND(AC519&gt;0,AC519&lt;=30000),"MIPYME","NO CUMPLE"))</f>
        <v>MIPYME</v>
      </c>
      <c r="AE519" s="144"/>
      <c r="AF519" s="187" t="str">
        <f>IF(OR(M519="",L518="",P519=""),"",IF(AND(T518="SI",AE518&gt;=$AF$22),"CUMPLE",IF(AE518&gt;=$AF$23,"CUMPLE","NO CUMPLE")))</f>
        <v>CUMPLE</v>
      </c>
      <c r="AG519" s="144"/>
      <c r="AH519" s="187" t="str">
        <f>IF(OR(M519="",L518="",P519=""),"",IF(AND(T518="SI",AG518&gt;=$AH$22),"CUMPLE",IF(AG518&gt;=$AH$23,"CUMPLE","NO CUMPLE")))</f>
        <v>CUMPLE</v>
      </c>
      <c r="AI519" s="161" t="str">
        <f t="shared" ref="AI519:AI528" si="461">IF(OR(AF519="",AH519=""),"",IF(AF519="NO CUMPLE","NO CUMPLE",IF(AH519="NO CUMPLE","NO CUMPLE",IF(AH519="NO CUMPLE","NO CUMPLE","CUMPLE"))))</f>
        <v>CUMPLE</v>
      </c>
    </row>
    <row r="520" spans="1:35" s="14" customFormat="1" ht="20.100000000000001" customHeight="1">
      <c r="A520" s="259">
        <v>45463</v>
      </c>
      <c r="B520" s="21">
        <f t="shared" ref="B520:B528" si="462">IF(C520="","",B519+0.1)</f>
        <v>42.2</v>
      </c>
      <c r="C520" s="21" t="s">
        <v>211</v>
      </c>
      <c r="D520" s="121">
        <v>0.5</v>
      </c>
      <c r="E520" s="153">
        <v>1114271027</v>
      </c>
      <c r="F520" s="153">
        <v>1215044324</v>
      </c>
      <c r="G520" s="153">
        <v>44550824</v>
      </c>
      <c r="H520" s="153">
        <v>44550824</v>
      </c>
      <c r="I520" s="153">
        <f>IF(ISERROR(E520-G520),"",E520-G520)</f>
        <v>1069720203</v>
      </c>
      <c r="J520" s="153">
        <f t="shared" ref="J520:J528" si="463">IF(ISERROR(F520-H520),"",F520-H520)</f>
        <v>1170493500</v>
      </c>
      <c r="K520" s="153">
        <v>77504326</v>
      </c>
      <c r="L520" s="153">
        <v>1E-4</v>
      </c>
      <c r="M520" s="149">
        <v>6</v>
      </c>
      <c r="N520" s="197">
        <f>IF(M520="","",VLOOKUP(M520,POA!$B$3:$G490,3,0))</f>
        <v>5</v>
      </c>
      <c r="O520" s="160" t="s">
        <v>7</v>
      </c>
      <c r="P520" s="160">
        <f t="shared" si="459"/>
        <v>0</v>
      </c>
      <c r="Q520" s="255">
        <f>IF(ISERROR(VLOOKUP(M520,POA!$B$3:$G503,2,0)),"",VLOOKUP(M520,POA!$B$3:$G503,2,0))</f>
        <v>1264100957</v>
      </c>
      <c r="R520" s="295">
        <f>IF(M520="","",SUM($I$518)+IF(ISERROR(VLOOKUP(M520,POA!$B$3:$G489,4,0)),"",VLOOKUP(M520,POA!$B$3:$G489,4,0)))</f>
        <v>4600462679.3999996</v>
      </c>
      <c r="S520" s="257" t="str">
        <f>IF(OR($R$26=0,M520="",Q520=""),"",IF($R$26&gt;=VLOOKUP(M520,POA!$B$3:$G$21,6,FALSE),"CUMPLE","NO CUMPLE"))</f>
        <v/>
      </c>
      <c r="T520" s="129" t="s">
        <v>71</v>
      </c>
      <c r="U520" s="130"/>
      <c r="V520" s="186" t="str">
        <f>IF(OR($U518=0,M520="",Q520=""),"",IF(AND(T520="SI",$U518&gt;=$V$22),"CUMPLE",IF($U518&gt;=$V$23,"CUMPLE","NO CUMPLE")))</f>
        <v>CUMPLE</v>
      </c>
      <c r="W520" s="131"/>
      <c r="X520" s="186" t="str">
        <f>IF(OR(W518=0,M520="",Q520=""),"",IF(AND(T520="SI",W518&lt;=$X$22),"CUMPLE",IF(W518&lt;=$X$23,"CUMPLE","NO CUMPLE")))</f>
        <v>CUMPLE</v>
      </c>
      <c r="Y520" s="132"/>
      <c r="Z520" s="186" t="str">
        <f>IF(OR(Y518=0,M520="",Q520=""),"",IF(AND(T520="SI",Y518&gt;=$Z$22),"CUMPLE",IF(Y518&gt;=$Z$23,"CUMPLE","NO CUMPLE")))</f>
        <v>CUMPLE</v>
      </c>
      <c r="AA520" s="214" t="str">
        <f t="shared" si="458"/>
        <v/>
      </c>
      <c r="AB520" s="199">
        <v>2021</v>
      </c>
      <c r="AC520" s="134">
        <f t="shared" si="460"/>
        <v>1337.3798042103363</v>
      </c>
      <c r="AD520" s="135" t="str">
        <f t="shared" ref="AD520:AD523" si="464">IF(OR(B520="",C520=""),"",IF(AND(AC520&gt;0,AC520&lt;=30000),"MIPYME","NO CUMPLE"))</f>
        <v>MIPYME</v>
      </c>
      <c r="AE520" s="136"/>
      <c r="AF520" s="188" t="str">
        <f>IF(OR(M520="",L518="",P520=""),"",IF(AND(T518="SI",AE518&gt;=$AF$22),"CUMPLE",IF(AE518&gt;=$AF$23,"CUMPLE","NO CUMPLE")))</f>
        <v>CUMPLE</v>
      </c>
      <c r="AG520" s="136"/>
      <c r="AH520" s="188" t="str">
        <f>IF(OR(M520="",L518="",P518=""),"",IF(AND(T518="SI",AG518&gt;=$AH$22),"CUMPLE",IF(AG518&gt;=$AH$23,"CUMPLE","NO CUMPLE")))</f>
        <v>CUMPLE</v>
      </c>
      <c r="AI520" s="162" t="str">
        <f t="shared" si="461"/>
        <v>CUMPLE</v>
      </c>
    </row>
    <row r="521" spans="1:35" s="14" customFormat="1" ht="20.100000000000001" customHeight="1">
      <c r="A521" s="259"/>
      <c r="B521" s="21" t="str">
        <f t="shared" si="462"/>
        <v/>
      </c>
      <c r="C521" s="21"/>
      <c r="D521" s="121"/>
      <c r="E521" s="153"/>
      <c r="F521" s="153"/>
      <c r="G521" s="153"/>
      <c r="H521" s="153"/>
      <c r="I521" s="153">
        <f t="shared" ref="I521:I527" si="465">IF(ISERROR(E521-G521),"",E521-G521)</f>
        <v>0</v>
      </c>
      <c r="J521" s="153">
        <f t="shared" si="463"/>
        <v>0</v>
      </c>
      <c r="K521" s="153"/>
      <c r="L521" s="153"/>
      <c r="M521" s="149">
        <v>7</v>
      </c>
      <c r="N521" s="197">
        <f>IF(M521="","",VLOOKUP(M521,POA!$B$3:$G490,3,0))</f>
        <v>5</v>
      </c>
      <c r="O521" s="160" t="s">
        <v>7</v>
      </c>
      <c r="P521" s="160">
        <f>+SUM(P522:P529)</f>
        <v>0</v>
      </c>
      <c r="Q521" s="255">
        <f>IF(ISERROR(VLOOKUP(M521,POA!$B$3:$G503,2,0)),"",VLOOKUP(M521,POA!$B$3:$G503,2,0))</f>
        <v>1167015102</v>
      </c>
      <c r="R521" s="295">
        <f>IF(M521="","",SUM($I$518)+IF(ISERROR(VLOOKUP(M521,POA!$B$3:$G490,4,0)),"",VLOOKUP(M521,POA!$B$3:$G490,4,0)))</f>
        <v>4581045508.3999996</v>
      </c>
      <c r="S521" s="294" t="str">
        <f>IF(OR($R$26=0,M521="",Q521=""),"",IF($R$26&gt;=VLOOKUP(M521,POA!$B$3:$G$21,6,FALSE),"CUMPLE","NO CUMPLE"))</f>
        <v/>
      </c>
      <c r="T521" s="129"/>
      <c r="U521" s="130"/>
      <c r="V521" s="186" t="str">
        <f>IF(OR($U518=0,M521="",Q521=""),"",IF(AND(T521="SI",$U518&gt;=$V$22),"CUMPLE",IF($U518&gt;=$V$23,"CUMPLE","NO CUMPLE")))</f>
        <v>CUMPLE</v>
      </c>
      <c r="W521" s="131"/>
      <c r="X521" s="186" t="str">
        <f>IF(OR(W518=0,M521="",Q521=""),"",IF(AND(T521="SI",W518&lt;=$X$22),"CUMPLE",IF(W518&lt;=$X$23,"CUMPLE","NO CUMPLE")))</f>
        <v>CUMPLE</v>
      </c>
      <c r="Y521" s="132"/>
      <c r="Z521" s="186" t="str">
        <f>IF(OR(Y518=0,M521="",Q521=""),"",IF(AND(T521="SI",Y518&gt;=$Z$22),"CUMPLE",IF(Y518&gt;=$Z$23,"CUMPLE","NO CUMPLE")))</f>
        <v>CUMPLE</v>
      </c>
      <c r="AA521" s="214" t="str">
        <f t="shared" si="458"/>
        <v/>
      </c>
      <c r="AB521" s="199">
        <v>2021</v>
      </c>
      <c r="AC521" s="134">
        <f t="shared" si="460"/>
        <v>0</v>
      </c>
      <c r="AD521" s="135" t="str">
        <f t="shared" si="464"/>
        <v/>
      </c>
      <c r="AE521" s="136"/>
      <c r="AF521" s="188" t="str">
        <f>IF(OR(M521="",L518="",P521=""),"",IF(AND(T518="SI",AE518&gt;=$AF$22),"CUMPLE",IF(AE518&gt;=$AF$23,"CUMPLE","NO CUMPLE")))</f>
        <v>CUMPLE</v>
      </c>
      <c r="AG521" s="136"/>
      <c r="AH521" s="188" t="str">
        <f>IF(OR(M521="",L518="",P518=""),"",IF(AND(T518="SI",AG518&gt;=$AH$22),"CUMPLE",IF(AG518&gt;=$AH$23,"CUMPLE","NO CUMPLE")))</f>
        <v>CUMPLE</v>
      </c>
      <c r="AI521" s="162" t="str">
        <f t="shared" si="461"/>
        <v>CUMPLE</v>
      </c>
    </row>
    <row r="522" spans="1:35" s="14" customFormat="1" ht="20.100000000000001" customHeight="1">
      <c r="A522" s="259"/>
      <c r="B522" s="21" t="str">
        <f t="shared" si="462"/>
        <v/>
      </c>
      <c r="C522" s="21"/>
      <c r="D522" s="121"/>
      <c r="E522" s="153"/>
      <c r="F522" s="153"/>
      <c r="G522" s="153"/>
      <c r="H522" s="153"/>
      <c r="I522" s="153">
        <f t="shared" si="465"/>
        <v>0</v>
      </c>
      <c r="J522" s="153">
        <f t="shared" si="463"/>
        <v>0</v>
      </c>
      <c r="K522" s="153"/>
      <c r="L522" s="153"/>
      <c r="M522" s="149">
        <v>8</v>
      </c>
      <c r="N522" s="197">
        <f>IF(M522="","",VLOOKUP(M522,POA!$B$3:$G503,3,0))</f>
        <v>5</v>
      </c>
      <c r="O522" s="160" t="s">
        <v>7</v>
      </c>
      <c r="P522" s="160">
        <f>+SUM(P523:P529)</f>
        <v>0</v>
      </c>
      <c r="Q522" s="255">
        <f>IF(ISERROR(VLOOKUP(M522,POA!$B$3:$G492,2,0)),"",VLOOKUP(M522,POA!$B$3:$G492,2,0))</f>
        <v>1146992897</v>
      </c>
      <c r="R522" s="295">
        <f>IF(M522="","",SUM($I$518)+IF(ISERROR(VLOOKUP(M522,POA!$B$3:$G491,4,0)),"",VLOOKUP(M522,POA!$B$3:$G491,4,0)))</f>
        <v>4577041067.3999996</v>
      </c>
      <c r="S522" s="298" t="str">
        <f>IF(OR($R$26=0,M522="",Q522=""),"",IF($R$26&gt;=VLOOKUP(M522,POA!$B$3:$G$21,6,FALSE),"CUMPLE","NO CUMPLE"))</f>
        <v/>
      </c>
      <c r="T522" s="129"/>
      <c r="U522" s="130"/>
      <c r="V522" s="186" t="str">
        <f>IF(OR($U518=0,M522="",Q522=""),"",IF(AND(T522="SI",$U518&gt;=$V$22),"CUMPLE",IF($U518&gt;=$V$23,"CUMPLE","NO CUMPLE")))</f>
        <v>CUMPLE</v>
      </c>
      <c r="W522" s="131"/>
      <c r="X522" s="186" t="str">
        <f>IF(OR(W518=0,M522="",Q522=""),"",IF(AND(T522="SI",W518&lt;=$X$22),"CUMPLE",IF(W518&lt;=$X$23,"CUMPLE","NO CUMPLE")))</f>
        <v>CUMPLE</v>
      </c>
      <c r="Y522" s="132"/>
      <c r="Z522" s="186" t="str">
        <f>IF(OR(Y518=0,M522="",Q522=""),"",IF(AND(T522="SI",Y518&gt;=$Z$22),"CUMPLE",IF(Y518&gt;=$Z$23,"CUMPLE","NO CUMPLE")))</f>
        <v>CUMPLE</v>
      </c>
      <c r="AA522" s="214" t="str">
        <f t="shared" si="458"/>
        <v/>
      </c>
      <c r="AB522" s="199">
        <v>2021</v>
      </c>
      <c r="AC522" s="134">
        <f t="shared" si="460"/>
        <v>0</v>
      </c>
      <c r="AD522" s="135" t="str">
        <f t="shared" si="464"/>
        <v/>
      </c>
      <c r="AE522" s="136"/>
      <c r="AF522" s="188" t="str">
        <f>IF(OR(M522="",L518="",P522=""),"",IF(AND(T518="SI",AE518&gt;=$AF$22),"CUMPLE",IF(AE518&gt;=$AF$23,"CUMPLE","NO CUMPLE")))</f>
        <v>CUMPLE</v>
      </c>
      <c r="AG522" s="136"/>
      <c r="AH522" s="188" t="str">
        <f>IF(OR(M521="",L518="",P518=""),"",IF(AND(T518="SI",AG518&gt;=$AH$22),"CUMPLE",IF(AG518&gt;=$AH$23,"CUMPLE","NO CUMPLE")))</f>
        <v>CUMPLE</v>
      </c>
      <c r="AI522" s="162" t="str">
        <f t="shared" si="461"/>
        <v>CUMPLE</v>
      </c>
    </row>
    <row r="523" spans="1:35" s="14" customFormat="1" ht="20.100000000000001" customHeight="1">
      <c r="A523" s="259"/>
      <c r="B523" s="21" t="str">
        <f t="shared" si="462"/>
        <v/>
      </c>
      <c r="C523" s="21"/>
      <c r="D523" s="121"/>
      <c r="E523" s="153"/>
      <c r="F523" s="153"/>
      <c r="G523" s="153"/>
      <c r="H523" s="153"/>
      <c r="I523" s="153">
        <f t="shared" si="465"/>
        <v>0</v>
      </c>
      <c r="J523" s="153">
        <f t="shared" si="463"/>
        <v>0</v>
      </c>
      <c r="K523" s="153"/>
      <c r="L523" s="153"/>
      <c r="M523" s="149">
        <v>9</v>
      </c>
      <c r="N523" s="197">
        <f>IF(M523="","",VLOOKUP(M523,POA!$B$3:$G490,3,0))</f>
        <v>5</v>
      </c>
      <c r="O523" s="160" t="s">
        <v>7</v>
      </c>
      <c r="P523" s="160">
        <f>+SUM(P524:P529)</f>
        <v>0</v>
      </c>
      <c r="Q523" s="255">
        <f>IF(ISERROR(VLOOKUP(M523,POA!$B$3:$G503,2,0)),"",VLOOKUP(M523,POA!$B$3:$G503,2,0))</f>
        <v>1077361989</v>
      </c>
      <c r="R523" s="295">
        <f>IF(M523="","",SUM($I$518)+IF(ISERROR(VLOOKUP(M523,POA!$B$3:$G492,4,0)),"",VLOOKUP(M523,POA!$B$3:$G492,4,0)))</f>
        <v>4563114885.8000002</v>
      </c>
      <c r="S523" s="257" t="str">
        <f>IF(OR($R$26=0,M523="",Q523=""),"",IF($R$26&gt;=VLOOKUP(M523,POA!$B$3:$G$21,6,FALSE),"CUMPLE","NO CUMPLE"))</f>
        <v/>
      </c>
      <c r="T523" s="129"/>
      <c r="U523" s="130"/>
      <c r="V523" s="186" t="str">
        <f>IF(OR($U518=0,M523="",Q523=""),"",IF(AND(T523="SI",$U518&gt;=$V$22),"CUMPLE",IF($U518&gt;=$V$23,"CUMPLE","NO CUMPLE")))</f>
        <v>CUMPLE</v>
      </c>
      <c r="W523" s="131"/>
      <c r="X523" s="186" t="str">
        <f>IF(OR(W518=0,M523="",Q523=""),"",IF(AND(T523="SI",W518&lt;=$X$22),"CUMPLE",IF(W518&lt;=$X$23,"CUMPLE","NO CUMPLE")))</f>
        <v>CUMPLE</v>
      </c>
      <c r="Y523" s="132"/>
      <c r="Z523" s="186" t="str">
        <f>IF(OR(Y518=0,M523="",Q523=""),"",IF(AND(T523="SI",Y518&gt;=$Z$22),"CUMPLE",IF(Y518&gt;=$Z$23,"CUMPLE","NO CUMPLE")))</f>
        <v>CUMPLE</v>
      </c>
      <c r="AA523" s="214" t="str">
        <f t="shared" si="458"/>
        <v/>
      </c>
      <c r="AB523" s="199">
        <v>2021</v>
      </c>
      <c r="AC523" s="134">
        <f t="shared" si="460"/>
        <v>0</v>
      </c>
      <c r="AD523" s="135" t="str">
        <f t="shared" si="464"/>
        <v/>
      </c>
      <c r="AE523" s="136"/>
      <c r="AF523" s="188" t="str">
        <f>IF(OR(M523="",L518="",P523=""),"",IF(AND(T518="SI",AE518&gt;=$AF$22),"CUMPLE",IF(AE518&gt;=$AF$23,"CUMPLE","NO CUMPLE")))</f>
        <v>CUMPLE</v>
      </c>
      <c r="AG523" s="136"/>
      <c r="AH523" s="188" t="str">
        <f>IF(OR(M523="",L518="",P518=""),"",IF(AND(T518="SI",AG518&gt;=$AH$22),"CUMPLE",IF(AG518&gt;=$AH$23,"CUMPLE","NO CUMPLE")))</f>
        <v>CUMPLE</v>
      </c>
      <c r="AI523" s="162" t="str">
        <f t="shared" si="461"/>
        <v>CUMPLE</v>
      </c>
    </row>
    <row r="524" spans="1:35" s="14" customFormat="1" ht="20.100000000000001" customHeight="1">
      <c r="A524" s="259"/>
      <c r="B524" s="150" t="str">
        <f t="shared" si="462"/>
        <v/>
      </c>
      <c r="C524" s="150"/>
      <c r="D524" s="121"/>
      <c r="E524" s="153"/>
      <c r="F524" s="153"/>
      <c r="G524" s="153"/>
      <c r="H524" s="153"/>
      <c r="I524" s="153">
        <f t="shared" si="465"/>
        <v>0</v>
      </c>
      <c r="J524" s="153">
        <f t="shared" si="463"/>
        <v>0</v>
      </c>
      <c r="K524" s="153"/>
      <c r="L524" s="153"/>
      <c r="M524" s="149"/>
      <c r="N524" s="197"/>
      <c r="O524" s="160"/>
      <c r="P524" s="160"/>
      <c r="Q524" s="203"/>
      <c r="R524" s="261"/>
      <c r="S524" s="246" t="str">
        <f>IF(OR($R$26=0,M524="",Q524=""),"",IF($R$26&gt;=VLOOKUP(M524,POA!$B$3:$G$21,6,FALSE),"CUMPLE","NO CUMPLE"))</f>
        <v/>
      </c>
      <c r="T524" s="129"/>
      <c r="U524" s="130"/>
      <c r="V524" s="186" t="str">
        <f>IF(OR($U518=0,M524="",Q524=""),"",IF(AND(T524="SI",$U518&gt;=$V$22),"CUMPLE",IF($U518&gt;=$V$23,"CUMPLE","NO CUMPLE")))</f>
        <v/>
      </c>
      <c r="W524" s="131"/>
      <c r="X524" s="186" t="str">
        <f>IF(OR(W518=0,M524="",Q524=""),"",IF(AND(T524="SI",W518&lt;=$X$22),"CUMPLE",IF(W518&lt;=$X$23,"CUMPLE","NO CUMPLE")))</f>
        <v/>
      </c>
      <c r="Y524" s="132"/>
      <c r="Z524" s="186" t="str">
        <f>IF(OR(Y518=0,M524="",Q524=""),"",IF(AND(T524="SI",Y518&gt;=$Z$22),"CUMPLE",IF(Y518&gt;=$Z$23,"CUMPLE","NO CUMPLE")))</f>
        <v/>
      </c>
      <c r="AA524" s="214" t="str">
        <f t="shared" si="458"/>
        <v/>
      </c>
      <c r="AB524" s="199">
        <v>2021</v>
      </c>
      <c r="AC524" s="134">
        <f t="shared" si="460"/>
        <v>0</v>
      </c>
      <c r="AD524" s="135" t="str">
        <f>IF(OR(B524="",C524=""),"",IF(AND(AC524&gt;0,AC524&lt;=30000),"MIPYME","NO CUMPLE"))</f>
        <v/>
      </c>
      <c r="AE524" s="136"/>
      <c r="AF524" s="188" t="str">
        <f>IF(OR(M524="",L518="",P524=""),"",IF(AND(T522="SI",AE518&gt;=$AF$22),"CUMPLE",IF(AE518&gt;=$AF$23,"CUMPLE","NO CUMPLE")))</f>
        <v/>
      </c>
      <c r="AG524" s="136"/>
      <c r="AH524" s="188" t="str">
        <f>IF(OR(M524="",L518="",P518=""),"",IF(AND(T518="SI",AG518&gt;=$AH$22),"CUMPLE",IF(AG518&gt;=$AH$23,"CUMPLE","NO CUMPLE")))</f>
        <v/>
      </c>
      <c r="AI524" s="162" t="str">
        <f t="shared" si="461"/>
        <v/>
      </c>
    </row>
    <row r="525" spans="1:35" s="14" customFormat="1" ht="20.100000000000001" customHeight="1">
      <c r="A525" s="259"/>
      <c r="B525" s="150" t="str">
        <f t="shared" si="462"/>
        <v/>
      </c>
      <c r="C525" s="150"/>
      <c r="D525" s="121"/>
      <c r="E525" s="153"/>
      <c r="F525" s="153"/>
      <c r="G525" s="153"/>
      <c r="H525" s="153"/>
      <c r="I525" s="153">
        <f t="shared" si="465"/>
        <v>0</v>
      </c>
      <c r="J525" s="153">
        <f t="shared" si="463"/>
        <v>0</v>
      </c>
      <c r="K525" s="153"/>
      <c r="L525" s="153"/>
      <c r="M525" s="149"/>
      <c r="N525" s="197"/>
      <c r="O525" s="160"/>
      <c r="P525" s="160"/>
      <c r="Q525" s="203"/>
      <c r="R525" s="204"/>
      <c r="S525" s="246" t="str">
        <f>IF(OR($R$26=0,M525="",Q525=""),"",IF($R$26&gt;=VLOOKUP(M525,POA!$B$3:$G$21,6,FALSE),"CUMPLE","NO CUMPLE"))</f>
        <v/>
      </c>
      <c r="T525" s="129"/>
      <c r="U525" s="130"/>
      <c r="V525" s="186" t="str">
        <f>IF(OR($U518=0,M525="",Q525=""),"",IF(AND(T525="SI",$U518&gt;=$V$22),"CUMPLE",IF($U518&gt;=$V$23,"CUMPLE","NO CUMPLE")))</f>
        <v/>
      </c>
      <c r="W525" s="131"/>
      <c r="X525" s="186" t="str">
        <f>IF(OR(W518=0,M525="",Q525=""),"",IF(AND(T525="SI",W518&lt;=$X$22),"CUMPLE",IF(W518&lt;=$X$23,"CUMPLE","NO CUMPLE")))</f>
        <v/>
      </c>
      <c r="Y525" s="132"/>
      <c r="Z525" s="186" t="str">
        <f>IF(OR(Y518=0,M525="",Q525=""),"",IF(AND(T525="SI",Y518&gt;=$Z$22),"CUMPLE",IF(Y518&gt;=$Z$23,"CUMPLE","NO CUMPLE")))</f>
        <v/>
      </c>
      <c r="AA525" s="214" t="str">
        <f t="shared" si="458"/>
        <v/>
      </c>
      <c r="AB525" s="199">
        <v>2021</v>
      </c>
      <c r="AC525" s="134">
        <f t="shared" si="460"/>
        <v>0</v>
      </c>
      <c r="AD525" s="135" t="str">
        <f t="shared" ref="AD525:AD526" si="466">IF(OR(B525="",C525=""),"",IF(AND(AC525&gt;0,AC525&lt;=30000),"MIPYME","NO CUMPLE"))</f>
        <v/>
      </c>
      <c r="AE525" s="136"/>
      <c r="AF525" s="188" t="str">
        <f>IF(OR(M525="",L518="",P525=""),"",IF(AND(T518="SI",AE518&gt;=$AF$22),"CUMPLE",IF(AE518&gt;=$AF$23,"CUMPLE","NO CUMPLE")))</f>
        <v/>
      </c>
      <c r="AG525" s="136"/>
      <c r="AH525" s="188" t="str">
        <f>IF(OR(M525="",L518="",P518=""),"",IF(AND(T518="SI",AG518&gt;=$AH$22),"CUMPLE",IF(AG518&gt;=$AH$23,"CUMPLE","NO CUMPLE")))</f>
        <v/>
      </c>
      <c r="AI525" s="162" t="str">
        <f t="shared" si="461"/>
        <v/>
      </c>
    </row>
    <row r="526" spans="1:35" s="14" customFormat="1" ht="20.100000000000001" customHeight="1">
      <c r="A526" s="259"/>
      <c r="B526" s="150" t="str">
        <f t="shared" si="462"/>
        <v/>
      </c>
      <c r="C526" s="150"/>
      <c r="D526" s="121"/>
      <c r="E526" s="153"/>
      <c r="F526" s="153"/>
      <c r="G526" s="153"/>
      <c r="H526" s="153"/>
      <c r="I526" s="153">
        <f t="shared" si="465"/>
        <v>0</v>
      </c>
      <c r="J526" s="153">
        <f t="shared" si="463"/>
        <v>0</v>
      </c>
      <c r="K526" s="153"/>
      <c r="L526" s="153"/>
      <c r="M526" s="149"/>
      <c r="N526" s="197"/>
      <c r="O526" s="160"/>
      <c r="P526" s="160"/>
      <c r="Q526" s="203"/>
      <c r="R526" s="204"/>
      <c r="S526" s="246" t="str">
        <f>IF(OR($R$26=0,M526="",Q526=""),"",IF($R$26&gt;=VLOOKUP(M526,POA!$B$3:$G$21,6,FALSE),"CUMPLE","NO CUMPLE"))</f>
        <v/>
      </c>
      <c r="T526" s="129"/>
      <c r="U526" s="130"/>
      <c r="V526" s="186" t="str">
        <f>IF(OR($U518=0,M526="",Q526=""),"",IF(AND(T526="SI",$U518&gt;=$V$22),"CUMPLE",IF($U518&gt;=$V$23,"CUMPLE","NO CUMPLE")))</f>
        <v/>
      </c>
      <c r="W526" s="131"/>
      <c r="X526" s="186" t="str">
        <f>IF(OR(W518=0,M526="",Q526=""),"",IF(AND(T526="SI",W518&lt;=$X$22),"CUMPLE",IF(W518&lt;=$X$23,"CUMPLE","NO CUMPLE")))</f>
        <v/>
      </c>
      <c r="Y526" s="132"/>
      <c r="Z526" s="186" t="str">
        <f>IF(OR(Y518=0,M526="",Q526=""),"",IF(AND(T526="SI",Y518&gt;=$Z$22),"CUMPLE",IF(Y518&gt;=$Z$23,"CUMPLE","NO CUMPLE")))</f>
        <v/>
      </c>
      <c r="AA526" s="215" t="str">
        <f t="shared" si="458"/>
        <v/>
      </c>
      <c r="AB526" s="133">
        <v>2021</v>
      </c>
      <c r="AC526" s="134">
        <f t="shared" si="460"/>
        <v>0</v>
      </c>
      <c r="AD526" s="135" t="str">
        <f t="shared" si="466"/>
        <v/>
      </c>
      <c r="AE526" s="136"/>
      <c r="AF526" s="188" t="str">
        <f>IF(OR(M526="",L518="",P518=""),"",IF(AND(T518="SI",AE518&gt;=$AF$22),"CUMPLE",IF(AE518&gt;=$AF$23,"CUMPLE","NO CUMPLE")))</f>
        <v/>
      </c>
      <c r="AG526" s="136"/>
      <c r="AH526" s="188" t="str">
        <f>IF(OR(M526="",L518="",P518=""),"",IF(AND(T518="SI",AG518&gt;=$AH$22),"CUMPLE",IF(AG518&gt;=$AH$23,"CUMPLE","NO CUMPLE")))</f>
        <v/>
      </c>
      <c r="AI526" s="162" t="str">
        <f t="shared" si="461"/>
        <v/>
      </c>
    </row>
    <row r="527" spans="1:35" s="14" customFormat="1" ht="20.100000000000001" customHeight="1">
      <c r="A527" s="259"/>
      <c r="B527" s="150" t="str">
        <f t="shared" si="462"/>
        <v/>
      </c>
      <c r="C527" s="150"/>
      <c r="D527" s="121"/>
      <c r="E527" s="153"/>
      <c r="F527" s="153"/>
      <c r="G527" s="153"/>
      <c r="H527" s="153"/>
      <c r="I527" s="153">
        <f t="shared" si="465"/>
        <v>0</v>
      </c>
      <c r="J527" s="153">
        <f t="shared" si="463"/>
        <v>0</v>
      </c>
      <c r="K527" s="153"/>
      <c r="L527" s="153"/>
      <c r="M527" s="151"/>
      <c r="N527" s="197"/>
      <c r="O527" s="160"/>
      <c r="P527" s="160"/>
      <c r="Q527" s="203"/>
      <c r="R527" s="204"/>
      <c r="S527" s="246"/>
      <c r="T527" s="129"/>
      <c r="U527" s="130"/>
      <c r="V527" s="186" t="str">
        <f>IF(OR($U518=0,M527="",Q527=""),"",IF(AND(T527="SI",$U518&gt;=$V$22),"CUMPLE",IF($U518&gt;=$V$23,"CUMPLE","NO CUMPLE")))</f>
        <v/>
      </c>
      <c r="W527" s="131"/>
      <c r="X527" s="186" t="str">
        <f>IF(OR(W518=0,M527="",Q527=""),"",IF(AND(T527="SI",W518&lt;=$X$22),"CUMPLE",IF(W518&lt;=$X$23,"CUMPLE","NO CUMPLE")))</f>
        <v/>
      </c>
      <c r="Y527" s="132"/>
      <c r="Z527" s="186" t="str">
        <f>IF(OR(Y518=0,M527="",Q527=""),"",IF(AND(T527="SI",Y518&gt;=$Z$22),"CUMPLE",IF(Y518&gt;=$Z$23,"CUMPLE","NO CUMPLE")))</f>
        <v/>
      </c>
      <c r="AA527" s="214" t="str">
        <f t="shared" si="458"/>
        <v/>
      </c>
      <c r="AB527" s="199">
        <v>2021</v>
      </c>
      <c r="AC527" s="134">
        <f t="shared" si="460"/>
        <v>0</v>
      </c>
      <c r="AD527" s="135" t="str">
        <f>IF(OR(B527="",C527=""),"",IF(AND(AC527&gt;0,AC527&lt;=30000),"MIPYME","NO CUMPLE"))</f>
        <v/>
      </c>
      <c r="AE527" s="136"/>
      <c r="AF527" s="188" t="str">
        <f>IF(OR(M527="",L518="",P527=""),"",IF(AND(T518="SI",AE518&gt;=$AF$22),"CUMPLE",IF(AE518&gt;=$AF$23,"CUMPLE","NO CUMPLE")))</f>
        <v/>
      </c>
      <c r="AG527" s="136"/>
      <c r="AH527" s="188" t="str">
        <f>IF(OR(M527="",L518="",P518=""),"",IF(AND(T518="SI",AG518&gt;=$AH$22),"CUMPLE",IF(AG518&gt;=$AH$23,"CUMPLE","NO CUMPLE")))</f>
        <v/>
      </c>
      <c r="AI527" s="162" t="str">
        <f t="shared" si="461"/>
        <v/>
      </c>
    </row>
    <row r="528" spans="1:35" ht="20.100000000000001" customHeight="1">
      <c r="A528" s="259"/>
      <c r="B528" s="284" t="str">
        <f t="shared" si="462"/>
        <v/>
      </c>
      <c r="C528" s="284"/>
      <c r="D528" s="284"/>
      <c r="E528" s="216"/>
      <c r="F528" s="153"/>
      <c r="G528" s="153"/>
      <c r="H528" s="153"/>
      <c r="I528" s="153">
        <f>IF(ISERROR(E528-G528),"",E528-G528)</f>
        <v>0</v>
      </c>
      <c r="J528" s="153">
        <f t="shared" si="463"/>
        <v>0</v>
      </c>
      <c r="K528" s="153"/>
      <c r="L528" s="153"/>
      <c r="M528" s="151"/>
      <c r="N528" s="197"/>
      <c r="O528" s="160"/>
      <c r="P528" s="160"/>
      <c r="Q528" s="203"/>
      <c r="R528" s="204"/>
      <c r="S528" s="253"/>
      <c r="T528" s="129"/>
      <c r="U528" s="129"/>
      <c r="V528" s="186" t="str">
        <f>IF(OR($U519=0,M528="",Q528=""),"",IF(AND(T528="SI",$U519&gt;=$V$22),"CUMPLE",IF($U519&gt;=$V$23,"CUMPLE","NO CUMPLE")))</f>
        <v/>
      </c>
      <c r="W528" s="129"/>
      <c r="X528" s="186" t="str">
        <f>IF(OR(W519=0,M528="",Q528=""),"",IF(AND(T528="SI",W519&lt;=$X$22),"CUMPLE",IF(W519&lt;=$X$23,"CUMPLE","NO CUMPLE")))</f>
        <v/>
      </c>
      <c r="Y528" s="129"/>
      <c r="Z528" s="186" t="str">
        <f>IF(OR(Y519=0,M528="",Q528=""),"",IF(AND(T528="SI",Y519&gt;=$Z$22),"CUMPLE",IF(Y519&gt;=$Z$23,"CUMPLE","NO CUMPLE")))</f>
        <v/>
      </c>
      <c r="AA528" s="214" t="str">
        <f t="shared" si="458"/>
        <v/>
      </c>
      <c r="AB528" s="200"/>
      <c r="AC528" s="129"/>
      <c r="AD528" s="129"/>
      <c r="AE528" s="129"/>
      <c r="AF528" s="188" t="str">
        <f>IF(OR(M528="",L518="",P528=""),"",IF(AND(T518="SI",AE518&gt;=$AF$22),"CUMPLE",IF(AE518&gt;=$AF$23,"CUMPLE","NO CUMPLE")))</f>
        <v/>
      </c>
      <c r="AG528" s="129"/>
      <c r="AH528" s="188" t="str">
        <f>IF(OR(M528="",L518="",P518=""),"",IF(AND(T518="SI",AG518&gt;=$AH$22),"CUMPLE",IF(AG518&gt;=$AH$23,"CUMPLE","NO CUMPLE")))</f>
        <v/>
      </c>
      <c r="AI528" s="162" t="str">
        <f t="shared" si="461"/>
        <v/>
      </c>
    </row>
    <row r="529" spans="1:35" ht="9.9499999999999993" customHeight="1" thickBot="1">
      <c r="A529" s="259"/>
      <c r="B529" s="322" t="s">
        <v>73</v>
      </c>
      <c r="C529" s="323"/>
      <c r="D529" s="323"/>
      <c r="E529" s="323"/>
      <c r="F529" s="323"/>
      <c r="G529" s="323"/>
      <c r="H529" s="323"/>
      <c r="I529" s="323"/>
      <c r="J529" s="323"/>
      <c r="K529" s="323"/>
      <c r="L529" s="323"/>
      <c r="M529" s="323"/>
      <c r="N529" s="323"/>
      <c r="O529" s="323"/>
      <c r="P529" s="323"/>
      <c r="Q529" s="323"/>
      <c r="R529" s="323"/>
      <c r="S529" s="324"/>
      <c r="T529" s="323"/>
      <c r="U529" s="323"/>
      <c r="V529" s="323"/>
      <c r="W529" s="323"/>
      <c r="X529" s="323"/>
      <c r="Y529" s="323"/>
      <c r="Z529" s="323"/>
      <c r="AA529" s="324"/>
      <c r="AB529" s="323"/>
      <c r="AC529" s="323"/>
      <c r="AD529" s="323"/>
      <c r="AE529" s="323"/>
      <c r="AF529" s="323"/>
      <c r="AG529" s="323"/>
      <c r="AH529" s="323"/>
      <c r="AI529" s="325"/>
    </row>
    <row r="530" spans="1:35" s="221" customFormat="1" ht="26.1" customHeight="1">
      <c r="A530" s="269" t="s">
        <v>212</v>
      </c>
      <c r="B530" s="222">
        <v>43</v>
      </c>
      <c r="C530" s="223" t="s">
        <v>213</v>
      </c>
      <c r="D530" s="224">
        <f>IF(SUM(D531:D540)=0,"",SUM(D531:D540))</f>
        <v>1</v>
      </c>
      <c r="E530" s="225">
        <f t="shared" ref="E530:K530" si="467">IF(ISERROR(SUM(E531:E540)),"",SUM(E531:E540))</f>
        <v>4880522000</v>
      </c>
      <c r="F530" s="225">
        <f t="shared" si="467"/>
        <v>5039834000</v>
      </c>
      <c r="G530" s="225">
        <f t="shared" si="467"/>
        <v>890353000</v>
      </c>
      <c r="H530" s="225">
        <f t="shared" si="467"/>
        <v>2075270000</v>
      </c>
      <c r="I530" s="225">
        <f t="shared" si="467"/>
        <v>3990169000</v>
      </c>
      <c r="J530" s="225">
        <f t="shared" si="467"/>
        <v>2964564000</v>
      </c>
      <c r="K530" s="225">
        <f t="shared" si="467"/>
        <v>531889000</v>
      </c>
      <c r="L530" s="225">
        <f t="shared" ref="L530" si="468">IF(ISERROR(SUM(L531:L539)),"",SUM(L531:L539))</f>
        <v>1.1000000000000001E-3</v>
      </c>
      <c r="M530" s="226">
        <v>4</v>
      </c>
      <c r="N530" s="227">
        <f>IF(M530="","",VLOOKUP(M530,POA!$B$3:$G502,3,0))</f>
        <v>5</v>
      </c>
      <c r="O530" s="228" t="s">
        <v>7</v>
      </c>
      <c r="P530" s="228">
        <f>+SUM(P531:P539)</f>
        <v>0</v>
      </c>
      <c r="Q530" s="229">
        <f>IF(ISERROR(VLOOKUP(M530,POA!$B$3:$G515,2,0)),"",VLOOKUP(M530,POA!$B$3:$G515,2,0))</f>
        <v>1378467964</v>
      </c>
      <c r="R530" s="230">
        <f>IF(M530="","",SUM($I$530)+IF(ISERROR(VLOOKUP(M530,POA!$B$3:$G499,4,0)),"",VLOOKUP(M530,POA!$B$3:$G499,4,0)))</f>
        <v>4265862592.8000002</v>
      </c>
      <c r="S530" s="231" t="str">
        <f>IF(OR($R$26=0,M530="",Q530=""),"",IF($R$26&gt;=VLOOKUP(M530,POA!$B$3:$G$21,6,FALSE),"CUMPLE","NO CUMPLE"))</f>
        <v/>
      </c>
      <c r="T530" s="225" t="str">
        <f>IF(M530="","",IF(COUNTIFS(T531:T540,"SI",D531:D540,"&gt;=10%")&gt;0,"SI","NO"))</f>
        <v>SI</v>
      </c>
      <c r="U530" s="225">
        <f>IF(ISERROR(SUM(E530/G530)),0,SUM(E530/G530))</f>
        <v>5.4815584380577143</v>
      </c>
      <c r="V530" s="232" t="str">
        <f>IF(OR($U530=0,M530="",Q530=""),"",IF(AND(T530="SI",$U530&gt;=$V$22),"CUMPLE",IF($U530&gt;=$V$23,"CUMPLE","NO CUMPLE")))</f>
        <v>CUMPLE</v>
      </c>
      <c r="W530" s="233">
        <f>IF(M530="","",IF(ISERROR(SUM(H530/F530)),0,SUM(H530/F530)))</f>
        <v>0.41177348301551203</v>
      </c>
      <c r="X530" s="232" t="str">
        <f>IF(OR(W530=0,M530="",Q530=""),"",IF(AND(T530="SI",W530&lt;=$X$22),"CUMPLE",IF(W530&lt;=$X$23,"CUMPLE","NO CUMPLE")))</f>
        <v>CUMPLE</v>
      </c>
      <c r="Y530" s="225">
        <f>IF(ISERROR(SUM(K530/L530)),0,SUM(K530/L530))</f>
        <v>483535454545.45453</v>
      </c>
      <c r="Z530" s="232" t="str">
        <f>IF(OR(Y530=0,M530="",Q530=""),"",IF(AND(T530="SI",Y530&gt;=$Z$22),"CUMPLE",IF(Y530&gt;=$Z$23,"CUMPLE","NO CUMPLE")))</f>
        <v>CUMPLE</v>
      </c>
      <c r="AA530" s="234" t="str">
        <f t="shared" ref="AA530:AA540" si="469">IF(OR(S530="",V530="",X530="",Z530=""),"",IF(S530="NO CUMPLE","NO CUMPLE",IF(V530="NO CUMPLE","NO CUMPLE",IF(X530="NO CUMPLE","NO CUMPLE",IF(Z530="NO CUMPLE","NO CUMPLE",IF(Z530="NO CUMPLE","NO CUMPLE","CUMPLE"))))))</f>
        <v/>
      </c>
      <c r="AB530" s="235">
        <v>2021</v>
      </c>
      <c r="AC530" s="236">
        <f>IF(ISERROR(F530/VLOOKUP(AB530,$AC$21:$AD$23,2)),"",F530/VLOOKUP(AB530,$AC$21:$AD$23,2))</f>
        <v>5547.2644701417457</v>
      </c>
      <c r="AD530" s="237" t="str">
        <f>IF(OR(B530="",C530=""),"",IF(AND(AC530&gt;0,AC530&lt;=30000),"MIPYME","NO CUMPLE"))</f>
        <v>MIPYME</v>
      </c>
      <c r="AE530" s="238">
        <f>IF(M530="","",IF(ISERROR(SUM(K530/J530)),0,SUM(K530/J530)))</f>
        <v>0.17941559028578907</v>
      </c>
      <c r="AF530" s="239" t="str">
        <f>IF(OR(M530="",L530="",P530=""),"",IF(AND(T530="SI",AE530&gt;=$AF$22),"CUMPLE",IF(AE530&gt;=$AF$23,"CUMPLE","NO CUMPLE")))</f>
        <v>CUMPLE</v>
      </c>
      <c r="AG530" s="238">
        <f>IF(M530="","",IF(ISERROR(SUM(K530/F530)),0,SUM(K530/F530)))</f>
        <v>0.10553700776652564</v>
      </c>
      <c r="AH530" s="239" t="str">
        <f>IF(OR(M530="",L530="",P530=""),"",IF(AND(T530="SI",AG530&gt;=$AH$22),"CUMPLE",IF(AG530&gt;=$AH$23,"CUMPLE","NO CUMPLE")))</f>
        <v>CUMPLE</v>
      </c>
      <c r="AI530" s="234" t="str">
        <f>IF(OR(AF530="",AH530=""),"",IF(AF530="NO CUMPLE","NO CUMPLE",IF(AH530="NO CUMPLE","NO CUMPLE",IF(AH530="NO CUMPLE","NO CUMPLE","CUMPLE"))))</f>
        <v>CUMPLE</v>
      </c>
    </row>
    <row r="531" spans="1:35" s="14" customFormat="1" ht="20.100000000000001" customHeight="1">
      <c r="A531" s="259">
        <v>45485</v>
      </c>
      <c r="B531" s="146">
        <f>IF(C531="","",B530+0.1)</f>
        <v>43.1</v>
      </c>
      <c r="C531" s="146" t="s">
        <v>214</v>
      </c>
      <c r="D531" s="147">
        <v>0.6</v>
      </c>
      <c r="E531" s="137">
        <v>3747897000</v>
      </c>
      <c r="F531" s="137">
        <v>3838806000</v>
      </c>
      <c r="G531" s="137">
        <v>785263000</v>
      </c>
      <c r="H531" s="137">
        <v>1954028000</v>
      </c>
      <c r="I531" s="137">
        <f>IF(ISERROR(E531-G531),"",E531-G531)</f>
        <v>2962634000</v>
      </c>
      <c r="J531" s="137">
        <f>IF(ISERROR(F531-H531),"",F531-H531)</f>
        <v>1884778000</v>
      </c>
      <c r="K531" s="137">
        <v>454321000</v>
      </c>
      <c r="L531" s="137">
        <v>1E-3</v>
      </c>
      <c r="M531" s="148">
        <v>6</v>
      </c>
      <c r="N531" s="198">
        <f>IF(M531="","",VLOOKUP(M531,POA!$B$3:$G502,3,0))</f>
        <v>5</v>
      </c>
      <c r="O531" s="159" t="s">
        <v>7</v>
      </c>
      <c r="P531" s="159">
        <f t="shared" ref="P531:P532" si="470">+SUM(P532:P540)</f>
        <v>0</v>
      </c>
      <c r="Q531" s="202">
        <f>IF(ISERROR(VLOOKUP(M531,POA!$B$3:$G515,2,0)),"",VLOOKUP(M531,POA!$B$3:$G515,2,0))</f>
        <v>1264100957</v>
      </c>
      <c r="R531" s="264">
        <f>IF(M531="","",SUM($I$530)+IF(ISERROR(VLOOKUP(M531,POA!$B$3:$G500,4,0)),"",VLOOKUP(M531,POA!$B$3:$G500,4,0)))</f>
        <v>4242989191.4000001</v>
      </c>
      <c r="S531" s="256" t="str">
        <f>IF(OR($R$26=0,M531="",Q531=""),"",IF($R$26&gt;=VLOOKUP(M531,POA!$B$3:$G$21,6,FALSE),"CUMPLE","NO CUMPLE"))</f>
        <v/>
      </c>
      <c r="T531" s="154"/>
      <c r="U531" s="138"/>
      <c r="V531" s="185" t="str">
        <f>IF(OR($U530=0,M531="",Q531=""),"",IF(AND(T531="SI",$U530&gt;=$V$22),"CUMPLE",IF($U530&gt;=$V$23,"CUMPLE","NO CUMPLE")))</f>
        <v>CUMPLE</v>
      </c>
      <c r="W531" s="139"/>
      <c r="X531" s="185" t="str">
        <f>IF(OR(W530=0,M531="",Q531=""),"",IF(AND(T531="SI",W530&lt;=$X$22),"CUMPLE",IF(W530&lt;=$X$23,"CUMPLE","NO CUMPLE")))</f>
        <v>CUMPLE</v>
      </c>
      <c r="Y531" s="140"/>
      <c r="Z531" s="185" t="str">
        <f>IF(OR(Y530=0,M531="",Q531=""),"",IF(AND(T531="SI",Y530&gt;=$Z$22),"CUMPLE",IF(Y530&gt;=$Z$23,"CUMPLE","NO CUMPLE")))</f>
        <v>CUMPLE</v>
      </c>
      <c r="AA531" s="213" t="str">
        <f t="shared" si="469"/>
        <v/>
      </c>
      <c r="AB531" s="141">
        <v>2021</v>
      </c>
      <c r="AC531" s="142">
        <f t="shared" ref="AC531:AC539" si="471">IF(ISERROR(F531/VLOOKUP(AB531,$AC$21:$AD$23,2)),"",F531/VLOOKUP(AB531,$AC$21:$AD$23,2))</f>
        <v>4225.3122090066763</v>
      </c>
      <c r="AD531" s="143" t="str">
        <f>IF(OR(B531="",C531=""),"",IF(AND(AC531&gt;0,AC531&lt;=30000),"MIPYME","NO CUMPLE"))</f>
        <v>MIPYME</v>
      </c>
      <c r="AE531" s="144"/>
      <c r="AF531" s="187" t="str">
        <f>IF(OR(M531="",L530="",P531=""),"",IF(AND(T530="SI",AE530&gt;=$AF$22),"CUMPLE",IF(AE530&gt;=$AF$23,"CUMPLE","NO CUMPLE")))</f>
        <v>CUMPLE</v>
      </c>
      <c r="AG531" s="144"/>
      <c r="AH531" s="187" t="str">
        <f>IF(OR(M531="",L530="",P531=""),"",IF(AND(T530="SI",AG530&gt;=$AH$22),"CUMPLE",IF(AG530&gt;=$AH$23,"CUMPLE","NO CUMPLE")))</f>
        <v>CUMPLE</v>
      </c>
      <c r="AI531" s="161" t="str">
        <f t="shared" ref="AI531:AI540" si="472">IF(OR(AF531="",AH531=""),"",IF(AF531="NO CUMPLE","NO CUMPLE",IF(AH531="NO CUMPLE","NO CUMPLE",IF(AH531="NO CUMPLE","NO CUMPLE","CUMPLE"))))</f>
        <v>CUMPLE</v>
      </c>
    </row>
    <row r="532" spans="1:35" s="14" customFormat="1" ht="20.100000000000001" customHeight="1">
      <c r="A532" s="259">
        <v>45485</v>
      </c>
      <c r="B532" s="21">
        <f t="shared" ref="B532:B540" si="473">IF(C532="","",B531+0.1)</f>
        <v>43.2</v>
      </c>
      <c r="C532" s="21" t="s">
        <v>215</v>
      </c>
      <c r="D532" s="121">
        <v>0.4</v>
      </c>
      <c r="E532" s="153">
        <v>1132625000</v>
      </c>
      <c r="F532" s="153">
        <v>1201028000</v>
      </c>
      <c r="G532" s="153">
        <v>105090000</v>
      </c>
      <c r="H532" s="153">
        <v>121242000</v>
      </c>
      <c r="I532" s="153">
        <f>IF(ISERROR(E532-G532),"",E532-G532)</f>
        <v>1027535000</v>
      </c>
      <c r="J532" s="153">
        <f t="shared" ref="J532:J540" si="474">IF(ISERROR(F532-H532),"",F532-H532)</f>
        <v>1079786000</v>
      </c>
      <c r="K532" s="153">
        <v>77568000</v>
      </c>
      <c r="L532" s="153">
        <v>1E-4</v>
      </c>
      <c r="M532" s="149">
        <v>7</v>
      </c>
      <c r="N532" s="197">
        <f>IF(M532="","",VLOOKUP(M532,POA!$B$3:$G502,3,0))</f>
        <v>5</v>
      </c>
      <c r="O532" s="160" t="s">
        <v>7</v>
      </c>
      <c r="P532" s="160">
        <f t="shared" si="470"/>
        <v>0</v>
      </c>
      <c r="Q532" s="255">
        <f>IF(ISERROR(VLOOKUP(M532,POA!$B$3:$G515,2,0)),"",VLOOKUP(M532,POA!$B$3:$G515,2,0))</f>
        <v>1167015102</v>
      </c>
      <c r="R532" s="295">
        <f>IF(M532="","",SUM($I$530)+IF(ISERROR(VLOOKUP(M532,POA!$B$3:$G501,4,0)),"",VLOOKUP(M532,POA!$B$3:$G501,4,0)))</f>
        <v>4223572020.4000001</v>
      </c>
      <c r="S532" s="257" t="str">
        <f>IF(OR($R$26=0,M532="",Q532=""),"",IF($R$26&gt;=VLOOKUP(M532,POA!$B$3:$G$21,6,FALSE),"CUMPLE","NO CUMPLE"))</f>
        <v/>
      </c>
      <c r="T532" s="129" t="s">
        <v>71</v>
      </c>
      <c r="U532" s="130"/>
      <c r="V532" s="186" t="str">
        <f>IF(OR($U530=0,M532="",Q532=""),"",IF(AND(T532="SI",$U530&gt;=$V$22),"CUMPLE",IF($U530&gt;=$V$23,"CUMPLE","NO CUMPLE")))</f>
        <v>CUMPLE</v>
      </c>
      <c r="W532" s="131"/>
      <c r="X532" s="186" t="str">
        <f>IF(OR(W530=0,M532="",Q532=""),"",IF(AND(T532="SI",W530&lt;=$X$22),"CUMPLE",IF(W530&lt;=$X$23,"CUMPLE","NO CUMPLE")))</f>
        <v>CUMPLE</v>
      </c>
      <c r="Y532" s="132"/>
      <c r="Z532" s="186" t="str">
        <f>IF(OR(Y530=0,M532="",Q532=""),"",IF(AND(T532="SI",Y530&gt;=$Z$22),"CUMPLE",IF(Y530&gt;=$Z$23,"CUMPLE","NO CUMPLE")))</f>
        <v>CUMPLE</v>
      </c>
      <c r="AA532" s="214" t="str">
        <f t="shared" si="469"/>
        <v/>
      </c>
      <c r="AB532" s="199">
        <v>2021</v>
      </c>
      <c r="AC532" s="134">
        <f t="shared" si="471"/>
        <v>1321.9522611350694</v>
      </c>
      <c r="AD532" s="135" t="str">
        <f t="shared" ref="AD532:AD535" si="475">IF(OR(B532="",C532=""),"",IF(AND(AC532&gt;0,AC532&lt;=30000),"MIPYME","NO CUMPLE"))</f>
        <v>MIPYME</v>
      </c>
      <c r="AE532" s="136"/>
      <c r="AF532" s="188" t="str">
        <f>IF(OR(M532="",L530="",P532=""),"",IF(AND(T530="SI",AE530&gt;=$AF$22),"CUMPLE",IF(AE530&gt;=$AF$23,"CUMPLE","NO CUMPLE")))</f>
        <v>CUMPLE</v>
      </c>
      <c r="AG532" s="136"/>
      <c r="AH532" s="188" t="str">
        <f>IF(OR(M532="",L530="",P530=""),"",IF(AND(T530="SI",AG530&gt;=$AH$22),"CUMPLE",IF(AG530&gt;=$AH$23,"CUMPLE","NO CUMPLE")))</f>
        <v>CUMPLE</v>
      </c>
      <c r="AI532" s="162" t="str">
        <f t="shared" si="472"/>
        <v>CUMPLE</v>
      </c>
    </row>
    <row r="533" spans="1:35" s="14" customFormat="1" ht="20.100000000000001" customHeight="1">
      <c r="A533" s="259"/>
      <c r="B533" s="21" t="str">
        <f t="shared" si="473"/>
        <v/>
      </c>
      <c r="C533" s="21"/>
      <c r="D533" s="121"/>
      <c r="E533" s="153"/>
      <c r="F533" s="153"/>
      <c r="G533" s="153"/>
      <c r="H533" s="153"/>
      <c r="I533" s="153">
        <f t="shared" ref="I533:I539" si="476">IF(ISERROR(E533-G533),"",E533-G533)</f>
        <v>0</v>
      </c>
      <c r="J533" s="153">
        <f t="shared" si="474"/>
        <v>0</v>
      </c>
      <c r="K533" s="153"/>
      <c r="L533" s="153"/>
      <c r="M533" s="149"/>
      <c r="N533" s="197"/>
      <c r="O533" s="160"/>
      <c r="P533" s="160"/>
      <c r="Q533" s="203"/>
      <c r="R533" s="261"/>
      <c r="S533" s="251" t="str">
        <f>IF(OR($R$26=0,M533="",Q533=""),"",IF($R$26&gt;=VLOOKUP(M533,POA!$B$3:$G$21,6,FALSE),"CUMPLE","NO CUMPLE"))</f>
        <v/>
      </c>
      <c r="T533" s="129" t="s">
        <v>71</v>
      </c>
      <c r="U533" s="130"/>
      <c r="V533" s="186" t="str">
        <f>IF(OR($U530=0,M533="",Q533=""),"",IF(AND(T533="SI",$U530&gt;=$V$22),"CUMPLE",IF($U530&gt;=$V$23,"CUMPLE","NO CUMPLE")))</f>
        <v/>
      </c>
      <c r="W533" s="131"/>
      <c r="X533" s="186" t="str">
        <f>IF(OR(W530=0,M533="",Q533=""),"",IF(AND(T533="SI",W530&lt;=$X$22),"CUMPLE",IF(W530&lt;=$X$23,"CUMPLE","NO CUMPLE")))</f>
        <v/>
      </c>
      <c r="Y533" s="132"/>
      <c r="Z533" s="186" t="str">
        <f>IF(OR(Y530=0,M533="",Q533=""),"",IF(AND(T533="SI",Y530&gt;=$Z$22),"CUMPLE",IF(Y530&gt;=$Z$23,"CUMPLE","NO CUMPLE")))</f>
        <v/>
      </c>
      <c r="AA533" s="214" t="str">
        <f t="shared" si="469"/>
        <v/>
      </c>
      <c r="AB533" s="199">
        <v>2021</v>
      </c>
      <c r="AC533" s="134">
        <f t="shared" si="471"/>
        <v>0</v>
      </c>
      <c r="AD533" s="135" t="str">
        <f t="shared" si="475"/>
        <v/>
      </c>
      <c r="AE533" s="136"/>
      <c r="AF533" s="188" t="str">
        <f>IF(OR(M533="",L530="",P533=""),"",IF(AND(T530="SI",AE530&gt;=$AF$22),"CUMPLE",IF(AE530&gt;=$AF$23,"CUMPLE","NO CUMPLE")))</f>
        <v/>
      </c>
      <c r="AG533" s="136"/>
      <c r="AH533" s="188" t="str">
        <f>IF(OR(M533="",L530="",P530=""),"",IF(AND(T530="SI",AG530&gt;=$AH$22),"CUMPLE",IF(AG530&gt;=$AH$23,"CUMPLE","NO CUMPLE")))</f>
        <v/>
      </c>
      <c r="AI533" s="162" t="str">
        <f t="shared" si="472"/>
        <v/>
      </c>
    </row>
    <row r="534" spans="1:35" s="14" customFormat="1" ht="20.100000000000001" customHeight="1">
      <c r="A534" s="259"/>
      <c r="B534" s="21" t="str">
        <f t="shared" si="473"/>
        <v/>
      </c>
      <c r="C534" s="21"/>
      <c r="D534" s="121"/>
      <c r="E534" s="153"/>
      <c r="F534" s="153"/>
      <c r="G534" s="153"/>
      <c r="H534" s="153"/>
      <c r="I534" s="153">
        <f t="shared" si="476"/>
        <v>0</v>
      </c>
      <c r="J534" s="153">
        <f t="shared" si="474"/>
        <v>0</v>
      </c>
      <c r="K534" s="153"/>
      <c r="L534" s="153"/>
      <c r="M534" s="149"/>
      <c r="N534" s="197"/>
      <c r="O534" s="160"/>
      <c r="P534" s="160"/>
      <c r="Q534" s="203"/>
      <c r="R534" s="204"/>
      <c r="S534" s="252" t="str">
        <f>IF(OR($R$26=0,M534="",Q534=""),"",IF($R$26&gt;=VLOOKUP(M534,POA!$B$3:$G$21,6,FALSE),"CUMPLE","NO CUMPLE"))</f>
        <v/>
      </c>
      <c r="T534" s="129"/>
      <c r="U534" s="130"/>
      <c r="V534" s="186" t="str">
        <f>IF(OR($U530=0,M534="",Q534=""),"",IF(AND(T534="SI",$U530&gt;=$V$22),"CUMPLE",IF($U530&gt;=$V$23,"CUMPLE","NO CUMPLE")))</f>
        <v/>
      </c>
      <c r="W534" s="131"/>
      <c r="X534" s="186" t="str">
        <f>IF(OR(W530=0,M534="",Q534=""),"",IF(AND(T534="SI",W530&lt;=$X$22),"CUMPLE",IF(W530&lt;=$X$23,"CUMPLE","NO CUMPLE")))</f>
        <v/>
      </c>
      <c r="Y534" s="132"/>
      <c r="Z534" s="186" t="str">
        <f>IF(OR(Y530=0,M534="",Q534=""),"",IF(AND(T534="SI",Y530&gt;=$Z$22),"CUMPLE",IF(Y530&gt;=$Z$23,"CUMPLE","NO CUMPLE")))</f>
        <v/>
      </c>
      <c r="AA534" s="214" t="str">
        <f t="shared" si="469"/>
        <v/>
      </c>
      <c r="AB534" s="199">
        <v>2021</v>
      </c>
      <c r="AC534" s="134">
        <f t="shared" si="471"/>
        <v>0</v>
      </c>
      <c r="AD534" s="135" t="str">
        <f t="shared" si="475"/>
        <v/>
      </c>
      <c r="AE534" s="136"/>
      <c r="AF534" s="188" t="str">
        <f>IF(OR(M534="",L530="",P534=""),"",IF(AND(T530="SI",AE530&gt;=$AF$22),"CUMPLE",IF(AE530&gt;=$AF$23,"CUMPLE","NO CUMPLE")))</f>
        <v/>
      </c>
      <c r="AG534" s="136"/>
      <c r="AH534" s="188" t="str">
        <f>IF(OR(M533="",L530="",P530=""),"",IF(AND(T530="SI",AG530&gt;=$AH$22),"CUMPLE",IF(AG530&gt;=$AH$23,"CUMPLE","NO CUMPLE")))</f>
        <v/>
      </c>
      <c r="AI534" s="162" t="str">
        <f t="shared" si="472"/>
        <v/>
      </c>
    </row>
    <row r="535" spans="1:35" s="14" customFormat="1" ht="20.100000000000001" customHeight="1">
      <c r="A535" s="259"/>
      <c r="B535" s="21" t="str">
        <f t="shared" si="473"/>
        <v/>
      </c>
      <c r="C535" s="21"/>
      <c r="D535" s="121"/>
      <c r="E535" s="153"/>
      <c r="F535" s="153"/>
      <c r="G535" s="153"/>
      <c r="H535" s="153"/>
      <c r="I535" s="153">
        <f t="shared" si="476"/>
        <v>0</v>
      </c>
      <c r="J535" s="153">
        <f t="shared" si="474"/>
        <v>0</v>
      </c>
      <c r="K535" s="153"/>
      <c r="L535" s="153"/>
      <c r="M535" s="149"/>
      <c r="N535" s="197"/>
      <c r="O535" s="160"/>
      <c r="P535" s="160"/>
      <c r="Q535" s="203"/>
      <c r="R535" s="204"/>
      <c r="S535" s="246" t="str">
        <f>IF(OR($R$26=0,M535="",Q535=""),"",IF($R$26&gt;=VLOOKUP(M535,POA!$B$3:$G$21,6,FALSE),"CUMPLE","NO CUMPLE"))</f>
        <v/>
      </c>
      <c r="T535" s="129"/>
      <c r="U535" s="130"/>
      <c r="V535" s="186" t="str">
        <f>IF(OR($U530=0,M535="",Q535=""),"",IF(AND(T535="SI",$U530&gt;=$V$22),"CUMPLE",IF($U530&gt;=$V$23,"CUMPLE","NO CUMPLE")))</f>
        <v/>
      </c>
      <c r="W535" s="131"/>
      <c r="X535" s="186" t="str">
        <f>IF(OR(W530=0,M535="",Q535=""),"",IF(AND(T535="SI",W530&lt;=$X$22),"CUMPLE",IF(W530&lt;=$X$23,"CUMPLE","NO CUMPLE")))</f>
        <v/>
      </c>
      <c r="Y535" s="132"/>
      <c r="Z535" s="186" t="str">
        <f>IF(OR(Y530=0,M535="",Q535=""),"",IF(AND(T535="SI",Y530&gt;=$Z$22),"CUMPLE",IF(Y530&gt;=$Z$23,"CUMPLE","NO CUMPLE")))</f>
        <v/>
      </c>
      <c r="AA535" s="214" t="str">
        <f t="shared" si="469"/>
        <v/>
      </c>
      <c r="AB535" s="199">
        <v>2021</v>
      </c>
      <c r="AC535" s="134">
        <f t="shared" si="471"/>
        <v>0</v>
      </c>
      <c r="AD535" s="135" t="str">
        <f t="shared" si="475"/>
        <v/>
      </c>
      <c r="AE535" s="136"/>
      <c r="AF535" s="188" t="str">
        <f>IF(OR(M535="",L530="",P535=""),"",IF(AND(T530="SI",AE530&gt;=$AF$22),"CUMPLE",IF(AE530&gt;=$AF$23,"CUMPLE","NO CUMPLE")))</f>
        <v/>
      </c>
      <c r="AG535" s="136"/>
      <c r="AH535" s="188" t="str">
        <f>IF(OR(M535="",L530="",P530=""),"",IF(AND(T530="SI",AG530&gt;=$AH$22),"CUMPLE",IF(AG530&gt;=$AH$23,"CUMPLE","NO CUMPLE")))</f>
        <v/>
      </c>
      <c r="AI535" s="162" t="str">
        <f t="shared" si="472"/>
        <v/>
      </c>
    </row>
    <row r="536" spans="1:35" s="14" customFormat="1" ht="20.100000000000001" customHeight="1">
      <c r="A536" s="259"/>
      <c r="B536" s="150" t="str">
        <f t="shared" si="473"/>
        <v/>
      </c>
      <c r="C536" s="150"/>
      <c r="D536" s="121"/>
      <c r="E536" s="153"/>
      <c r="F536" s="153"/>
      <c r="G536" s="153"/>
      <c r="H536" s="153"/>
      <c r="I536" s="153">
        <f t="shared" si="476"/>
        <v>0</v>
      </c>
      <c r="J536" s="153">
        <f t="shared" si="474"/>
        <v>0</v>
      </c>
      <c r="K536" s="153"/>
      <c r="L536" s="153"/>
      <c r="M536" s="149"/>
      <c r="N536" s="197"/>
      <c r="O536" s="160"/>
      <c r="P536" s="160"/>
      <c r="Q536" s="203"/>
      <c r="R536" s="204"/>
      <c r="S536" s="246" t="str">
        <f>IF(OR($R$26=0,M536="",Q536=""),"",IF($R$26&gt;=VLOOKUP(M536,POA!$B$3:$G$21,6,FALSE),"CUMPLE","NO CUMPLE"))</f>
        <v/>
      </c>
      <c r="T536" s="129"/>
      <c r="U536" s="130"/>
      <c r="V536" s="186" t="str">
        <f>IF(OR($U530=0,M536="",Q536=""),"",IF(AND(T536="SI",$U530&gt;=$V$22),"CUMPLE",IF($U530&gt;=$V$23,"CUMPLE","NO CUMPLE")))</f>
        <v/>
      </c>
      <c r="W536" s="131"/>
      <c r="X536" s="186" t="str">
        <f>IF(OR(W530=0,M536="",Q536=""),"",IF(AND(T536="SI",W530&lt;=$X$22),"CUMPLE",IF(W530&lt;=$X$23,"CUMPLE","NO CUMPLE")))</f>
        <v/>
      </c>
      <c r="Y536" s="132"/>
      <c r="Z536" s="186" t="str">
        <f>IF(OR(Y530=0,M536="",Q536=""),"",IF(AND(T536="SI",Y530&gt;=$Z$22),"CUMPLE",IF(Y530&gt;=$Z$23,"CUMPLE","NO CUMPLE")))</f>
        <v/>
      </c>
      <c r="AA536" s="214" t="str">
        <f t="shared" si="469"/>
        <v/>
      </c>
      <c r="AB536" s="199">
        <v>2021</v>
      </c>
      <c r="AC536" s="134">
        <f t="shared" si="471"/>
        <v>0</v>
      </c>
      <c r="AD536" s="135" t="str">
        <f>IF(OR(B536="",C536=""),"",IF(AND(AC536&gt;0,AC536&lt;=30000),"MIPYME","NO CUMPLE"))</f>
        <v/>
      </c>
      <c r="AE536" s="136"/>
      <c r="AF536" s="188" t="str">
        <f>IF(OR(M536="",L530="",P536=""),"",IF(AND(T534="SI",AE530&gt;=$AF$22),"CUMPLE",IF(AE530&gt;=$AF$23,"CUMPLE","NO CUMPLE")))</f>
        <v/>
      </c>
      <c r="AG536" s="136"/>
      <c r="AH536" s="188" t="str">
        <f>IF(OR(M536="",L530="",P530=""),"",IF(AND(T530="SI",AG530&gt;=$AH$22),"CUMPLE",IF(AG530&gt;=$AH$23,"CUMPLE","NO CUMPLE")))</f>
        <v/>
      </c>
      <c r="AI536" s="162" t="str">
        <f t="shared" si="472"/>
        <v/>
      </c>
    </row>
    <row r="537" spans="1:35" s="14" customFormat="1" ht="20.100000000000001" customHeight="1">
      <c r="A537" s="259"/>
      <c r="B537" s="150" t="str">
        <f t="shared" si="473"/>
        <v/>
      </c>
      <c r="C537" s="150"/>
      <c r="D537" s="121"/>
      <c r="E537" s="153"/>
      <c r="F537" s="153"/>
      <c r="G537" s="153"/>
      <c r="H537" s="153"/>
      <c r="I537" s="153">
        <f t="shared" si="476"/>
        <v>0</v>
      </c>
      <c r="J537" s="153">
        <f t="shared" si="474"/>
        <v>0</v>
      </c>
      <c r="K537" s="153"/>
      <c r="L537" s="153"/>
      <c r="M537" s="149"/>
      <c r="N537" s="197"/>
      <c r="O537" s="160"/>
      <c r="P537" s="160"/>
      <c r="Q537" s="203"/>
      <c r="R537" s="204"/>
      <c r="S537" s="246" t="str">
        <f>IF(OR($R$26=0,M537="",Q537=""),"",IF($R$26&gt;=VLOOKUP(M537,POA!$B$3:$G$21,6,FALSE),"CUMPLE","NO CUMPLE"))</f>
        <v/>
      </c>
      <c r="T537" s="129"/>
      <c r="U537" s="130"/>
      <c r="V537" s="186" t="str">
        <f>IF(OR($U530=0,M537="",Q537=""),"",IF(AND(T537="SI",$U530&gt;=$V$22),"CUMPLE",IF($U530&gt;=$V$23,"CUMPLE","NO CUMPLE")))</f>
        <v/>
      </c>
      <c r="W537" s="131"/>
      <c r="X537" s="186" t="str">
        <f>IF(OR(W530=0,M537="",Q537=""),"",IF(AND(T537="SI",W530&lt;=$X$22),"CUMPLE",IF(W530&lt;=$X$23,"CUMPLE","NO CUMPLE")))</f>
        <v/>
      </c>
      <c r="Y537" s="132"/>
      <c r="Z537" s="186" t="str">
        <f>IF(OR(Y530=0,M537="",Q537=""),"",IF(AND(T537="SI",Y530&gt;=$Z$22),"CUMPLE",IF(Y530&gt;=$Z$23,"CUMPLE","NO CUMPLE")))</f>
        <v/>
      </c>
      <c r="AA537" s="214" t="str">
        <f t="shared" si="469"/>
        <v/>
      </c>
      <c r="AB537" s="199">
        <v>2021</v>
      </c>
      <c r="AC537" s="134">
        <f t="shared" si="471"/>
        <v>0</v>
      </c>
      <c r="AD537" s="135" t="str">
        <f t="shared" ref="AD537:AD538" si="477">IF(OR(B537="",C537=""),"",IF(AND(AC537&gt;0,AC537&lt;=30000),"MIPYME","NO CUMPLE"))</f>
        <v/>
      </c>
      <c r="AE537" s="136"/>
      <c r="AF537" s="188" t="str">
        <f>IF(OR(M537="",L530="",P537=""),"",IF(AND(T530="SI",AE530&gt;=$AF$22),"CUMPLE",IF(AE530&gt;=$AF$23,"CUMPLE","NO CUMPLE")))</f>
        <v/>
      </c>
      <c r="AG537" s="136"/>
      <c r="AH537" s="188" t="str">
        <f>IF(OR(M537="",L530="",P530=""),"",IF(AND(T530="SI",AG530&gt;=$AH$22),"CUMPLE",IF(AG530&gt;=$AH$23,"CUMPLE","NO CUMPLE")))</f>
        <v/>
      </c>
      <c r="AI537" s="162" t="str">
        <f t="shared" si="472"/>
        <v/>
      </c>
    </row>
    <row r="538" spans="1:35" s="14" customFormat="1" ht="20.100000000000001" customHeight="1">
      <c r="A538" s="259"/>
      <c r="B538" s="150" t="str">
        <f t="shared" si="473"/>
        <v/>
      </c>
      <c r="C538" s="150"/>
      <c r="D538" s="121"/>
      <c r="E538" s="153"/>
      <c r="F538" s="153"/>
      <c r="G538" s="153"/>
      <c r="H538" s="153"/>
      <c r="I538" s="153">
        <f t="shared" si="476"/>
        <v>0</v>
      </c>
      <c r="J538" s="153">
        <f t="shared" si="474"/>
        <v>0</v>
      </c>
      <c r="K538" s="153"/>
      <c r="L538" s="153"/>
      <c r="M538" s="149"/>
      <c r="N538" s="197"/>
      <c r="O538" s="160"/>
      <c r="P538" s="160"/>
      <c r="Q538" s="203"/>
      <c r="R538" s="204"/>
      <c r="S538" s="246" t="str">
        <f>IF(OR($R$26=0,M538="",Q538=""),"",IF($R$26&gt;=VLOOKUP(M538,POA!$B$3:$G$21,6,FALSE),"CUMPLE","NO CUMPLE"))</f>
        <v/>
      </c>
      <c r="T538" s="129"/>
      <c r="U538" s="130"/>
      <c r="V538" s="186" t="str">
        <f>IF(OR($U530=0,M538="",Q538=""),"",IF(AND(T538="SI",$U530&gt;=$V$22),"CUMPLE",IF($U530&gt;=$V$23,"CUMPLE","NO CUMPLE")))</f>
        <v/>
      </c>
      <c r="W538" s="131"/>
      <c r="X538" s="186" t="str">
        <f>IF(OR(W530=0,M538="",Q538=""),"",IF(AND(T538="SI",W530&lt;=$X$22),"CUMPLE",IF(W530&lt;=$X$23,"CUMPLE","NO CUMPLE")))</f>
        <v/>
      </c>
      <c r="Y538" s="132"/>
      <c r="Z538" s="186" t="str">
        <f>IF(OR(Y530=0,M538="",Q538=""),"",IF(AND(T538="SI",Y530&gt;=$Z$22),"CUMPLE",IF(Y530&gt;=$Z$23,"CUMPLE","NO CUMPLE")))</f>
        <v/>
      </c>
      <c r="AA538" s="215" t="str">
        <f t="shared" si="469"/>
        <v/>
      </c>
      <c r="AB538" s="133">
        <v>2021</v>
      </c>
      <c r="AC538" s="134">
        <f t="shared" si="471"/>
        <v>0</v>
      </c>
      <c r="AD538" s="135" t="str">
        <f t="shared" si="477"/>
        <v/>
      </c>
      <c r="AE538" s="136"/>
      <c r="AF538" s="188" t="str">
        <f>IF(OR(M538="",L530="",P530=""),"",IF(AND(T530="SI",AE530&gt;=$AF$22),"CUMPLE",IF(AE530&gt;=$AF$23,"CUMPLE","NO CUMPLE")))</f>
        <v/>
      </c>
      <c r="AG538" s="136"/>
      <c r="AH538" s="188" t="str">
        <f>IF(OR(M538="",L530="",P530=""),"",IF(AND(T530="SI",AG530&gt;=$AH$22),"CUMPLE",IF(AG530&gt;=$AH$23,"CUMPLE","NO CUMPLE")))</f>
        <v/>
      </c>
      <c r="AI538" s="162" t="str">
        <f t="shared" si="472"/>
        <v/>
      </c>
    </row>
    <row r="539" spans="1:35" s="14" customFormat="1" ht="20.100000000000001" customHeight="1">
      <c r="A539" s="259"/>
      <c r="B539" s="150" t="str">
        <f t="shared" si="473"/>
        <v/>
      </c>
      <c r="C539" s="150"/>
      <c r="D539" s="121"/>
      <c r="E539" s="153"/>
      <c r="F539" s="153"/>
      <c r="G539" s="153"/>
      <c r="H539" s="153"/>
      <c r="I539" s="153">
        <f t="shared" si="476"/>
        <v>0</v>
      </c>
      <c r="J539" s="153">
        <f t="shared" si="474"/>
        <v>0</v>
      </c>
      <c r="K539" s="153"/>
      <c r="L539" s="153"/>
      <c r="M539" s="151"/>
      <c r="N539" s="197"/>
      <c r="O539" s="160"/>
      <c r="P539" s="160"/>
      <c r="Q539" s="203"/>
      <c r="R539" s="204"/>
      <c r="S539" s="246"/>
      <c r="T539" s="129"/>
      <c r="U539" s="130"/>
      <c r="V539" s="186" t="str">
        <f>IF(OR($U530=0,M539="",Q539=""),"",IF(AND(T539="SI",$U530&gt;=$V$22),"CUMPLE",IF($U530&gt;=$V$23,"CUMPLE","NO CUMPLE")))</f>
        <v/>
      </c>
      <c r="W539" s="131"/>
      <c r="X539" s="186" t="str">
        <f>IF(OR(W530=0,M539="",Q539=""),"",IF(AND(T539="SI",W530&lt;=$X$22),"CUMPLE",IF(W530&lt;=$X$23,"CUMPLE","NO CUMPLE")))</f>
        <v/>
      </c>
      <c r="Y539" s="132"/>
      <c r="Z539" s="186" t="str">
        <f>IF(OR(Y530=0,M539="",Q539=""),"",IF(AND(T539="SI",Y530&gt;=$Z$22),"CUMPLE",IF(Y530&gt;=$Z$23,"CUMPLE","NO CUMPLE")))</f>
        <v/>
      </c>
      <c r="AA539" s="214" t="str">
        <f t="shared" si="469"/>
        <v/>
      </c>
      <c r="AB539" s="199">
        <v>2021</v>
      </c>
      <c r="AC539" s="134">
        <f t="shared" si="471"/>
        <v>0</v>
      </c>
      <c r="AD539" s="135" t="str">
        <f>IF(OR(B539="",C539=""),"",IF(AND(AC539&gt;0,AC539&lt;=30000),"MIPYME","NO CUMPLE"))</f>
        <v/>
      </c>
      <c r="AE539" s="136"/>
      <c r="AF539" s="188" t="str">
        <f>IF(OR(M539="",L530="",P539=""),"",IF(AND(T530="SI",AE530&gt;=$AF$22),"CUMPLE",IF(AE530&gt;=$AF$23,"CUMPLE","NO CUMPLE")))</f>
        <v/>
      </c>
      <c r="AG539" s="136"/>
      <c r="AH539" s="188" t="str">
        <f>IF(OR(M539="",L530="",P530=""),"",IF(AND(T530="SI",AG530&gt;=$AH$22),"CUMPLE",IF(AG530&gt;=$AH$23,"CUMPLE","NO CUMPLE")))</f>
        <v/>
      </c>
      <c r="AI539" s="162" t="str">
        <f t="shared" si="472"/>
        <v/>
      </c>
    </row>
    <row r="540" spans="1:35" ht="20.100000000000001" customHeight="1">
      <c r="A540" s="259"/>
      <c r="B540" s="284" t="str">
        <f t="shared" si="473"/>
        <v/>
      </c>
      <c r="C540" s="284"/>
      <c r="D540" s="284"/>
      <c r="E540" s="216"/>
      <c r="F540" s="153"/>
      <c r="G540" s="153"/>
      <c r="H540" s="153"/>
      <c r="I540" s="153">
        <f>IF(ISERROR(E540-G540),"",E540-G540)</f>
        <v>0</v>
      </c>
      <c r="J540" s="153">
        <f t="shared" si="474"/>
        <v>0</v>
      </c>
      <c r="K540" s="153"/>
      <c r="L540" s="153"/>
      <c r="M540" s="151">
        <v>11</v>
      </c>
      <c r="N540" s="197" t="e">
        <f>IF(M540="","",VLOOKUP(M540,POA!$B$3:$G502,3,0))</f>
        <v>#N/A</v>
      </c>
      <c r="O540" s="160" t="s">
        <v>7</v>
      </c>
      <c r="P540" s="160">
        <f>+SUM(P541:P541)</f>
        <v>0</v>
      </c>
      <c r="Q540" s="203" t="str">
        <f>IF(ISERROR(VLOOKUP(M540,POA!$B$3:$G510,2,0)),"",VLOOKUP(M540,POA!$B$3:$G510,2,0))</f>
        <v/>
      </c>
      <c r="R540" s="204"/>
      <c r="S540" s="253"/>
      <c r="T540" s="129"/>
      <c r="U540" s="129"/>
      <c r="V540" s="186" t="str">
        <f>IF(OR($U531=0,M540="",Q540=""),"",IF(AND(T540="SI",$U531&gt;=$V$22),"CUMPLE",IF($U531&gt;=$V$23,"CUMPLE","NO CUMPLE")))</f>
        <v/>
      </c>
      <c r="W540" s="129"/>
      <c r="X540" s="186" t="str">
        <f>IF(OR(W531=0,M540="",Q540=""),"",IF(AND(T540="SI",W531&lt;=$X$22),"CUMPLE",IF(W531&lt;=$X$23,"CUMPLE","NO CUMPLE")))</f>
        <v/>
      </c>
      <c r="Y540" s="129"/>
      <c r="Z540" s="186" t="str">
        <f>IF(OR(Y531=0,M540="",Q540=""),"",IF(AND(T540="SI",Y531&gt;=$Z$22),"CUMPLE",IF(Y531&gt;=$Z$23,"CUMPLE","NO CUMPLE")))</f>
        <v/>
      </c>
      <c r="AA540" s="214" t="str">
        <f t="shared" si="469"/>
        <v/>
      </c>
      <c r="AB540" s="200"/>
      <c r="AC540" s="129"/>
      <c r="AD540" s="129"/>
      <c r="AE540" s="129"/>
      <c r="AF540" s="188" t="str">
        <f>IF(OR(M540="",L530="",P540=""),"",IF(AND(T530="SI",AE530&gt;=$AF$22),"CUMPLE",IF(AE530&gt;=$AF$23,"CUMPLE","NO CUMPLE")))</f>
        <v>CUMPLE</v>
      </c>
      <c r="AG540" s="129"/>
      <c r="AH540" s="188" t="str">
        <f>IF(OR(M540="",L530="",P530=""),"",IF(AND(T530="SI",AG530&gt;=$AH$22),"CUMPLE",IF(AG530&gt;=$AH$23,"CUMPLE","NO CUMPLE")))</f>
        <v>CUMPLE</v>
      </c>
      <c r="AI540" s="162" t="str">
        <f t="shared" si="472"/>
        <v>CUMPLE</v>
      </c>
    </row>
    <row r="541" spans="1:35" ht="9.9499999999999993" customHeight="1" thickBot="1">
      <c r="A541" s="259"/>
      <c r="B541" s="322" t="s">
        <v>73</v>
      </c>
      <c r="C541" s="323"/>
      <c r="D541" s="323"/>
      <c r="E541" s="323"/>
      <c r="F541" s="323"/>
      <c r="G541" s="323"/>
      <c r="H541" s="323"/>
      <c r="I541" s="323"/>
      <c r="J541" s="323"/>
      <c r="K541" s="323"/>
      <c r="L541" s="323"/>
      <c r="M541" s="323"/>
      <c r="N541" s="323"/>
      <c r="O541" s="323"/>
      <c r="P541" s="323"/>
      <c r="Q541" s="323"/>
      <c r="R541" s="323"/>
      <c r="S541" s="324"/>
      <c r="T541" s="323"/>
      <c r="U541" s="323"/>
      <c r="V541" s="323"/>
      <c r="W541" s="323"/>
      <c r="X541" s="323"/>
      <c r="Y541" s="323"/>
      <c r="Z541" s="323"/>
      <c r="AA541" s="324"/>
      <c r="AB541" s="323"/>
      <c r="AC541" s="323"/>
      <c r="AD541" s="323"/>
      <c r="AE541" s="323"/>
      <c r="AF541" s="323"/>
      <c r="AG541" s="323"/>
      <c r="AH541" s="323"/>
      <c r="AI541" s="325"/>
    </row>
    <row r="542" spans="1:35" s="221" customFormat="1" ht="26.1" customHeight="1">
      <c r="A542" s="269" t="s">
        <v>216</v>
      </c>
      <c r="B542" s="222">
        <v>44</v>
      </c>
      <c r="C542" s="223" t="s">
        <v>217</v>
      </c>
      <c r="D542" s="224">
        <f>IF(SUM(D543:D552)=0,"",SUM(D543:D552))</f>
        <v>1</v>
      </c>
      <c r="E542" s="225">
        <f t="shared" ref="E542:K542" si="478">IF(ISERROR(SUM(E543:E552)),"",SUM(E543:E552))</f>
        <v>2606519349</v>
      </c>
      <c r="F542" s="225">
        <f t="shared" si="478"/>
        <v>6643137302</v>
      </c>
      <c r="G542" s="225">
        <f t="shared" si="478"/>
        <v>741099971</v>
      </c>
      <c r="H542" s="225">
        <f t="shared" si="478"/>
        <v>2834121893</v>
      </c>
      <c r="I542" s="225">
        <f t="shared" si="478"/>
        <v>1865419378</v>
      </c>
      <c r="J542" s="225">
        <f t="shared" si="478"/>
        <v>3809015409</v>
      </c>
      <c r="K542" s="225">
        <f t="shared" si="478"/>
        <v>913313952</v>
      </c>
      <c r="L542" s="225">
        <f t="shared" ref="L542" si="479">IF(ISERROR(SUM(L543:L551)),"",SUM(L543:L551))</f>
        <v>23973499</v>
      </c>
      <c r="M542" s="226">
        <v>4</v>
      </c>
      <c r="N542" s="227">
        <f>IF(M542="","",VLOOKUP(M542,POA!$B$3:$G514,3,0))</f>
        <v>5</v>
      </c>
      <c r="O542" s="228" t="s">
        <v>7</v>
      </c>
      <c r="P542" s="228">
        <f>+SUM(P543:P551)</f>
        <v>0</v>
      </c>
      <c r="Q542" s="203">
        <f>IF(ISERROR(VLOOKUP(M542,POA!$B$3:$G524,2,0)),"",VLOOKUP(M542,POA!$B$3:$G524,2,0))</f>
        <v>1378467964</v>
      </c>
      <c r="R542" s="230">
        <f>IF(M542="","",SUM($I$542)+IF(ISERROR(VLOOKUP(M542,POA!$B$3:$G511,4,0)),"",VLOOKUP(M542,POA!$B$3:$G511,4,0)))</f>
        <v>2141112970.8</v>
      </c>
      <c r="S542" s="231" t="str">
        <f>IF(OR($R$26=0,M542="",Q542=""),"",IF($R$26&gt;=VLOOKUP(M542,POA!$B$3:$G$21,6,FALSE),"CUMPLE","NO CUMPLE"))</f>
        <v/>
      </c>
      <c r="T542" s="225" t="str">
        <f>IF(M542="","",IF(COUNTIFS(T543:T552,"SI",D543:D552,"&gt;=10%")&gt;0,"SI","NO"))</f>
        <v>SI</v>
      </c>
      <c r="U542" s="225">
        <f>IF(ISERROR(SUM(E542/G542)),0,SUM(E542/G542))</f>
        <v>3.5170954675425294</v>
      </c>
      <c r="V542" s="232" t="str">
        <f>IF(OR($U542=0,M542="",Q542=""),"",IF(AND(T542="SI",$U542&gt;=$V$22),"CUMPLE",IF($U542&gt;=$V$23,"CUMPLE","NO CUMPLE")))</f>
        <v>CUMPLE</v>
      </c>
      <c r="W542" s="233">
        <f>IF(M542="","",IF(ISERROR(SUM(H542/F542)),0,SUM(H542/F542)))</f>
        <v>0.4266240127457176</v>
      </c>
      <c r="X542" s="232" t="str">
        <f>IF(OR(W542=0,M542="",Q542=""),"",IF(AND(T542="SI",W542&lt;=$X$22),"CUMPLE",IF(W542&lt;=$X$23,"CUMPLE","NO CUMPLE")))</f>
        <v>CUMPLE</v>
      </c>
      <c r="Y542" s="225">
        <f>IF(ISERROR(SUM(K542/L542)),0,SUM(K542/L542))</f>
        <v>38.096814820398137</v>
      </c>
      <c r="Z542" s="232" t="str">
        <f>IF(OR(Y542=0,M542="",Q542=""),"",IF(AND(T542="SI",Y542&gt;=$Z$22),"CUMPLE",IF(Y542&gt;=$Z$23,"CUMPLE","NO CUMPLE")))</f>
        <v>CUMPLE</v>
      </c>
      <c r="AA542" s="234" t="str">
        <f t="shared" ref="AA542:AA552" si="480">IF(OR(S542="",V542="",X542="",Z542=""),"",IF(S542="NO CUMPLE","NO CUMPLE",IF(V542="NO CUMPLE","NO CUMPLE",IF(X542="NO CUMPLE","NO CUMPLE",IF(Z542="NO CUMPLE","NO CUMPLE",IF(Z542="NO CUMPLE","NO CUMPLE","CUMPLE"))))))</f>
        <v/>
      </c>
      <c r="AB542" s="235">
        <v>2021</v>
      </c>
      <c r="AC542" s="236">
        <f>IF(ISERROR(F542/VLOOKUP(AB542,$AC$21:$AD$23,2)),"",F542/VLOOKUP(AB542,$AC$21:$AD$23,2))</f>
        <v>7311.9947057101281</v>
      </c>
      <c r="AD542" s="237" t="str">
        <f>IF(OR(B542="",C542=""),"",IF(AND(AC542&gt;0,AC542&lt;=30000),"MIPYME","NO CUMPLE"))</f>
        <v>MIPYME</v>
      </c>
      <c r="AE542" s="238">
        <f>IF(M542="","",IF(ISERROR(SUM(K542/J542)),0,SUM(K542/J542)))</f>
        <v>0.23977691186074171</v>
      </c>
      <c r="AF542" s="239" t="str">
        <f>IF(OR(M542="",L542="",P542=""),"",IF(AND(T542="SI",AE542&gt;=$AF$22),"CUMPLE",IF(AE542&gt;=$AF$23,"CUMPLE","NO CUMPLE")))</f>
        <v>CUMPLE</v>
      </c>
      <c r="AG542" s="238">
        <f>IF(M542="","",IF(ISERROR(SUM(K542/F542)),0,SUM(K542/F542)))</f>
        <v>0.13748232355893583</v>
      </c>
      <c r="AH542" s="239" t="str">
        <f>IF(OR(M542="",L542="",P542=""),"",IF(AND(T542="SI",AG542&gt;=$AH$22),"CUMPLE",IF(AG542&gt;=$AH$23,"CUMPLE","NO CUMPLE")))</f>
        <v>CUMPLE</v>
      </c>
      <c r="AI542" s="234" t="str">
        <f>IF(OR(AF542="",AH542=""),"",IF(AF542="NO CUMPLE","NO CUMPLE",IF(AH542="NO CUMPLE","NO CUMPLE",IF(AH542="NO CUMPLE","NO CUMPLE","CUMPLE"))))</f>
        <v>CUMPLE</v>
      </c>
    </row>
    <row r="543" spans="1:35" s="14" customFormat="1" ht="20.100000000000001" customHeight="1">
      <c r="A543" s="259">
        <v>45475</v>
      </c>
      <c r="B543" s="146">
        <f>IF(C543="","",B542+0.1)</f>
        <v>44.1</v>
      </c>
      <c r="C543" s="146" t="s">
        <v>217</v>
      </c>
      <c r="D543" s="147">
        <v>1</v>
      </c>
      <c r="E543" s="137">
        <v>2606519349</v>
      </c>
      <c r="F543" s="137">
        <v>6643137302</v>
      </c>
      <c r="G543" s="137">
        <v>741099971</v>
      </c>
      <c r="H543" s="137">
        <v>2834121893</v>
      </c>
      <c r="I543" s="137">
        <f>IF(ISERROR(E543-G543),"",E543-G543)</f>
        <v>1865419378</v>
      </c>
      <c r="J543" s="137">
        <f>IF(ISERROR(F543-H543),"",F543-H543)</f>
        <v>3809015409</v>
      </c>
      <c r="K543" s="137">
        <v>913313952</v>
      </c>
      <c r="L543" s="137">
        <v>23973499</v>
      </c>
      <c r="M543" s="148">
        <v>6</v>
      </c>
      <c r="N543" s="198">
        <f>IF(M543="","",VLOOKUP(M543,POA!$B$3:$G514,3,0))</f>
        <v>5</v>
      </c>
      <c r="O543" s="159" t="s">
        <v>7</v>
      </c>
      <c r="P543" s="159">
        <f t="shared" ref="P543:P544" si="481">+SUM(P544:P552)</f>
        <v>0</v>
      </c>
      <c r="Q543" s="202">
        <f>IF(ISERROR(VLOOKUP(M543,POA!$B$3:$G527,2,0)),"",VLOOKUP(M543,POA!$B$3:$G527,2,0))</f>
        <v>1264100957</v>
      </c>
      <c r="R543" s="264">
        <f>IF(M543="","",SUM($I$542)+IF(ISERROR(VLOOKUP(M543,POA!$B$3:$G512,4,0)),"",VLOOKUP(M543,POA!$B$3:$G512,4,0)))</f>
        <v>2118239569.4000001</v>
      </c>
      <c r="S543" s="256" t="str">
        <f>IF(OR($R$26=0,M543="",Q543=""),"",IF($R$26&gt;=VLOOKUP(M543,POA!$B$3:$G$21,6,FALSE),"CUMPLE","NO CUMPLE"))</f>
        <v/>
      </c>
      <c r="T543" s="154" t="s">
        <v>71</v>
      </c>
      <c r="U543" s="138"/>
      <c r="V543" s="185" t="str">
        <f>IF(OR($U542=0,M543="",Q543=""),"",IF(AND(T543="SI",$U542&gt;=$V$22),"CUMPLE",IF($U542&gt;=$V$23,"CUMPLE","NO CUMPLE")))</f>
        <v>CUMPLE</v>
      </c>
      <c r="W543" s="139"/>
      <c r="X543" s="185" t="str">
        <f>IF(OR(W542=0,M543="",Q543=""),"",IF(AND(T543="SI",W542&lt;=$X$22),"CUMPLE",IF(W542&lt;=$X$23,"CUMPLE","NO CUMPLE")))</f>
        <v>CUMPLE</v>
      </c>
      <c r="Y543" s="140"/>
      <c r="Z543" s="185" t="str">
        <f>IF(OR(Y542=0,M543="",Q543=""),"",IF(AND(T543="SI",Y542&gt;=$Z$22),"CUMPLE",IF(Y542&gt;=$Z$23,"CUMPLE","NO CUMPLE")))</f>
        <v>CUMPLE</v>
      </c>
      <c r="AA543" s="213" t="str">
        <f t="shared" si="480"/>
        <v/>
      </c>
      <c r="AB543" s="141">
        <v>2021</v>
      </c>
      <c r="AC543" s="142">
        <f t="shared" ref="AC543:AC551" si="482">IF(ISERROR(F543/VLOOKUP(AB543,$AC$21:$AD$23,2)),"",F543/VLOOKUP(AB543,$AC$21:$AD$23,2))</f>
        <v>7311.9947057101281</v>
      </c>
      <c r="AD543" s="143" t="str">
        <f>IF(OR(B543="",C543=""),"",IF(AND(AC543&gt;0,AC543&lt;=30000),"MIPYME","NO CUMPLE"))</f>
        <v>MIPYME</v>
      </c>
      <c r="AE543" s="144"/>
      <c r="AF543" s="187" t="str">
        <f>IF(OR(M543="",L542="",P543=""),"",IF(AND(T542="SI",AE542&gt;=$AF$22),"CUMPLE",IF(AE542&gt;=$AF$23,"CUMPLE","NO CUMPLE")))</f>
        <v>CUMPLE</v>
      </c>
      <c r="AG543" s="144"/>
      <c r="AH543" s="187" t="str">
        <f>IF(OR(M543="",L542="",P543=""),"",IF(AND(T542="SI",AG542&gt;=$AH$22),"CUMPLE",IF(AG542&gt;=$AH$23,"CUMPLE","NO CUMPLE")))</f>
        <v>CUMPLE</v>
      </c>
      <c r="AI543" s="161" t="str">
        <f t="shared" ref="AI543:AI552" si="483">IF(OR(AF543="",AH543=""),"",IF(AF543="NO CUMPLE","NO CUMPLE",IF(AH543="NO CUMPLE","NO CUMPLE",IF(AH543="NO CUMPLE","NO CUMPLE","CUMPLE"))))</f>
        <v>CUMPLE</v>
      </c>
    </row>
    <row r="544" spans="1:35" s="14" customFormat="1" ht="20.100000000000001" customHeight="1">
      <c r="A544" s="259"/>
      <c r="B544" s="21" t="str">
        <f t="shared" ref="B544:B552" si="484">IF(C544="","",B543+0.1)</f>
        <v/>
      </c>
      <c r="C544" s="21"/>
      <c r="D544" s="121"/>
      <c r="E544" s="153"/>
      <c r="F544" s="153"/>
      <c r="G544" s="153"/>
      <c r="H544" s="153"/>
      <c r="I544" s="153">
        <f>IF(ISERROR(E544-G544),"",E544-G544)</f>
        <v>0</v>
      </c>
      <c r="J544" s="153">
        <f t="shared" ref="J544:J552" si="485">IF(ISERROR(F544-H544),"",F544-H544)</f>
        <v>0</v>
      </c>
      <c r="K544" s="153"/>
      <c r="L544" s="153"/>
      <c r="M544" s="149">
        <v>7</v>
      </c>
      <c r="N544" s="197">
        <f>IF(M544="","",VLOOKUP(M544,POA!$B$3:$G514,3,0))</f>
        <v>5</v>
      </c>
      <c r="O544" s="160" t="s">
        <v>7</v>
      </c>
      <c r="P544" s="160">
        <f t="shared" si="481"/>
        <v>0</v>
      </c>
      <c r="Q544" s="255">
        <f>IF(ISERROR(VLOOKUP(M544,POA!$B$3:$G527,2,0)),"",VLOOKUP(M544,POA!$B$3:$G527,2,0))</f>
        <v>1167015102</v>
      </c>
      <c r="R544" s="295">
        <f>IF(M544="","",SUM($I$542)+IF(ISERROR(VLOOKUP(M544,POA!$B$3:$G513,4,0)),"",VLOOKUP(M544,POA!$B$3:$G513,4,0)))</f>
        <v>2098822398.4000001</v>
      </c>
      <c r="S544" s="257" t="str">
        <f>IF(OR($R$26=0,M544="",Q544=""),"",IF($R$26&gt;=VLOOKUP(M544,POA!$B$3:$G$21,6,FALSE),"CUMPLE","NO CUMPLE"))</f>
        <v/>
      </c>
      <c r="T544" s="129"/>
      <c r="U544" s="130"/>
      <c r="V544" s="186" t="str">
        <f>IF(OR($U542=0,M544="",Q544=""),"",IF(AND(T544="SI",$U542&gt;=$V$22),"CUMPLE",IF($U542&gt;=$V$23,"CUMPLE","NO CUMPLE")))</f>
        <v>CUMPLE</v>
      </c>
      <c r="W544" s="131"/>
      <c r="X544" s="186" t="str">
        <f>IF(OR(W542=0,M544="",Q544=""),"",IF(AND(T544="SI",W542&lt;=$X$22),"CUMPLE",IF(W542&lt;=$X$23,"CUMPLE","NO CUMPLE")))</f>
        <v>CUMPLE</v>
      </c>
      <c r="Y544" s="132"/>
      <c r="Z544" s="186" t="str">
        <f>IF(OR(Y542=0,M544="",Q544=""),"",IF(AND(T544="SI",Y542&gt;=$Z$22),"CUMPLE",IF(Y542&gt;=$Z$23,"CUMPLE","NO CUMPLE")))</f>
        <v>CUMPLE</v>
      </c>
      <c r="AA544" s="214" t="str">
        <f t="shared" si="480"/>
        <v/>
      </c>
      <c r="AB544" s="199">
        <v>2021</v>
      </c>
      <c r="AC544" s="134">
        <f t="shared" si="482"/>
        <v>0</v>
      </c>
      <c r="AD544" s="135" t="str">
        <f t="shared" ref="AD544:AD547" si="486">IF(OR(B544="",C544=""),"",IF(AND(AC544&gt;0,AC544&lt;=30000),"MIPYME","NO CUMPLE"))</f>
        <v/>
      </c>
      <c r="AE544" s="136"/>
      <c r="AF544" s="188" t="str">
        <f>IF(OR(M544="",L542="",P544=""),"",IF(AND(T542="SI",AE542&gt;=$AF$22),"CUMPLE",IF(AE542&gt;=$AF$23,"CUMPLE","NO CUMPLE")))</f>
        <v>CUMPLE</v>
      </c>
      <c r="AG544" s="136"/>
      <c r="AH544" s="188" t="str">
        <f>IF(OR(M544="",L542="",P542=""),"",IF(AND(T542="SI",AG542&gt;=$AH$22),"CUMPLE",IF(AG542&gt;=$AH$23,"CUMPLE","NO CUMPLE")))</f>
        <v>CUMPLE</v>
      </c>
      <c r="AI544" s="162" t="str">
        <f t="shared" si="483"/>
        <v>CUMPLE</v>
      </c>
    </row>
    <row r="545" spans="1:35" s="14" customFormat="1" ht="20.100000000000001" customHeight="1">
      <c r="A545" s="259"/>
      <c r="B545" s="21" t="str">
        <f t="shared" si="484"/>
        <v/>
      </c>
      <c r="C545" s="21"/>
      <c r="D545" s="121"/>
      <c r="E545" s="153"/>
      <c r="F545" s="153"/>
      <c r="G545" s="153"/>
      <c r="H545" s="153"/>
      <c r="I545" s="153">
        <f t="shared" ref="I545:I551" si="487">IF(ISERROR(E545-G545),"",E545-G545)</f>
        <v>0</v>
      </c>
      <c r="J545" s="153">
        <f t="shared" si="485"/>
        <v>0</v>
      </c>
      <c r="K545" s="153"/>
      <c r="L545" s="153"/>
      <c r="M545" s="149"/>
      <c r="N545" s="197"/>
      <c r="O545" s="160"/>
      <c r="P545" s="160"/>
      <c r="Q545" s="203"/>
      <c r="R545" s="261"/>
      <c r="S545" s="251" t="str">
        <f>IF(OR($R$26=0,M545="",Q545=""),"",IF($R$26&gt;=VLOOKUP(M545,POA!$B$3:$G$21,6,FALSE),"CUMPLE","NO CUMPLE"))</f>
        <v/>
      </c>
      <c r="T545" s="129"/>
      <c r="U545" s="130"/>
      <c r="V545" s="186" t="str">
        <f>IF(OR($U542=0,M545="",Q545=""),"",IF(AND(T545="SI",$U542&gt;=$V$22),"CUMPLE",IF($U542&gt;=$V$23,"CUMPLE","NO CUMPLE")))</f>
        <v/>
      </c>
      <c r="W545" s="131"/>
      <c r="X545" s="186" t="str">
        <f>IF(OR(W542=0,M545="",Q545=""),"",IF(AND(T545="SI",W542&lt;=$X$22),"CUMPLE",IF(W542&lt;=$X$23,"CUMPLE","NO CUMPLE")))</f>
        <v/>
      </c>
      <c r="Y545" s="132"/>
      <c r="Z545" s="186" t="str">
        <f>IF(OR(Y542=0,M545="",Q545=""),"",IF(AND(T545="SI",Y542&gt;=$Z$22),"CUMPLE",IF(Y542&gt;=$Z$23,"CUMPLE","NO CUMPLE")))</f>
        <v/>
      </c>
      <c r="AA545" s="214" t="str">
        <f t="shared" si="480"/>
        <v/>
      </c>
      <c r="AB545" s="199">
        <v>2021</v>
      </c>
      <c r="AC545" s="134">
        <f t="shared" si="482"/>
        <v>0</v>
      </c>
      <c r="AD545" s="135" t="str">
        <f t="shared" si="486"/>
        <v/>
      </c>
      <c r="AE545" s="136"/>
      <c r="AF545" s="188" t="str">
        <f>IF(OR(M545="",L542="",P545=""),"",IF(AND(T542="SI",AE542&gt;=$AF$22),"CUMPLE",IF(AE542&gt;=$AF$23,"CUMPLE","NO CUMPLE")))</f>
        <v/>
      </c>
      <c r="AG545" s="136"/>
      <c r="AH545" s="188" t="str">
        <f>IF(OR(M545="",L542="",P542=""),"",IF(AND(T542="SI",AG542&gt;=$AH$22),"CUMPLE",IF(AG542&gt;=$AH$23,"CUMPLE","NO CUMPLE")))</f>
        <v/>
      </c>
      <c r="AI545" s="162" t="str">
        <f t="shared" si="483"/>
        <v/>
      </c>
    </row>
    <row r="546" spans="1:35" s="14" customFormat="1" ht="20.100000000000001" customHeight="1">
      <c r="A546" s="259"/>
      <c r="B546" s="21" t="str">
        <f t="shared" si="484"/>
        <v/>
      </c>
      <c r="C546" s="21"/>
      <c r="D546" s="121"/>
      <c r="E546" s="153"/>
      <c r="F546" s="153"/>
      <c r="G546" s="153"/>
      <c r="H546" s="153"/>
      <c r="I546" s="153">
        <f t="shared" si="487"/>
        <v>0</v>
      </c>
      <c r="J546" s="153">
        <f t="shared" si="485"/>
        <v>0</v>
      </c>
      <c r="K546" s="153"/>
      <c r="L546" s="153"/>
      <c r="M546" s="149"/>
      <c r="N546" s="197"/>
      <c r="O546" s="160"/>
      <c r="P546" s="160"/>
      <c r="Q546" s="203"/>
      <c r="R546" s="204"/>
      <c r="S546" s="252" t="str">
        <f>IF(OR($R$26=0,M546="",Q546=""),"",IF($R$26&gt;=VLOOKUP(M546,POA!$B$3:$G$21,6,FALSE),"CUMPLE","NO CUMPLE"))</f>
        <v/>
      </c>
      <c r="T546" s="129"/>
      <c r="U546" s="130"/>
      <c r="V546" s="186" t="str">
        <f>IF(OR($U542=0,M546="",Q546=""),"",IF(AND(T546="SI",$U542&gt;=$V$22),"CUMPLE",IF($U542&gt;=$V$23,"CUMPLE","NO CUMPLE")))</f>
        <v/>
      </c>
      <c r="W546" s="131"/>
      <c r="X546" s="186" t="str">
        <f>IF(OR(W542=0,M546="",Q546=""),"",IF(AND(T546="SI",W542&lt;=$X$22),"CUMPLE",IF(W542&lt;=$X$23,"CUMPLE","NO CUMPLE")))</f>
        <v/>
      </c>
      <c r="Y546" s="132"/>
      <c r="Z546" s="186" t="str">
        <f>IF(OR(Y542=0,M546="",Q546=""),"",IF(AND(T546="SI",Y542&gt;=$Z$22),"CUMPLE",IF(Y542&gt;=$Z$23,"CUMPLE","NO CUMPLE")))</f>
        <v/>
      </c>
      <c r="AA546" s="214" t="str">
        <f t="shared" si="480"/>
        <v/>
      </c>
      <c r="AB546" s="199">
        <v>2021</v>
      </c>
      <c r="AC546" s="134">
        <f t="shared" si="482"/>
        <v>0</v>
      </c>
      <c r="AD546" s="135" t="str">
        <f t="shared" si="486"/>
        <v/>
      </c>
      <c r="AE546" s="136"/>
      <c r="AF546" s="188" t="str">
        <f>IF(OR(M546="",L542="",P546=""),"",IF(AND(T542="SI",AE542&gt;=$AF$22),"CUMPLE",IF(AE542&gt;=$AF$23,"CUMPLE","NO CUMPLE")))</f>
        <v/>
      </c>
      <c r="AG546" s="136"/>
      <c r="AH546" s="188" t="str">
        <f>IF(OR(M545="",L542="",P542=""),"",IF(AND(T542="SI",AG542&gt;=$AH$22),"CUMPLE",IF(AG542&gt;=$AH$23,"CUMPLE","NO CUMPLE")))</f>
        <v/>
      </c>
      <c r="AI546" s="162" t="str">
        <f t="shared" si="483"/>
        <v/>
      </c>
    </row>
    <row r="547" spans="1:35" s="14" customFormat="1" ht="20.100000000000001" customHeight="1">
      <c r="A547" s="259"/>
      <c r="B547" s="21" t="str">
        <f t="shared" si="484"/>
        <v/>
      </c>
      <c r="C547" s="21"/>
      <c r="D547" s="121"/>
      <c r="E547" s="153"/>
      <c r="F547" s="153"/>
      <c r="G547" s="153"/>
      <c r="H547" s="153"/>
      <c r="I547" s="153">
        <f t="shared" si="487"/>
        <v>0</v>
      </c>
      <c r="J547" s="153">
        <f t="shared" si="485"/>
        <v>0</v>
      </c>
      <c r="K547" s="153"/>
      <c r="L547" s="153"/>
      <c r="M547" s="149"/>
      <c r="N547" s="197"/>
      <c r="O547" s="160"/>
      <c r="P547" s="160"/>
      <c r="Q547" s="203"/>
      <c r="R547" s="204"/>
      <c r="S547" s="246" t="str">
        <f>IF(OR($R$26=0,M547="",Q547=""),"",IF($R$26&gt;=VLOOKUP(M547,POA!$B$3:$G$21,6,FALSE),"CUMPLE","NO CUMPLE"))</f>
        <v/>
      </c>
      <c r="T547" s="129"/>
      <c r="U547" s="130"/>
      <c r="V547" s="186" t="str">
        <f>IF(OR($U542=0,M547="",Q547=""),"",IF(AND(T547="SI",$U542&gt;=$V$22),"CUMPLE",IF($U542&gt;=$V$23,"CUMPLE","NO CUMPLE")))</f>
        <v/>
      </c>
      <c r="W547" s="131"/>
      <c r="X547" s="186" t="str">
        <f>IF(OR(W542=0,M547="",Q547=""),"",IF(AND(T547="SI",W542&lt;=$X$22),"CUMPLE",IF(W542&lt;=$X$23,"CUMPLE","NO CUMPLE")))</f>
        <v/>
      </c>
      <c r="Y547" s="132"/>
      <c r="Z547" s="186" t="str">
        <f>IF(OR(Y542=0,M547="",Q547=""),"",IF(AND(T547="SI",Y542&gt;=$Z$22),"CUMPLE",IF(Y542&gt;=$Z$23,"CUMPLE","NO CUMPLE")))</f>
        <v/>
      </c>
      <c r="AA547" s="214" t="str">
        <f t="shared" si="480"/>
        <v/>
      </c>
      <c r="AB547" s="199">
        <v>2021</v>
      </c>
      <c r="AC547" s="134">
        <f t="shared" si="482"/>
        <v>0</v>
      </c>
      <c r="AD547" s="135" t="str">
        <f t="shared" si="486"/>
        <v/>
      </c>
      <c r="AE547" s="136"/>
      <c r="AF547" s="188" t="str">
        <f>IF(OR(M547="",L542="",P547=""),"",IF(AND(T542="SI",AE542&gt;=$AF$22),"CUMPLE",IF(AE542&gt;=$AF$23,"CUMPLE","NO CUMPLE")))</f>
        <v/>
      </c>
      <c r="AG547" s="136"/>
      <c r="AH547" s="188" t="str">
        <f>IF(OR(M547="",L542="",P542=""),"",IF(AND(T542="SI",AG542&gt;=$AH$22),"CUMPLE",IF(AG542&gt;=$AH$23,"CUMPLE","NO CUMPLE")))</f>
        <v/>
      </c>
      <c r="AI547" s="162" t="str">
        <f t="shared" si="483"/>
        <v/>
      </c>
    </row>
    <row r="548" spans="1:35" s="14" customFormat="1" ht="20.100000000000001" customHeight="1">
      <c r="A548" s="259"/>
      <c r="B548" s="150" t="str">
        <f t="shared" si="484"/>
        <v/>
      </c>
      <c r="C548" s="150"/>
      <c r="D548" s="121"/>
      <c r="E548" s="153"/>
      <c r="F548" s="153"/>
      <c r="G548" s="153"/>
      <c r="H548" s="153"/>
      <c r="I548" s="153">
        <f t="shared" si="487"/>
        <v>0</v>
      </c>
      <c r="J548" s="153">
        <f t="shared" si="485"/>
        <v>0</v>
      </c>
      <c r="K548" s="153"/>
      <c r="L548" s="153"/>
      <c r="M548" s="149"/>
      <c r="N548" s="197"/>
      <c r="O548" s="160"/>
      <c r="P548" s="160"/>
      <c r="Q548" s="203"/>
      <c r="R548" s="204"/>
      <c r="S548" s="246" t="str">
        <f>IF(OR($R$26=0,M548="",Q548=""),"",IF($R$26&gt;=VLOOKUP(M548,POA!$B$3:$G$21,6,FALSE),"CUMPLE","NO CUMPLE"))</f>
        <v/>
      </c>
      <c r="T548" s="129"/>
      <c r="U548" s="130"/>
      <c r="V548" s="186" t="str">
        <f>IF(OR($U542=0,M548="",Q548=""),"",IF(AND(T548="SI",$U542&gt;=$V$22),"CUMPLE",IF($U542&gt;=$V$23,"CUMPLE","NO CUMPLE")))</f>
        <v/>
      </c>
      <c r="W548" s="131"/>
      <c r="X548" s="186" t="str">
        <f>IF(OR(W542=0,M548="",Q548=""),"",IF(AND(T548="SI",W542&lt;=$X$22),"CUMPLE",IF(W542&lt;=$X$23,"CUMPLE","NO CUMPLE")))</f>
        <v/>
      </c>
      <c r="Y548" s="132"/>
      <c r="Z548" s="186" t="str">
        <f>IF(OR(Y542=0,M548="",Q548=""),"",IF(AND(T548="SI",Y542&gt;=$Z$22),"CUMPLE",IF(Y542&gt;=$Z$23,"CUMPLE","NO CUMPLE")))</f>
        <v/>
      </c>
      <c r="AA548" s="214" t="str">
        <f t="shared" si="480"/>
        <v/>
      </c>
      <c r="AB548" s="199">
        <v>2021</v>
      </c>
      <c r="AC548" s="134">
        <f t="shared" si="482"/>
        <v>0</v>
      </c>
      <c r="AD548" s="135" t="str">
        <f>IF(OR(B548="",C548=""),"",IF(AND(AC548&gt;0,AC548&lt;=30000),"MIPYME","NO CUMPLE"))</f>
        <v/>
      </c>
      <c r="AE548" s="136"/>
      <c r="AF548" s="188" t="str">
        <f>IF(OR(M548="",L542="",P548=""),"",IF(AND(T546="SI",AE542&gt;=$AF$22),"CUMPLE",IF(AE542&gt;=$AF$23,"CUMPLE","NO CUMPLE")))</f>
        <v/>
      </c>
      <c r="AG548" s="136"/>
      <c r="AH548" s="188" t="str">
        <f>IF(OR(M548="",L542="",P542=""),"",IF(AND(T542="SI",AG542&gt;=$AH$22),"CUMPLE",IF(AG542&gt;=$AH$23,"CUMPLE","NO CUMPLE")))</f>
        <v/>
      </c>
      <c r="AI548" s="162" t="str">
        <f t="shared" si="483"/>
        <v/>
      </c>
    </row>
    <row r="549" spans="1:35" s="14" customFormat="1" ht="20.100000000000001" customHeight="1">
      <c r="A549" s="259"/>
      <c r="B549" s="150" t="str">
        <f t="shared" si="484"/>
        <v/>
      </c>
      <c r="C549" s="150"/>
      <c r="D549" s="121"/>
      <c r="E549" s="153"/>
      <c r="F549" s="153"/>
      <c r="G549" s="153"/>
      <c r="H549" s="153"/>
      <c r="I549" s="153">
        <f t="shared" si="487"/>
        <v>0</v>
      </c>
      <c r="J549" s="153">
        <f t="shared" si="485"/>
        <v>0</v>
      </c>
      <c r="K549" s="153"/>
      <c r="L549" s="153"/>
      <c r="M549" s="149"/>
      <c r="N549" s="197"/>
      <c r="O549" s="160"/>
      <c r="P549" s="160"/>
      <c r="Q549" s="203"/>
      <c r="R549" s="204"/>
      <c r="S549" s="246" t="str">
        <f>IF(OR($R$26=0,M549="",Q549=""),"",IF($R$26&gt;=VLOOKUP(M549,POA!$B$3:$G$21,6,FALSE),"CUMPLE","NO CUMPLE"))</f>
        <v/>
      </c>
      <c r="T549" s="129"/>
      <c r="U549" s="130"/>
      <c r="V549" s="186" t="str">
        <f>IF(OR($U542=0,M549="",Q549=""),"",IF(AND(T549="SI",$U542&gt;=$V$22),"CUMPLE",IF($U542&gt;=$V$23,"CUMPLE","NO CUMPLE")))</f>
        <v/>
      </c>
      <c r="W549" s="131"/>
      <c r="X549" s="186" t="str">
        <f>IF(OR(W542=0,M549="",Q549=""),"",IF(AND(T549="SI",W542&lt;=$X$22),"CUMPLE",IF(W542&lt;=$X$23,"CUMPLE","NO CUMPLE")))</f>
        <v/>
      </c>
      <c r="Y549" s="132"/>
      <c r="Z549" s="186" t="str">
        <f>IF(OR(Y542=0,M549="",Q549=""),"",IF(AND(T549="SI",Y542&gt;=$Z$22),"CUMPLE",IF(Y542&gt;=$Z$23,"CUMPLE","NO CUMPLE")))</f>
        <v/>
      </c>
      <c r="AA549" s="214" t="str">
        <f t="shared" si="480"/>
        <v/>
      </c>
      <c r="AB549" s="199">
        <v>2021</v>
      </c>
      <c r="AC549" s="134">
        <f t="shared" si="482"/>
        <v>0</v>
      </c>
      <c r="AD549" s="135" t="str">
        <f t="shared" ref="AD549:AD550" si="488">IF(OR(B549="",C549=""),"",IF(AND(AC549&gt;0,AC549&lt;=30000),"MIPYME","NO CUMPLE"))</f>
        <v/>
      </c>
      <c r="AE549" s="136"/>
      <c r="AF549" s="188" t="str">
        <f>IF(OR(M549="",L542="",P549=""),"",IF(AND(T542="SI",AE542&gt;=$AF$22),"CUMPLE",IF(AE542&gt;=$AF$23,"CUMPLE","NO CUMPLE")))</f>
        <v/>
      </c>
      <c r="AG549" s="136"/>
      <c r="AH549" s="188" t="str">
        <f>IF(OR(M549="",L542="",P542=""),"",IF(AND(T542="SI",AG542&gt;=$AH$22),"CUMPLE",IF(AG542&gt;=$AH$23,"CUMPLE","NO CUMPLE")))</f>
        <v/>
      </c>
      <c r="AI549" s="162" t="str">
        <f t="shared" si="483"/>
        <v/>
      </c>
    </row>
    <row r="550" spans="1:35" s="14" customFormat="1" ht="20.100000000000001" customHeight="1">
      <c r="A550" s="259"/>
      <c r="B550" s="150" t="str">
        <f t="shared" si="484"/>
        <v/>
      </c>
      <c r="C550" s="150"/>
      <c r="D550" s="121"/>
      <c r="E550" s="153"/>
      <c r="F550" s="153"/>
      <c r="G550" s="153"/>
      <c r="H550" s="153"/>
      <c r="I550" s="153">
        <f t="shared" si="487"/>
        <v>0</v>
      </c>
      <c r="J550" s="153">
        <f t="shared" si="485"/>
        <v>0</v>
      </c>
      <c r="K550" s="153"/>
      <c r="L550" s="153"/>
      <c r="M550" s="149"/>
      <c r="N550" s="197"/>
      <c r="O550" s="160"/>
      <c r="P550" s="160"/>
      <c r="Q550" s="203"/>
      <c r="R550" s="204"/>
      <c r="S550" s="246" t="str">
        <f>IF(OR($R$26=0,M550="",Q550=""),"",IF($R$26&gt;=VLOOKUP(M550,POA!$B$3:$G$21,6,FALSE),"CUMPLE","NO CUMPLE"))</f>
        <v/>
      </c>
      <c r="T550" s="129"/>
      <c r="U550" s="130"/>
      <c r="V550" s="186" t="str">
        <f>IF(OR($U542=0,M550="",Q550=""),"",IF(AND(T550="SI",$U542&gt;=$V$22),"CUMPLE",IF($U542&gt;=$V$23,"CUMPLE","NO CUMPLE")))</f>
        <v/>
      </c>
      <c r="W550" s="131"/>
      <c r="X550" s="186" t="str">
        <f>IF(OR(W542=0,M550="",Q550=""),"",IF(AND(T550="SI",W542&lt;=$X$22),"CUMPLE",IF(W542&lt;=$X$23,"CUMPLE","NO CUMPLE")))</f>
        <v/>
      </c>
      <c r="Y550" s="132"/>
      <c r="Z550" s="186" t="str">
        <f>IF(OR(Y542=0,M550="",Q550=""),"",IF(AND(T550="SI",Y542&gt;=$Z$22),"CUMPLE",IF(Y542&gt;=$Z$23,"CUMPLE","NO CUMPLE")))</f>
        <v/>
      </c>
      <c r="AA550" s="215" t="str">
        <f t="shared" si="480"/>
        <v/>
      </c>
      <c r="AB550" s="133">
        <v>2021</v>
      </c>
      <c r="AC550" s="134">
        <f t="shared" si="482"/>
        <v>0</v>
      </c>
      <c r="AD550" s="135" t="str">
        <f t="shared" si="488"/>
        <v/>
      </c>
      <c r="AE550" s="136"/>
      <c r="AF550" s="188" t="str">
        <f>IF(OR(M550="",L542="",P542=""),"",IF(AND(T542="SI",AE542&gt;=$AF$22),"CUMPLE",IF(AE542&gt;=$AF$23,"CUMPLE","NO CUMPLE")))</f>
        <v/>
      </c>
      <c r="AG550" s="136"/>
      <c r="AH550" s="188" t="str">
        <f>IF(OR(M550="",L542="",P542=""),"",IF(AND(T542="SI",AG542&gt;=$AH$22),"CUMPLE",IF(AG542&gt;=$AH$23,"CUMPLE","NO CUMPLE")))</f>
        <v/>
      </c>
      <c r="AI550" s="162" t="str">
        <f t="shared" si="483"/>
        <v/>
      </c>
    </row>
    <row r="551" spans="1:35" s="14" customFormat="1" ht="20.100000000000001" customHeight="1">
      <c r="A551" s="259"/>
      <c r="B551" s="150" t="str">
        <f t="shared" si="484"/>
        <v/>
      </c>
      <c r="C551" s="150"/>
      <c r="D551" s="121"/>
      <c r="E551" s="153"/>
      <c r="F551" s="153"/>
      <c r="G551" s="153"/>
      <c r="H551" s="153"/>
      <c r="I551" s="153">
        <f t="shared" si="487"/>
        <v>0</v>
      </c>
      <c r="J551" s="153">
        <f t="shared" si="485"/>
        <v>0</v>
      </c>
      <c r="K551" s="153"/>
      <c r="L551" s="153"/>
      <c r="M551" s="151"/>
      <c r="N551" s="197" t="str">
        <f>IF(M551="","",VLOOKUP(M551,POA!$B$3:$G514,3,0))</f>
        <v/>
      </c>
      <c r="O551" s="160" t="s">
        <v>7</v>
      </c>
      <c r="P551" s="160">
        <f>+SUM(P552:P553)</f>
        <v>0</v>
      </c>
      <c r="Q551" s="203" t="str">
        <f>IF(ISERROR(VLOOKUP(M551,POA!$B$3:$G521,2,0)),"",VLOOKUP(M551,POA!$B$3:$G521,2,0))</f>
        <v/>
      </c>
      <c r="R551" s="204"/>
      <c r="S551" s="246"/>
      <c r="T551" s="129"/>
      <c r="U551" s="130"/>
      <c r="V551" s="186" t="str">
        <f>IF(OR($U542=0,M551="",Q551=""),"",IF(AND(T551="SI",$U542&gt;=$V$22),"CUMPLE",IF($U542&gt;=$V$23,"CUMPLE","NO CUMPLE")))</f>
        <v/>
      </c>
      <c r="W551" s="131"/>
      <c r="X551" s="186" t="str">
        <f>IF(OR(W542=0,M551="",Q551=""),"",IF(AND(T551="SI",W542&lt;=$X$22),"CUMPLE",IF(W542&lt;=$X$23,"CUMPLE","NO CUMPLE")))</f>
        <v/>
      </c>
      <c r="Y551" s="132"/>
      <c r="Z551" s="186" t="str">
        <f>IF(OR(Y542=0,M551="",Q551=""),"",IF(AND(T551="SI",Y542&gt;=$Z$22),"CUMPLE",IF(Y542&gt;=$Z$23,"CUMPLE","NO CUMPLE")))</f>
        <v/>
      </c>
      <c r="AA551" s="214" t="str">
        <f t="shared" si="480"/>
        <v/>
      </c>
      <c r="AB551" s="199">
        <v>2021</v>
      </c>
      <c r="AC551" s="134">
        <f t="shared" si="482"/>
        <v>0</v>
      </c>
      <c r="AD551" s="135" t="str">
        <f>IF(OR(B551="",C551=""),"",IF(AND(AC551&gt;0,AC551&lt;=30000),"MIPYME","NO CUMPLE"))</f>
        <v/>
      </c>
      <c r="AE551" s="136"/>
      <c r="AF551" s="188" t="str">
        <f>IF(OR(M551="",L542="",P551=""),"",IF(AND(T542="SI",AE542&gt;=$AF$22),"CUMPLE",IF(AE542&gt;=$AF$23,"CUMPLE","NO CUMPLE")))</f>
        <v/>
      </c>
      <c r="AG551" s="136"/>
      <c r="AH551" s="188" t="str">
        <f>IF(OR(M551="",L542="",P542=""),"",IF(AND(T542="SI",AG542&gt;=$AH$22),"CUMPLE",IF(AG542&gt;=$AH$23,"CUMPLE","NO CUMPLE")))</f>
        <v/>
      </c>
      <c r="AI551" s="162" t="str">
        <f t="shared" si="483"/>
        <v/>
      </c>
    </row>
    <row r="552" spans="1:35" ht="20.100000000000001" customHeight="1">
      <c r="A552" s="259"/>
      <c r="B552" s="284" t="str">
        <f t="shared" si="484"/>
        <v/>
      </c>
      <c r="C552" s="284"/>
      <c r="D552" s="284"/>
      <c r="E552" s="216"/>
      <c r="F552" s="153"/>
      <c r="G552" s="153"/>
      <c r="H552" s="153"/>
      <c r="I552" s="153">
        <f>IF(ISERROR(E552-G552),"",E552-G552)</f>
        <v>0</v>
      </c>
      <c r="J552" s="153">
        <f t="shared" si="485"/>
        <v>0</v>
      </c>
      <c r="K552" s="153"/>
      <c r="L552" s="153"/>
      <c r="M552" s="151"/>
      <c r="N552" s="197" t="str">
        <f>IF(M552="","",VLOOKUP(M552,POA!$B$3:$G514,3,0))</f>
        <v/>
      </c>
      <c r="O552" s="160" t="s">
        <v>7</v>
      </c>
      <c r="P552" s="160">
        <f>+SUM(P553:P553)</f>
        <v>0</v>
      </c>
      <c r="Q552" s="203" t="str">
        <f>IF(ISERROR(VLOOKUP(M552,POA!$B$3:$G522,2,0)),"",VLOOKUP(M552,POA!$B$3:$G522,2,0))</f>
        <v/>
      </c>
      <c r="R552" s="204"/>
      <c r="S552" s="253"/>
      <c r="T552" s="129"/>
      <c r="U552" s="129"/>
      <c r="V552" s="186" t="str">
        <f>IF(OR($U543=0,M552="",Q552=""),"",IF(AND(T552="SI",$U543&gt;=$V$22),"CUMPLE",IF($U543&gt;=$V$23,"CUMPLE","NO CUMPLE")))</f>
        <v/>
      </c>
      <c r="W552" s="129"/>
      <c r="X552" s="186" t="str">
        <f>IF(OR(W543=0,M552="",Q552=""),"",IF(AND(T552="SI",W543&lt;=$X$22),"CUMPLE",IF(W543&lt;=$X$23,"CUMPLE","NO CUMPLE")))</f>
        <v/>
      </c>
      <c r="Y552" s="129"/>
      <c r="Z552" s="186" t="str">
        <f>IF(OR(Y543=0,M552="",Q552=""),"",IF(AND(T552="SI",Y543&gt;=$Z$22),"CUMPLE",IF(Y543&gt;=$Z$23,"CUMPLE","NO CUMPLE")))</f>
        <v/>
      </c>
      <c r="AA552" s="214" t="str">
        <f t="shared" si="480"/>
        <v/>
      </c>
      <c r="AB552" s="200"/>
      <c r="AC552" s="129"/>
      <c r="AD552" s="129"/>
      <c r="AE552" s="129"/>
      <c r="AF552" s="188" t="str">
        <f>IF(OR(M552="",L542="",P552=""),"",IF(AND(T542="SI",AE542&gt;=$AF$22),"CUMPLE",IF(AE542&gt;=$AF$23,"CUMPLE","NO CUMPLE")))</f>
        <v/>
      </c>
      <c r="AG552" s="129"/>
      <c r="AH552" s="188" t="str">
        <f>IF(OR(M552="",L542="",P542=""),"",IF(AND(T542="SI",AG542&gt;=$AH$22),"CUMPLE",IF(AG542&gt;=$AH$23,"CUMPLE","NO CUMPLE")))</f>
        <v/>
      </c>
      <c r="AI552" s="162" t="str">
        <f t="shared" si="483"/>
        <v/>
      </c>
    </row>
    <row r="553" spans="1:35" ht="9.9499999999999993" customHeight="1" thickBot="1">
      <c r="A553" s="259"/>
      <c r="B553" s="322" t="s">
        <v>73</v>
      </c>
      <c r="C553" s="323"/>
      <c r="D553" s="323"/>
      <c r="E553" s="323"/>
      <c r="F553" s="323"/>
      <c r="G553" s="323"/>
      <c r="H553" s="323"/>
      <c r="I553" s="323"/>
      <c r="J553" s="323"/>
      <c r="K553" s="323"/>
      <c r="L553" s="323"/>
      <c r="M553" s="323"/>
      <c r="N553" s="323"/>
      <c r="O553" s="323"/>
      <c r="P553" s="323"/>
      <c r="Q553" s="323"/>
      <c r="R553" s="323"/>
      <c r="S553" s="324"/>
      <c r="T553" s="323"/>
      <c r="U553" s="323"/>
      <c r="V553" s="323"/>
      <c r="W553" s="323"/>
      <c r="X553" s="323"/>
      <c r="Y553" s="323"/>
      <c r="Z553" s="323"/>
      <c r="AA553" s="324"/>
      <c r="AB553" s="323"/>
      <c r="AC553" s="323"/>
      <c r="AD553" s="323"/>
      <c r="AE553" s="323"/>
      <c r="AF553" s="323"/>
      <c r="AG553" s="323"/>
      <c r="AH553" s="323"/>
      <c r="AI553" s="325"/>
    </row>
    <row r="554" spans="1:35" s="221" customFormat="1" ht="26.1" customHeight="1">
      <c r="A554" s="269" t="s">
        <v>218</v>
      </c>
      <c r="B554" s="222">
        <v>45</v>
      </c>
      <c r="C554" s="223" t="s">
        <v>219</v>
      </c>
      <c r="D554" s="224">
        <f>IF(SUM(D555:D564)=0,"",SUM(D555:D564))</f>
        <v>1</v>
      </c>
      <c r="E554" s="225">
        <f t="shared" ref="E554:K554" si="489">IF(ISERROR(SUM(E555:E564)),"",SUM(E555:E564))</f>
        <v>13812499559</v>
      </c>
      <c r="F554" s="225">
        <f t="shared" si="489"/>
        <v>17505654361</v>
      </c>
      <c r="G554" s="225">
        <f t="shared" si="489"/>
        <v>2480137954.0001001</v>
      </c>
      <c r="H554" s="225">
        <f t="shared" si="489"/>
        <v>9747880877.0009995</v>
      </c>
      <c r="I554" s="225">
        <f t="shared" si="489"/>
        <v>11332361604.999901</v>
      </c>
      <c r="J554" s="225">
        <f t="shared" si="489"/>
        <v>7757773483.9989996</v>
      </c>
      <c r="K554" s="225">
        <f t="shared" si="489"/>
        <v>1414034799.0000999</v>
      </c>
      <c r="L554" s="225">
        <f t="shared" ref="L554" si="490">IF(ISERROR(SUM(L555:L563)),"",SUM(L555:L563))</f>
        <v>133980367.0001</v>
      </c>
      <c r="M554" s="226">
        <v>1</v>
      </c>
      <c r="N554" s="227">
        <f>IF(M554="","",VLOOKUP(M554,POA!$B$3:$G526,3,0))</f>
        <v>5</v>
      </c>
      <c r="O554" s="228" t="s">
        <v>7</v>
      </c>
      <c r="P554" s="228">
        <f>+SUM(P555:P563)</f>
        <v>0</v>
      </c>
      <c r="Q554" s="229">
        <f>IF(ISERROR(VLOOKUP(M554,POA!$B$3:$G539,2,0)),"",VLOOKUP(M554,POA!$B$3:$G539,2,0))</f>
        <v>3031202957</v>
      </c>
      <c r="R554" s="230">
        <f>IF(M554="","",SUM($I$554)+IF(ISERROR(VLOOKUP(M554,POA!$B$3:$G523,4,0)),"",VLOOKUP(M554,POA!$B$3:$G523,4,0)))</f>
        <v>11938602196.3999</v>
      </c>
      <c r="S554" s="231" t="str">
        <f>IF(OR($R$26=0,M554="",Q554=""),"",IF($R$26&gt;=VLOOKUP(M554,POA!$B$3:$G$21,6,FALSE),"CUMPLE","NO CUMPLE"))</f>
        <v/>
      </c>
      <c r="T554" s="225" t="str">
        <f>IF(M554="","",IF(COUNTIFS(T555:T564,"SI",D555:D564,"&gt;=10%")&gt;0,"SI","NO"))</f>
        <v>SI</v>
      </c>
      <c r="U554" s="225">
        <f>IF(ISERROR(SUM(E554/G554)),0,SUM(E554/G554))</f>
        <v>5.5692464754722444</v>
      </c>
      <c r="V554" s="232" t="str">
        <f>IF(OR($U554=0,M554="",Q554=""),"",IF(AND(T554="SI",$U554&gt;=$V$22),"CUMPLE",IF($U554&gt;=$V$23,"CUMPLE","NO CUMPLE")))</f>
        <v>CUMPLE</v>
      </c>
      <c r="W554" s="233">
        <f>IF(M554="","",IF(ISERROR(SUM(H554/F554)),0,SUM(H554/F554)))</f>
        <v>0.55684184526788283</v>
      </c>
      <c r="X554" s="232" t="str">
        <f>IF(OR(W554=0,M554="",Q554=""),"",IF(AND(T554="SI",W554&lt;=$X$22),"CUMPLE",IF(W554&lt;=$X$23,"CUMPLE","NO CUMPLE")))</f>
        <v>CUMPLE</v>
      </c>
      <c r="Y554" s="225">
        <f>IF(ISERROR(SUM(K554/L554)),0,SUM(K554/L554))</f>
        <v>10.554044825082801</v>
      </c>
      <c r="Z554" s="232" t="str">
        <f>IF(OR(Y554=0,M554="",Q554=""),"",IF(AND(T554="SI",Y554&gt;=$Z$22),"CUMPLE",IF(Y554&gt;=$Z$23,"CUMPLE","NO CUMPLE")))</f>
        <v>CUMPLE</v>
      </c>
      <c r="AA554" s="234" t="str">
        <f t="shared" ref="AA554:AA564" si="491">IF(OR(S554="",V554="",X554="",Z554=""),"",IF(S554="NO CUMPLE","NO CUMPLE",IF(V554="NO CUMPLE","NO CUMPLE",IF(X554="NO CUMPLE","NO CUMPLE",IF(Z554="NO CUMPLE","NO CUMPLE",IF(Z554="NO CUMPLE","NO CUMPLE","CUMPLE"))))))</f>
        <v/>
      </c>
      <c r="AB554" s="235">
        <v>2021</v>
      </c>
      <c r="AC554" s="236">
        <f>IF(ISERROR(F554/VLOOKUP(AB554,$AC$21:$AD$23,2)),"",F554/VLOOKUP(AB554,$AC$21:$AD$23,2))</f>
        <v>19268.193052262675</v>
      </c>
      <c r="AD554" s="237" t="str">
        <f>IF(OR(B554="",C554=""),"",IF(AND(AC554&gt;0,AC554&lt;=30000),"MIPYME","NO CUMPLE"))</f>
        <v>MIPYME</v>
      </c>
      <c r="AE554" s="238">
        <f>IF(M554="","",IF(ISERROR(SUM(K554/J554)),0,SUM(K554/J554)))</f>
        <v>0.18227327749600508</v>
      </c>
      <c r="AF554" s="239" t="str">
        <f>IF(OR(M554="",L554="",P554=""),"",IF(AND(T554="SI",AE554&gt;=$AF$22),"CUMPLE",IF(AE554&gt;=$AF$23,"CUMPLE","NO CUMPLE")))</f>
        <v>CUMPLE</v>
      </c>
      <c r="AG554" s="238">
        <f>IF(M554="","",IF(ISERROR(SUM(K554/F554)),0,SUM(K554/F554)))</f>
        <v>8.0775889312104748E-2</v>
      </c>
      <c r="AH554" s="239" t="str">
        <f>IF(OR(M554="",L554="",P554=""),"",IF(AND(T554="SI",AG554&gt;=$AH$22),"CUMPLE",IF(AG554&gt;=$AH$23,"CUMPLE","NO CUMPLE")))</f>
        <v>CUMPLE</v>
      </c>
      <c r="AI554" s="234" t="str">
        <f>IF(OR(AF554="",AH554=""),"",IF(AF554="NO CUMPLE","NO CUMPLE",IF(AH554="NO CUMPLE","NO CUMPLE",IF(AH554="NO CUMPLE","NO CUMPLE","CUMPLE"))))</f>
        <v>CUMPLE</v>
      </c>
    </row>
    <row r="555" spans="1:35" s="14" customFormat="1" ht="20.100000000000001" customHeight="1">
      <c r="A555" s="259">
        <v>45460</v>
      </c>
      <c r="B555" s="146">
        <f>IF(C555="","",B554+0.1)</f>
        <v>45.1</v>
      </c>
      <c r="C555" s="146" t="s">
        <v>220</v>
      </c>
      <c r="D555" s="147">
        <v>0.4</v>
      </c>
      <c r="E555" s="137">
        <v>150000000</v>
      </c>
      <c r="F555" s="137">
        <v>500000000</v>
      </c>
      <c r="G555" s="137">
        <v>1E-4</v>
      </c>
      <c r="H555" s="137">
        <v>1E-3</v>
      </c>
      <c r="I555" s="137">
        <f>IF(ISERROR(E555-G555),"",E555-G555)</f>
        <v>149999999.99990001</v>
      </c>
      <c r="J555" s="137">
        <f>IF(ISERROR(F555-H555),"",F555-H555)</f>
        <v>499999999.99900001</v>
      </c>
      <c r="K555" s="137">
        <v>1E-4</v>
      </c>
      <c r="L555" s="137">
        <v>1E-4</v>
      </c>
      <c r="M555" s="148">
        <v>2</v>
      </c>
      <c r="N555" s="198">
        <f>IF(M555="","",VLOOKUP(M555,POA!$B$3:$G526,3,0))</f>
        <v>5</v>
      </c>
      <c r="O555" s="159" t="s">
        <v>7</v>
      </c>
      <c r="P555" s="159">
        <f t="shared" ref="P555:P556" si="492">+SUM(P556:P564)</f>
        <v>0</v>
      </c>
      <c r="Q555" s="202">
        <f>IF(ISERROR(VLOOKUP(M555,POA!$B$3:$G539,2,0)),"",VLOOKUP(M555,POA!$B$3:$G539,2,0))</f>
        <v>1797292893</v>
      </c>
      <c r="R555" s="264">
        <f>IF(M555="","",SUM($I$554)+IF(ISERROR(VLOOKUP(M555,POA!$B$3:$G524,4,0)),"",VLOOKUP(M555,POA!$B$3:$G524,4,0)))</f>
        <v>11691820183.599901</v>
      </c>
      <c r="S555" s="256" t="str">
        <f>IF(OR($R$26=0,M555="",Q555=""),"",IF($R$26&gt;=VLOOKUP(M555,POA!$B$3:$G$21,6,FALSE),"CUMPLE","NO CUMPLE"))</f>
        <v/>
      </c>
      <c r="T555" s="154" t="s">
        <v>71</v>
      </c>
      <c r="U555" s="138"/>
      <c r="V555" s="185" t="str">
        <f>IF(OR($U554=0,M555="",Q555=""),"",IF(AND(T555="SI",$U554&gt;=$V$22),"CUMPLE",IF($U554&gt;=$V$23,"CUMPLE","NO CUMPLE")))</f>
        <v>CUMPLE</v>
      </c>
      <c r="W555" s="139"/>
      <c r="X555" s="185" t="str">
        <f>IF(OR(W554=0,M555="",Q555=""),"",IF(AND(T555="SI",W554&lt;=$X$22),"CUMPLE",IF(W554&lt;=$X$23,"CUMPLE","NO CUMPLE")))</f>
        <v>CUMPLE</v>
      </c>
      <c r="Y555" s="140"/>
      <c r="Z555" s="185" t="str">
        <f>IF(OR(Y554=0,M555="",Q555=""),"",IF(AND(T555="SI",Y554&gt;=$Z$22),"CUMPLE",IF(Y554&gt;=$Z$23,"CUMPLE","NO CUMPLE")))</f>
        <v>CUMPLE</v>
      </c>
      <c r="AA555" s="213" t="str">
        <f t="shared" si="491"/>
        <v/>
      </c>
      <c r="AB555" s="141">
        <v>2021</v>
      </c>
      <c r="AC555" s="142">
        <f t="shared" ref="AC555:AC563" si="493">IF(ISERROR(F555/VLOOKUP(AB555,$AC$21:$AD$23,2)),"",F555/VLOOKUP(AB555,$AC$21:$AD$23,2))</f>
        <v>550.34198250793042</v>
      </c>
      <c r="AD555" s="143" t="str">
        <f>IF(OR(B555="",C555=""),"",IF(AND(AC555&gt;0,AC555&lt;=30000),"MIPYME","NO CUMPLE"))</f>
        <v>MIPYME</v>
      </c>
      <c r="AE555" s="144"/>
      <c r="AF555" s="187" t="str">
        <f>IF(OR(M555="",L554="",P555=""),"",IF(AND(T554="SI",AE554&gt;=$AF$22),"CUMPLE",IF(AE554&gt;=$AF$23,"CUMPLE","NO CUMPLE")))</f>
        <v>CUMPLE</v>
      </c>
      <c r="AG555" s="144"/>
      <c r="AH555" s="187" t="str">
        <f>IF(OR(M555="",L554="",P555=""),"",IF(AND(T554="SI",AG554&gt;=$AH$22),"CUMPLE",IF(AG554&gt;=$AH$23,"CUMPLE","NO CUMPLE")))</f>
        <v>CUMPLE</v>
      </c>
      <c r="AI555" s="161" t="str">
        <f t="shared" ref="AI555:AI564" si="494">IF(OR(AF555="",AH555=""),"",IF(AF555="NO CUMPLE","NO CUMPLE",IF(AH555="NO CUMPLE","NO CUMPLE",IF(AH555="NO CUMPLE","NO CUMPLE","CUMPLE"))))</f>
        <v>CUMPLE</v>
      </c>
    </row>
    <row r="556" spans="1:35" s="14" customFormat="1" ht="20.100000000000001" customHeight="1">
      <c r="A556" s="259">
        <v>45483</v>
      </c>
      <c r="B556" s="21">
        <f t="shared" ref="B556:B564" si="495">IF(C556="","",B555+0.1)</f>
        <v>45.2</v>
      </c>
      <c r="C556" s="21" t="s">
        <v>221</v>
      </c>
      <c r="D556" s="121">
        <v>0.5</v>
      </c>
      <c r="E556" s="153">
        <v>12417150622</v>
      </c>
      <c r="F556" s="153">
        <v>15664835105</v>
      </c>
      <c r="G556" s="153">
        <v>2281677954</v>
      </c>
      <c r="H556" s="153">
        <v>9549420877</v>
      </c>
      <c r="I556" s="153">
        <f>IF(ISERROR(E556-G556),"",E556-G556)</f>
        <v>10135472668</v>
      </c>
      <c r="J556" s="153">
        <f t="shared" ref="J556:J564" si="496">IF(ISERROR(F556-H556),"",F556-H556)</f>
        <v>6115414228</v>
      </c>
      <c r="K556" s="153">
        <v>1332951377</v>
      </c>
      <c r="L556" s="153">
        <v>132883017</v>
      </c>
      <c r="M556" s="149">
        <v>3</v>
      </c>
      <c r="N556" s="197">
        <f>IF(M556="","",VLOOKUP(M556,POA!$B$3:$G526,3,0))</f>
        <v>5</v>
      </c>
      <c r="O556" s="160" t="s">
        <v>7</v>
      </c>
      <c r="P556" s="160">
        <f t="shared" si="492"/>
        <v>0</v>
      </c>
      <c r="Q556" s="255">
        <f>IF(ISERROR(VLOOKUP(M556,POA!$B$3:$G539,2,0)),"",VLOOKUP(M556,POA!$B$3:$G539,2,0))</f>
        <v>1522205504</v>
      </c>
      <c r="R556" s="295">
        <f>IF(M556="","",SUM($I$554)+IF(ISERROR(VLOOKUP(M556,POA!$B$3:$G525,4,0)),"",VLOOKUP(M556,POA!$B$3:$G525,4,0)))</f>
        <v>11636802705.7999</v>
      </c>
      <c r="S556" s="257" t="str">
        <f>IF(OR($R$26=0,M556="",Q556=""),"",IF($R$26&gt;=VLOOKUP(M556,POA!$B$3:$G$21,6,FALSE),"CUMPLE","NO CUMPLE"))</f>
        <v/>
      </c>
      <c r="T556" s="129" t="s">
        <v>71</v>
      </c>
      <c r="U556" s="130"/>
      <c r="V556" s="186" t="str">
        <f>IF(OR($U554=0,M556="",Q556=""),"",IF(AND(T556="SI",$U554&gt;=$V$22),"CUMPLE",IF($U554&gt;=$V$23,"CUMPLE","NO CUMPLE")))</f>
        <v>CUMPLE</v>
      </c>
      <c r="W556" s="131"/>
      <c r="X556" s="186" t="str">
        <f>IF(OR(W554=0,M556="",Q556=""),"",IF(AND(T556="SI",W554&lt;=$X$22),"CUMPLE",IF(W554&lt;=$X$23,"CUMPLE","NO CUMPLE")))</f>
        <v>CUMPLE</v>
      </c>
      <c r="Y556" s="132"/>
      <c r="Z556" s="186" t="str">
        <f>IF(OR(Y554=0,M556="",Q556=""),"",IF(AND(T556="SI",Y554&gt;=$Z$22),"CUMPLE",IF(Y554&gt;=$Z$23,"CUMPLE","NO CUMPLE")))</f>
        <v>CUMPLE</v>
      </c>
      <c r="AA556" s="214" t="str">
        <f t="shared" si="491"/>
        <v/>
      </c>
      <c r="AB556" s="199">
        <v>2021</v>
      </c>
      <c r="AC556" s="134">
        <f t="shared" si="493"/>
        <v>17242.032814691051</v>
      </c>
      <c r="AD556" s="135" t="str">
        <f t="shared" ref="AD556:AD559" si="497">IF(OR(B556="",C556=""),"",IF(AND(AC556&gt;0,AC556&lt;=30000),"MIPYME","NO CUMPLE"))</f>
        <v>MIPYME</v>
      </c>
      <c r="AE556" s="136"/>
      <c r="AF556" s="188" t="str">
        <f>IF(OR(M556="",L554="",P556=""),"",IF(AND(T554="SI",AE554&gt;=$AF$22),"CUMPLE",IF(AE554&gt;=$AF$23,"CUMPLE","NO CUMPLE")))</f>
        <v>CUMPLE</v>
      </c>
      <c r="AG556" s="136"/>
      <c r="AH556" s="188" t="str">
        <f>IF(OR(M556="",L554="",P554=""),"",IF(AND(T554="SI",AG554&gt;=$AH$22),"CUMPLE",IF(AG554&gt;=$AH$23,"CUMPLE","NO CUMPLE")))</f>
        <v>CUMPLE</v>
      </c>
      <c r="AI556" s="162" t="str">
        <f t="shared" si="494"/>
        <v>CUMPLE</v>
      </c>
    </row>
    <row r="557" spans="1:35" s="14" customFormat="1" ht="20.100000000000001" customHeight="1">
      <c r="A557" s="259">
        <v>45489</v>
      </c>
      <c r="B557" s="21">
        <f t="shared" si="495"/>
        <v>45.300000000000004</v>
      </c>
      <c r="C557" s="21" t="s">
        <v>222</v>
      </c>
      <c r="D557" s="121">
        <v>0.1</v>
      </c>
      <c r="E557" s="153">
        <v>1245348937</v>
      </c>
      <c r="F557" s="153">
        <v>1340819256</v>
      </c>
      <c r="G557" s="153">
        <v>198460000</v>
      </c>
      <c r="H557" s="153">
        <v>198460000</v>
      </c>
      <c r="I557" s="153">
        <f t="shared" ref="I557:I563" si="498">IF(ISERROR(E557-G557),"",E557-G557)</f>
        <v>1046888937</v>
      </c>
      <c r="J557" s="153">
        <f t="shared" si="496"/>
        <v>1142359256</v>
      </c>
      <c r="K557" s="153">
        <v>81083422</v>
      </c>
      <c r="L557" s="153">
        <v>1097350</v>
      </c>
      <c r="M557" s="149">
        <v>4</v>
      </c>
      <c r="N557" s="197">
        <f>IF(M557="","",VLOOKUP(M557,POA!$B$3:$G526,3,0))</f>
        <v>5</v>
      </c>
      <c r="O557" s="160" t="s">
        <v>7</v>
      </c>
      <c r="P557" s="160">
        <f>+SUM(P558:P565)</f>
        <v>0</v>
      </c>
      <c r="Q557" s="255">
        <f>IF(ISERROR(VLOOKUP(M557,POA!$B$3:$G539,2,0)),"",VLOOKUP(M557,POA!$B$3:$G539,2,0))</f>
        <v>1378467964</v>
      </c>
      <c r="R557" s="295">
        <f>IF(M557="","",SUM($I$554)+IF(ISERROR(VLOOKUP(M557,POA!$B$3:$G526,4,0)),"",VLOOKUP(M557,POA!$B$3:$G526,4,0)))</f>
        <v>11608055197.7999</v>
      </c>
      <c r="S557" s="294" t="str">
        <f>IF(OR($R$26=0,M557="",Q557=""),"",IF($R$26&gt;=VLOOKUP(M557,POA!$B$3:$G$21,6,FALSE),"CUMPLE","NO CUMPLE"))</f>
        <v/>
      </c>
      <c r="T557" s="129" t="s">
        <v>71</v>
      </c>
      <c r="U557" s="130"/>
      <c r="V557" s="186" t="str">
        <f>IF(OR($U554=0,M557="",Q557=""),"",IF(AND(T557="SI",$U554&gt;=$V$22),"CUMPLE",IF($U554&gt;=$V$23,"CUMPLE","NO CUMPLE")))</f>
        <v>CUMPLE</v>
      </c>
      <c r="W557" s="131"/>
      <c r="X557" s="186" t="str">
        <f>IF(OR(W554=0,M557="",Q557=""),"",IF(AND(T557="SI",W554&lt;=$X$22),"CUMPLE",IF(W554&lt;=$X$23,"CUMPLE","NO CUMPLE")))</f>
        <v>CUMPLE</v>
      </c>
      <c r="Y557" s="132"/>
      <c r="Z557" s="186" t="str">
        <f>IF(OR(Y554=0,M557="",Q557=""),"",IF(AND(T557="SI",Y554&gt;=$Z$22),"CUMPLE",IF(Y554&gt;=$Z$23,"CUMPLE","NO CUMPLE")))</f>
        <v>CUMPLE</v>
      </c>
      <c r="AA557" s="214" t="str">
        <f t="shared" si="491"/>
        <v/>
      </c>
      <c r="AB557" s="199">
        <v>2021</v>
      </c>
      <c r="AC557" s="134">
        <f t="shared" si="493"/>
        <v>1475.8182550636966</v>
      </c>
      <c r="AD557" s="135" t="str">
        <f t="shared" si="497"/>
        <v>MIPYME</v>
      </c>
      <c r="AE557" s="136"/>
      <c r="AF557" s="188" t="str">
        <f>IF(OR(M557="",L554="",P557=""),"",IF(AND(T554="SI",AE554&gt;=$AF$22),"CUMPLE",IF(AE554&gt;=$AF$23,"CUMPLE","NO CUMPLE")))</f>
        <v>CUMPLE</v>
      </c>
      <c r="AG557" s="136"/>
      <c r="AH557" s="188" t="str">
        <f>IF(OR(M557="",L554="",P554=""),"",IF(AND(T554="SI",AG554&gt;=$AH$22),"CUMPLE",IF(AG554&gt;=$AH$23,"CUMPLE","NO CUMPLE")))</f>
        <v>CUMPLE</v>
      </c>
      <c r="AI557" s="162" t="str">
        <f t="shared" si="494"/>
        <v>CUMPLE</v>
      </c>
    </row>
    <row r="558" spans="1:35" s="14" customFormat="1" ht="20.100000000000001" customHeight="1">
      <c r="A558" s="259"/>
      <c r="B558" s="21" t="str">
        <f t="shared" si="495"/>
        <v/>
      </c>
      <c r="C558" s="21"/>
      <c r="D558" s="121"/>
      <c r="E558" s="153"/>
      <c r="F558" s="153"/>
      <c r="G558" s="153"/>
      <c r="H558" s="153"/>
      <c r="I558" s="153">
        <f t="shared" si="498"/>
        <v>0</v>
      </c>
      <c r="J558" s="153">
        <f t="shared" si="496"/>
        <v>0</v>
      </c>
      <c r="K558" s="153"/>
      <c r="L558" s="153"/>
      <c r="M558" s="149">
        <v>5</v>
      </c>
      <c r="N558" s="197">
        <f>IF(M558="","",VLOOKUP(M558,POA!$B$3:$G539,3,0))</f>
        <v>5</v>
      </c>
      <c r="O558" s="160" t="s">
        <v>7</v>
      </c>
      <c r="P558" s="160">
        <f>+SUM(P559:P565)</f>
        <v>0</v>
      </c>
      <c r="Q558" s="255">
        <f>IF(ISERROR(VLOOKUP(M558,POA!$B$3:$G528,2,0)),"",VLOOKUP(M558,POA!$B$3:$G528,2,0))</f>
        <v>1348402734</v>
      </c>
      <c r="R558" s="295">
        <f>IF(M558="","",SUM($I$554)+IF(ISERROR(VLOOKUP(M558,POA!$B$3:$G527,4,0)),"",VLOOKUP(M558,POA!$B$3:$G527,4,0)))</f>
        <v>11602042151.7999</v>
      </c>
      <c r="S558" s="298" t="str">
        <f>IF(OR($R$26=0,M558="",Q558=""),"",IF($R$26&gt;=VLOOKUP(M558,POA!$B$3:$G$21,6,FALSE),"CUMPLE","NO CUMPLE"))</f>
        <v/>
      </c>
      <c r="T558" s="129"/>
      <c r="U558" s="130"/>
      <c r="V558" s="186" t="str">
        <f>IF(OR($U554=0,M558="",Q558=""),"",IF(AND(T558="SI",$U554&gt;=$V$22),"CUMPLE",IF($U554&gt;=$V$23,"CUMPLE","NO CUMPLE")))</f>
        <v>CUMPLE</v>
      </c>
      <c r="W558" s="131"/>
      <c r="X558" s="186" t="str">
        <f>IF(OR(W554=0,M558="",Q558=""),"",IF(AND(T558="SI",W554&lt;=$X$22),"CUMPLE",IF(W554&lt;=$X$23,"CUMPLE","NO CUMPLE")))</f>
        <v>CUMPLE</v>
      </c>
      <c r="Y558" s="132"/>
      <c r="Z558" s="186" t="str">
        <f>IF(OR(Y554=0,M558="",Q558=""),"",IF(AND(T558="SI",Y554&gt;=$Z$22),"CUMPLE",IF(Y554&gt;=$Z$23,"CUMPLE","NO CUMPLE")))</f>
        <v>CUMPLE</v>
      </c>
      <c r="AA558" s="214" t="str">
        <f t="shared" si="491"/>
        <v/>
      </c>
      <c r="AB558" s="199">
        <v>2021</v>
      </c>
      <c r="AC558" s="134">
        <f t="shared" si="493"/>
        <v>0</v>
      </c>
      <c r="AD558" s="135" t="str">
        <f t="shared" si="497"/>
        <v/>
      </c>
      <c r="AE558" s="136"/>
      <c r="AF558" s="188" t="str">
        <f>IF(OR(M558="",L554="",P558=""),"",IF(AND(T554="SI",AE554&gt;=$AF$22),"CUMPLE",IF(AE554&gt;=$AF$23,"CUMPLE","NO CUMPLE")))</f>
        <v>CUMPLE</v>
      </c>
      <c r="AG558" s="136"/>
      <c r="AH558" s="188" t="str">
        <f>IF(OR(M557="",L554="",P554=""),"",IF(AND(T554="SI",AG554&gt;=$AH$22),"CUMPLE",IF(AG554&gt;=$AH$23,"CUMPLE","NO CUMPLE")))</f>
        <v>CUMPLE</v>
      </c>
      <c r="AI558" s="162" t="str">
        <f t="shared" si="494"/>
        <v>CUMPLE</v>
      </c>
    </row>
    <row r="559" spans="1:35" s="14" customFormat="1" ht="20.100000000000001" customHeight="1">
      <c r="A559" s="259"/>
      <c r="B559" s="21" t="str">
        <f t="shared" si="495"/>
        <v/>
      </c>
      <c r="C559" s="21"/>
      <c r="D559" s="121"/>
      <c r="E559" s="153"/>
      <c r="F559" s="153"/>
      <c r="G559" s="153"/>
      <c r="H559" s="153"/>
      <c r="I559" s="153">
        <f t="shared" si="498"/>
        <v>0</v>
      </c>
      <c r="J559" s="153">
        <f t="shared" si="496"/>
        <v>0</v>
      </c>
      <c r="K559" s="153"/>
      <c r="L559" s="153"/>
      <c r="M559" s="149">
        <v>6</v>
      </c>
      <c r="N559" s="197">
        <f>IF(M559="","",VLOOKUP(M559,POA!$B$3:$G526,3,0))</f>
        <v>5</v>
      </c>
      <c r="O559" s="160" t="s">
        <v>7</v>
      </c>
      <c r="P559" s="160">
        <f>+SUM(P560:P565)</f>
        <v>0</v>
      </c>
      <c r="Q559" s="255">
        <f>IF(ISERROR(VLOOKUP(M559,POA!$B$3:$G539,2,0)),"",VLOOKUP(M559,POA!$B$3:$G539,2,0))</f>
        <v>1264100957</v>
      </c>
      <c r="R559" s="295">
        <f>IF(M559="","",SUM($I$554)+IF(ISERROR(VLOOKUP(M559,POA!$B$3:$G528,4,0)),"",VLOOKUP(M559,POA!$B$3:$G528,4,0)))</f>
        <v>11585181796.3999</v>
      </c>
      <c r="S559" s="257" t="str">
        <f>IF(OR($R$26=0,M559="",Q559=""),"",IF($R$26&gt;=VLOOKUP(M559,POA!$B$3:$G$21,6,FALSE),"CUMPLE","NO CUMPLE"))</f>
        <v/>
      </c>
      <c r="T559" s="129"/>
      <c r="U559" s="130"/>
      <c r="V559" s="186" t="str">
        <f>IF(OR($U554=0,M559="",Q559=""),"",IF(AND(T559="SI",$U554&gt;=$V$22),"CUMPLE",IF($U554&gt;=$V$23,"CUMPLE","NO CUMPLE")))</f>
        <v>CUMPLE</v>
      </c>
      <c r="W559" s="131"/>
      <c r="X559" s="186" t="str">
        <f>IF(OR(W554=0,M559="",Q559=""),"",IF(AND(T559="SI",W554&lt;=$X$22),"CUMPLE",IF(W554&lt;=$X$23,"CUMPLE","NO CUMPLE")))</f>
        <v>CUMPLE</v>
      </c>
      <c r="Y559" s="132"/>
      <c r="Z559" s="186" t="str">
        <f>IF(OR(Y554=0,M559="",Q559=""),"",IF(AND(T559="SI",Y554&gt;=$Z$22),"CUMPLE",IF(Y554&gt;=$Z$23,"CUMPLE","NO CUMPLE")))</f>
        <v>CUMPLE</v>
      </c>
      <c r="AA559" s="214" t="str">
        <f t="shared" si="491"/>
        <v/>
      </c>
      <c r="AB559" s="199">
        <v>2021</v>
      </c>
      <c r="AC559" s="134">
        <f t="shared" si="493"/>
        <v>0</v>
      </c>
      <c r="AD559" s="135" t="str">
        <f t="shared" si="497"/>
        <v/>
      </c>
      <c r="AE559" s="136"/>
      <c r="AF559" s="188" t="str">
        <f>IF(OR(M559="",L554="",P559=""),"",IF(AND(T554="SI",AE554&gt;=$AF$22),"CUMPLE",IF(AE554&gt;=$AF$23,"CUMPLE","NO CUMPLE")))</f>
        <v>CUMPLE</v>
      </c>
      <c r="AG559" s="136"/>
      <c r="AH559" s="188" t="str">
        <f>IF(OR(M559="",L554="",P554=""),"",IF(AND(T554="SI",AG554&gt;=$AH$22),"CUMPLE",IF(AG554&gt;=$AH$23,"CUMPLE","NO CUMPLE")))</f>
        <v>CUMPLE</v>
      </c>
      <c r="AI559" s="162" t="str">
        <f t="shared" si="494"/>
        <v>CUMPLE</v>
      </c>
    </row>
    <row r="560" spans="1:35" s="14" customFormat="1" ht="20.100000000000001" customHeight="1">
      <c r="A560" s="259"/>
      <c r="B560" s="150" t="str">
        <f t="shared" si="495"/>
        <v/>
      </c>
      <c r="C560" s="150"/>
      <c r="D560" s="121"/>
      <c r="E560" s="153"/>
      <c r="F560" s="153"/>
      <c r="G560" s="153"/>
      <c r="H560" s="153"/>
      <c r="I560" s="153">
        <f t="shared" si="498"/>
        <v>0</v>
      </c>
      <c r="J560" s="153">
        <f t="shared" si="496"/>
        <v>0</v>
      </c>
      <c r="K560" s="153"/>
      <c r="L560" s="153"/>
      <c r="M560" s="149">
        <v>7</v>
      </c>
      <c r="N560" s="197">
        <f>IF(M560="","",VLOOKUP(M560,POA!$B$3:$G526,3,0))</f>
        <v>5</v>
      </c>
      <c r="O560" s="160" t="s">
        <v>7</v>
      </c>
      <c r="P560" s="160">
        <f>+SUM(P561:P565)</f>
        <v>0</v>
      </c>
      <c r="Q560" s="255">
        <f>IF(ISERROR(VLOOKUP(M560,POA!$B$3:$G539,2,0)),"",VLOOKUP(M560,POA!$B$3:$G539,2,0))</f>
        <v>1167015102</v>
      </c>
      <c r="R560" s="295">
        <f>IF(M560="","",SUM($I$554)+IF(ISERROR(VLOOKUP(M560,POA!$B$3:$G529,4,0)),"",VLOOKUP(M560,POA!$B$3:$G529,4,0)))</f>
        <v>11565764625.3999</v>
      </c>
      <c r="S560" s="257" t="str">
        <f>IF(OR($R$26=0,M560="",Q560=""),"",IF($R$26&gt;=VLOOKUP(M560,POA!$B$3:$G$21,6,FALSE),"CUMPLE","NO CUMPLE"))</f>
        <v/>
      </c>
      <c r="T560" s="129"/>
      <c r="U560" s="130"/>
      <c r="V560" s="186" t="str">
        <f>IF(OR($U554=0,M560="",Q560=""),"",IF(AND(T560="SI",$U554&gt;=$V$22),"CUMPLE",IF($U554&gt;=$V$23,"CUMPLE","NO CUMPLE")))</f>
        <v>CUMPLE</v>
      </c>
      <c r="W560" s="131"/>
      <c r="X560" s="186" t="str">
        <f>IF(OR(W554=0,M560="",Q560=""),"",IF(AND(T560="SI",W554&lt;=$X$22),"CUMPLE",IF(W554&lt;=$X$23,"CUMPLE","NO CUMPLE")))</f>
        <v>CUMPLE</v>
      </c>
      <c r="Y560" s="132"/>
      <c r="Z560" s="186" t="str">
        <f>IF(OR(Y554=0,M560="",Q560=""),"",IF(AND(T560="SI",Y554&gt;=$Z$22),"CUMPLE",IF(Y554&gt;=$Z$23,"CUMPLE","NO CUMPLE")))</f>
        <v>CUMPLE</v>
      </c>
      <c r="AA560" s="214" t="str">
        <f t="shared" si="491"/>
        <v/>
      </c>
      <c r="AB560" s="199">
        <v>2021</v>
      </c>
      <c r="AC560" s="134">
        <f t="shared" si="493"/>
        <v>0</v>
      </c>
      <c r="AD560" s="135" t="str">
        <f>IF(OR(B560="",C560=""),"",IF(AND(AC560&gt;0,AC560&lt;=30000),"MIPYME","NO CUMPLE"))</f>
        <v/>
      </c>
      <c r="AE560" s="136"/>
      <c r="AF560" s="188" t="str">
        <f>IF(OR(M560="",L554="",P560=""),"",IF(AND(T558="SI",AE554&gt;=$AF$22),"CUMPLE",IF(AE554&gt;=$AF$23,"CUMPLE","NO CUMPLE")))</f>
        <v>CUMPLE</v>
      </c>
      <c r="AG560" s="136"/>
      <c r="AH560" s="188" t="str">
        <f>IF(OR(M560="",L554="",P554=""),"",IF(AND(T554="SI",AG554&gt;=$AH$22),"CUMPLE",IF(AG554&gt;=$AH$23,"CUMPLE","NO CUMPLE")))</f>
        <v>CUMPLE</v>
      </c>
      <c r="AI560" s="162" t="str">
        <f t="shared" si="494"/>
        <v>CUMPLE</v>
      </c>
    </row>
    <row r="561" spans="1:35" s="14" customFormat="1" ht="20.100000000000001" customHeight="1">
      <c r="A561" s="259"/>
      <c r="B561" s="150" t="str">
        <f t="shared" si="495"/>
        <v/>
      </c>
      <c r="C561" s="150"/>
      <c r="D561" s="121"/>
      <c r="E561" s="153"/>
      <c r="F561" s="153"/>
      <c r="G561" s="153"/>
      <c r="H561" s="153"/>
      <c r="I561" s="153">
        <f t="shared" si="498"/>
        <v>0</v>
      </c>
      <c r="J561" s="153">
        <f t="shared" si="496"/>
        <v>0</v>
      </c>
      <c r="K561" s="153"/>
      <c r="L561" s="153"/>
      <c r="M561" s="149">
        <v>8</v>
      </c>
      <c r="N561" s="197">
        <f>IF(M561="","",VLOOKUP(M561,POA!$B$3:$G526,3,0))</f>
        <v>5</v>
      </c>
      <c r="O561" s="160" t="s">
        <v>7</v>
      </c>
      <c r="P561" s="160">
        <f>+SUM(P562:P565)</f>
        <v>0</v>
      </c>
      <c r="Q561" s="255">
        <f>IF(ISERROR(VLOOKUP(M561,POA!$B$3:$G539,2,0)),"",VLOOKUP(M561,POA!$B$3:$G539,2,0))</f>
        <v>1146992897</v>
      </c>
      <c r="R561" s="295">
        <f>IF(M561="","",SUM($I$554)+IF(ISERROR(VLOOKUP(M561,POA!$B$3:$G530,4,0)),"",VLOOKUP(M561,POA!$B$3:$G530,4,0)))</f>
        <v>11561760184.3999</v>
      </c>
      <c r="S561" s="257" t="str">
        <f>IF(OR($R$26=0,M561="",Q561=""),"",IF($R$26&gt;=VLOOKUP(M561,POA!$B$3:$G$21,6,FALSE),"CUMPLE","NO CUMPLE"))</f>
        <v/>
      </c>
      <c r="T561" s="129"/>
      <c r="U561" s="130"/>
      <c r="V561" s="186" t="str">
        <f>IF(OR($U554=0,M561="",Q561=""),"",IF(AND(T561="SI",$U554&gt;=$V$22),"CUMPLE",IF($U554&gt;=$V$23,"CUMPLE","NO CUMPLE")))</f>
        <v>CUMPLE</v>
      </c>
      <c r="W561" s="131"/>
      <c r="X561" s="186" t="str">
        <f>IF(OR(W554=0,M561="",Q561=""),"",IF(AND(T561="SI",W554&lt;=$X$22),"CUMPLE",IF(W554&lt;=$X$23,"CUMPLE","NO CUMPLE")))</f>
        <v>CUMPLE</v>
      </c>
      <c r="Y561" s="132"/>
      <c r="Z561" s="186" t="str">
        <f>IF(OR(Y554=0,M561="",Q561=""),"",IF(AND(T561="SI",Y554&gt;=$Z$22),"CUMPLE",IF(Y554&gt;=$Z$23,"CUMPLE","NO CUMPLE")))</f>
        <v>CUMPLE</v>
      </c>
      <c r="AA561" s="214" t="str">
        <f t="shared" si="491"/>
        <v/>
      </c>
      <c r="AB561" s="199">
        <v>2021</v>
      </c>
      <c r="AC561" s="134">
        <f t="shared" si="493"/>
        <v>0</v>
      </c>
      <c r="AD561" s="135" t="str">
        <f t="shared" ref="AD561:AD562" si="499">IF(OR(B561="",C561=""),"",IF(AND(AC561&gt;0,AC561&lt;=30000),"MIPYME","NO CUMPLE"))</f>
        <v/>
      </c>
      <c r="AE561" s="136"/>
      <c r="AF561" s="188" t="str">
        <f>IF(OR(M561="",L554="",P561=""),"",IF(AND(T554="SI",AE554&gt;=$AF$22),"CUMPLE",IF(AE554&gt;=$AF$23,"CUMPLE","NO CUMPLE")))</f>
        <v>CUMPLE</v>
      </c>
      <c r="AG561" s="136"/>
      <c r="AH561" s="188" t="str">
        <f>IF(OR(M561="",L554="",P554=""),"",IF(AND(T554="SI",AG554&gt;=$AH$22),"CUMPLE",IF(AG554&gt;=$AH$23,"CUMPLE","NO CUMPLE")))</f>
        <v>CUMPLE</v>
      </c>
      <c r="AI561" s="162" t="str">
        <f t="shared" si="494"/>
        <v>CUMPLE</v>
      </c>
    </row>
    <row r="562" spans="1:35" s="14" customFormat="1" ht="20.100000000000001" customHeight="1">
      <c r="A562" s="259"/>
      <c r="B562" s="150" t="str">
        <f t="shared" si="495"/>
        <v/>
      </c>
      <c r="C562" s="150"/>
      <c r="D562" s="121"/>
      <c r="E562" s="153"/>
      <c r="F562" s="153"/>
      <c r="G562" s="153"/>
      <c r="H562" s="153"/>
      <c r="I562" s="153">
        <f t="shared" si="498"/>
        <v>0</v>
      </c>
      <c r="J562" s="153">
        <f t="shared" si="496"/>
        <v>0</v>
      </c>
      <c r="K562" s="153"/>
      <c r="L562" s="153"/>
      <c r="M562" s="149">
        <v>9</v>
      </c>
      <c r="N562" s="197">
        <f>IF(M562="","",VLOOKUP(M562,POA!$B$3:$G526,3,0))</f>
        <v>5</v>
      </c>
      <c r="O562" s="160" t="s">
        <v>7</v>
      </c>
      <c r="P562" s="160">
        <f>+SUM(P563:P565)</f>
        <v>0</v>
      </c>
      <c r="Q562" s="255">
        <f>IF(ISERROR(VLOOKUP(M562,POA!$B$3:$G532,2,0)),"",VLOOKUP(M562,POA!$B$3:$G532,2,0))</f>
        <v>1077361989</v>
      </c>
      <c r="R562" s="295">
        <f>IF(M562="","",SUM($I$554)+IF(ISERROR(VLOOKUP(M562,POA!$B$3:$G531,4,0)),"",VLOOKUP(M562,POA!$B$3:$G531,4,0)))</f>
        <v>11547834002.7999</v>
      </c>
      <c r="S562" s="257" t="str">
        <f>IF(OR($R$26=0,M562="",Q562=""),"",IF($R$26&gt;=VLOOKUP(M562,POA!$B$3:$G$21,6,FALSE),"CUMPLE","NO CUMPLE"))</f>
        <v/>
      </c>
      <c r="T562" s="129"/>
      <c r="U562" s="130"/>
      <c r="V562" s="186" t="str">
        <f>IF(OR($U554=0,M562="",Q562=""),"",IF(AND(T562="SI",$U554&gt;=$V$22),"CUMPLE",IF($U554&gt;=$V$23,"CUMPLE","NO CUMPLE")))</f>
        <v>CUMPLE</v>
      </c>
      <c r="W562" s="131"/>
      <c r="X562" s="186" t="str">
        <f>IF(OR(W554=0,M562="",Q562=""),"",IF(AND(T562="SI",W554&lt;=$X$22),"CUMPLE",IF(W554&lt;=$X$23,"CUMPLE","NO CUMPLE")))</f>
        <v>CUMPLE</v>
      </c>
      <c r="Y562" s="132"/>
      <c r="Z562" s="186" t="str">
        <f>IF(OR(Y554=0,M562="",Q562=""),"",IF(AND(T562="SI",Y554&gt;=$Z$22),"CUMPLE",IF(Y554&gt;=$Z$23,"CUMPLE","NO CUMPLE")))</f>
        <v>CUMPLE</v>
      </c>
      <c r="AA562" s="215" t="str">
        <f t="shared" si="491"/>
        <v/>
      </c>
      <c r="AB562" s="133">
        <v>2021</v>
      </c>
      <c r="AC562" s="134">
        <f t="shared" si="493"/>
        <v>0</v>
      </c>
      <c r="AD562" s="135" t="str">
        <f t="shared" si="499"/>
        <v/>
      </c>
      <c r="AE562" s="136"/>
      <c r="AF562" s="188" t="str">
        <f>IF(OR(M562="",L554="",P554=""),"",IF(AND(T554="SI",AE554&gt;=$AF$22),"CUMPLE",IF(AE554&gt;=$AF$23,"CUMPLE","NO CUMPLE")))</f>
        <v>CUMPLE</v>
      </c>
      <c r="AG562" s="136"/>
      <c r="AH562" s="188" t="str">
        <f>IF(OR(M562="",L554="",P554=""),"",IF(AND(T554="SI",AG554&gt;=$AH$22),"CUMPLE",IF(AG554&gt;=$AH$23,"CUMPLE","NO CUMPLE")))</f>
        <v>CUMPLE</v>
      </c>
      <c r="AI562" s="162" t="str">
        <f t="shared" si="494"/>
        <v>CUMPLE</v>
      </c>
    </row>
    <row r="563" spans="1:35" s="14" customFormat="1" ht="20.100000000000001" customHeight="1">
      <c r="A563" s="259"/>
      <c r="B563" s="150" t="str">
        <f t="shared" si="495"/>
        <v/>
      </c>
      <c r="C563" s="150"/>
      <c r="D563" s="121"/>
      <c r="E563" s="153"/>
      <c r="F563" s="153"/>
      <c r="G563" s="153"/>
      <c r="H563" s="153"/>
      <c r="I563" s="153">
        <f t="shared" si="498"/>
        <v>0</v>
      </c>
      <c r="J563" s="153">
        <f t="shared" si="496"/>
        <v>0</v>
      </c>
      <c r="K563" s="153"/>
      <c r="L563" s="153"/>
      <c r="M563" s="151"/>
      <c r="N563" s="197" t="str">
        <f>IF(M563="","",VLOOKUP(M563,POA!$B$3:$G526,3,0))</f>
        <v/>
      </c>
      <c r="O563" s="160" t="s">
        <v>7</v>
      </c>
      <c r="P563" s="160">
        <f>+SUM(P564:P565)</f>
        <v>0</v>
      </c>
      <c r="Q563" s="203" t="str">
        <f>IF(ISERROR(VLOOKUP(M563,POA!$B$3:$G533,2,0)),"",VLOOKUP(M563,POA!$B$3:$G533,2,0))</f>
        <v/>
      </c>
      <c r="R563" s="261"/>
      <c r="S563" s="246"/>
      <c r="T563" s="129"/>
      <c r="U563" s="130"/>
      <c r="V563" s="186" t="str">
        <f>IF(OR($U554=0,M563="",Q563=""),"",IF(AND(T563="SI",$U554&gt;=$V$22),"CUMPLE",IF($U554&gt;=$V$23,"CUMPLE","NO CUMPLE")))</f>
        <v/>
      </c>
      <c r="W563" s="131"/>
      <c r="X563" s="186" t="str">
        <f>IF(OR(W554=0,M563="",Q563=""),"",IF(AND(T563="SI",W554&lt;=$X$22),"CUMPLE",IF(W554&lt;=$X$23,"CUMPLE","NO CUMPLE")))</f>
        <v/>
      </c>
      <c r="Y563" s="132"/>
      <c r="Z563" s="186" t="str">
        <f>IF(OR(Y554=0,M563="",Q563=""),"",IF(AND(T563="SI",Y554&gt;=$Z$22),"CUMPLE",IF(Y554&gt;=$Z$23,"CUMPLE","NO CUMPLE")))</f>
        <v/>
      </c>
      <c r="AA563" s="214" t="str">
        <f t="shared" si="491"/>
        <v/>
      </c>
      <c r="AB563" s="199">
        <v>2021</v>
      </c>
      <c r="AC563" s="134">
        <f t="shared" si="493"/>
        <v>0</v>
      </c>
      <c r="AD563" s="135" t="str">
        <f>IF(OR(B563="",C563=""),"",IF(AND(AC563&gt;0,AC563&lt;=30000),"MIPYME","NO CUMPLE"))</f>
        <v/>
      </c>
      <c r="AE563" s="136"/>
      <c r="AF563" s="188" t="str">
        <f>IF(OR(M563="",L554="",P563=""),"",IF(AND(T554="SI",AE554&gt;=$AF$22),"CUMPLE",IF(AE554&gt;=$AF$23,"CUMPLE","NO CUMPLE")))</f>
        <v/>
      </c>
      <c r="AG563" s="136"/>
      <c r="AH563" s="188" t="str">
        <f>IF(OR(M563="",L554="",P554=""),"",IF(AND(T554="SI",AG554&gt;=$AH$22),"CUMPLE",IF(AG554&gt;=$AH$23,"CUMPLE","NO CUMPLE")))</f>
        <v/>
      </c>
      <c r="AI563" s="162" t="str">
        <f t="shared" si="494"/>
        <v/>
      </c>
    </row>
    <row r="564" spans="1:35" ht="20.100000000000001" customHeight="1">
      <c r="A564" s="259"/>
      <c r="B564" s="284" t="str">
        <f t="shared" si="495"/>
        <v/>
      </c>
      <c r="C564" s="284"/>
      <c r="D564" s="284"/>
      <c r="E564" s="216"/>
      <c r="F564" s="153"/>
      <c r="G564" s="153"/>
      <c r="H564" s="153"/>
      <c r="I564" s="153">
        <f>IF(ISERROR(E564-G564),"",E564-G564)</f>
        <v>0</v>
      </c>
      <c r="J564" s="153">
        <f t="shared" si="496"/>
        <v>0</v>
      </c>
      <c r="K564" s="153"/>
      <c r="L564" s="153"/>
      <c r="M564" s="151"/>
      <c r="N564" s="197" t="str">
        <f>IF(M564="","",VLOOKUP(M564,POA!$B$3:$G526,3,0))</f>
        <v/>
      </c>
      <c r="O564" s="160" t="s">
        <v>7</v>
      </c>
      <c r="P564" s="160">
        <f>+SUM(P565:P565)</f>
        <v>0</v>
      </c>
      <c r="Q564" s="203" t="str">
        <f>IF(ISERROR(VLOOKUP(M564,POA!$B$3:$G534,2,0)),"",VLOOKUP(M564,POA!$B$3:$G534,2,0))</f>
        <v/>
      </c>
      <c r="R564" s="204"/>
      <c r="S564" s="253"/>
      <c r="T564" s="129"/>
      <c r="U564" s="129"/>
      <c r="V564" s="186" t="str">
        <f>IF(OR($U555=0,M564="",Q564=""),"",IF(AND(T564="SI",$U555&gt;=$V$22),"CUMPLE",IF($U555&gt;=$V$23,"CUMPLE","NO CUMPLE")))</f>
        <v/>
      </c>
      <c r="W564" s="129"/>
      <c r="X564" s="186" t="str">
        <f>IF(OR(W555=0,M564="",Q564=""),"",IF(AND(T564="SI",W555&lt;=$X$22),"CUMPLE",IF(W555&lt;=$X$23,"CUMPLE","NO CUMPLE")))</f>
        <v/>
      </c>
      <c r="Y564" s="129"/>
      <c r="Z564" s="186" t="str">
        <f>IF(OR(Y555=0,M564="",Q564=""),"",IF(AND(T564="SI",Y555&gt;=$Z$22),"CUMPLE",IF(Y555&gt;=$Z$23,"CUMPLE","NO CUMPLE")))</f>
        <v/>
      </c>
      <c r="AA564" s="214" t="str">
        <f t="shared" si="491"/>
        <v/>
      </c>
      <c r="AB564" s="200"/>
      <c r="AC564" s="129"/>
      <c r="AD564" s="129"/>
      <c r="AE564" s="129"/>
      <c r="AF564" s="188" t="str">
        <f>IF(OR(M564="",L554="",P564=""),"",IF(AND(T554="SI",AE554&gt;=$AF$22),"CUMPLE",IF(AE554&gt;=$AF$23,"CUMPLE","NO CUMPLE")))</f>
        <v/>
      </c>
      <c r="AG564" s="129"/>
      <c r="AH564" s="188" t="str">
        <f>IF(OR(M564="",L554="",P554=""),"",IF(AND(T554="SI",AG554&gt;=$AH$22),"CUMPLE",IF(AG554&gt;=$AH$23,"CUMPLE","NO CUMPLE")))</f>
        <v/>
      </c>
      <c r="AI564" s="162" t="str">
        <f t="shared" si="494"/>
        <v/>
      </c>
    </row>
    <row r="565" spans="1:35" ht="9.9499999999999993" customHeight="1" thickBot="1">
      <c r="A565" s="259"/>
      <c r="B565" s="322" t="s">
        <v>73</v>
      </c>
      <c r="C565" s="323"/>
      <c r="D565" s="323"/>
      <c r="E565" s="323"/>
      <c r="F565" s="323"/>
      <c r="G565" s="323"/>
      <c r="H565" s="323"/>
      <c r="I565" s="323"/>
      <c r="J565" s="323"/>
      <c r="K565" s="323"/>
      <c r="L565" s="323"/>
      <c r="M565" s="323"/>
      <c r="N565" s="323"/>
      <c r="O565" s="323"/>
      <c r="P565" s="323"/>
      <c r="Q565" s="323"/>
      <c r="R565" s="323"/>
      <c r="S565" s="324"/>
      <c r="T565" s="323"/>
      <c r="U565" s="323"/>
      <c r="V565" s="323"/>
      <c r="W565" s="323"/>
      <c r="X565" s="323"/>
      <c r="Y565" s="323"/>
      <c r="Z565" s="323"/>
      <c r="AA565" s="324"/>
      <c r="AB565" s="323"/>
      <c r="AC565" s="323"/>
      <c r="AD565" s="323"/>
      <c r="AE565" s="323"/>
      <c r="AF565" s="323"/>
      <c r="AG565" s="323"/>
      <c r="AH565" s="323"/>
      <c r="AI565" s="325"/>
    </row>
    <row r="566" spans="1:35" s="221" customFormat="1" ht="26.1" customHeight="1">
      <c r="A566" s="269" t="s">
        <v>223</v>
      </c>
      <c r="B566" s="222">
        <v>46</v>
      </c>
      <c r="C566" s="223" t="s">
        <v>224</v>
      </c>
      <c r="D566" s="224">
        <f>IF(SUM(D567:D576)=0,"",SUM(D567:D576))</f>
        <v>1</v>
      </c>
      <c r="E566" s="225">
        <f t="shared" ref="E566:K566" si="500">IF(ISERROR(SUM(E567:E576)),"",SUM(E567:E576))</f>
        <v>76187341607.279999</v>
      </c>
      <c r="F566" s="225">
        <f t="shared" si="500"/>
        <v>84030926044.070007</v>
      </c>
      <c r="G566" s="225">
        <f t="shared" si="500"/>
        <v>44741274961.82</v>
      </c>
      <c r="H566" s="225">
        <f t="shared" si="500"/>
        <v>56696149738.610001</v>
      </c>
      <c r="I566" s="225">
        <f t="shared" si="500"/>
        <v>31446066645.459999</v>
      </c>
      <c r="J566" s="225">
        <f t="shared" si="500"/>
        <v>27334776305.460007</v>
      </c>
      <c r="K566" s="225">
        <f t="shared" si="500"/>
        <v>4705318449.6999998</v>
      </c>
      <c r="L566" s="225">
        <f t="shared" ref="L566" si="501">IF(ISERROR(SUM(L567:L575)),"",SUM(L567:L575))</f>
        <v>3191706355.4499998</v>
      </c>
      <c r="M566" s="226">
        <v>4</v>
      </c>
      <c r="N566" s="227">
        <f>IF(M566="","",VLOOKUP(M566,POA!$B$3:$G538,3,0))</f>
        <v>5</v>
      </c>
      <c r="O566" s="228" t="s">
        <v>7</v>
      </c>
      <c r="P566" s="228">
        <f>+SUM(P567:P575)</f>
        <v>0</v>
      </c>
      <c r="Q566" s="229">
        <f>IF(ISERROR(VLOOKUP(M566,POA!$B$3:$G551,2,0)),"",VLOOKUP(M566,POA!$B$3:$G551,2,0))</f>
        <v>1378467964</v>
      </c>
      <c r="R566" s="230">
        <f>IF(M566="","",SUM($I$566)+IF(ISERROR(VLOOKUP(M566,POA!$B$3:$G535,4,0)),"",VLOOKUP(M566,POA!$B$3:$G535,4,0)))</f>
        <v>31721760238.259998</v>
      </c>
      <c r="S566" s="231" t="str">
        <f>IF(OR($R$26=0,M566="",Q566=""),"",IF($R$26&gt;=VLOOKUP(M566,POA!$B$3:$G$21,6,FALSE),"CUMPLE","NO CUMPLE"))</f>
        <v/>
      </c>
      <c r="T566" s="225" t="str">
        <f>IF(M566="","",IF(COUNTIFS(T567:T576,"SI",D567:D576,"&gt;=10%")&gt;0,"SI","NO"))</f>
        <v>SI</v>
      </c>
      <c r="U566" s="225">
        <f>IF(ISERROR(SUM(E566/G566)),0,SUM(E566/G566))</f>
        <v>1.7028424351405838</v>
      </c>
      <c r="V566" s="232" t="str">
        <f>IF(OR($U566=0,M566="",Q566=""),"",IF(AND(T566="SI",$U566&gt;=$V$22),"CUMPLE",IF($U566&gt;=$V$23,"CUMPLE","NO CUMPLE")))</f>
        <v>CUMPLE</v>
      </c>
      <c r="W566" s="233">
        <f>IF(M566="","",IF(ISERROR(SUM(H566/F566)),0,SUM(H566/F566)))</f>
        <v>0.67470575903061825</v>
      </c>
      <c r="X566" s="232" t="str">
        <f>IF(OR(W566=0,M566="",Q566=""),"",IF(AND(T566="SI",W566&lt;=$X$22),"CUMPLE",IF(W566&lt;=$X$23,"CUMPLE","NO CUMPLE")))</f>
        <v>CUMPLE</v>
      </c>
      <c r="Y566" s="225">
        <f>IF(ISERROR(SUM(K566/L566)),0,SUM(K566/L566))</f>
        <v>1.4742328791197947</v>
      </c>
      <c r="Z566" s="232" t="str">
        <f>IF(OR(Y566=0,M566="",Q566=""),"",IF(AND(T566="SI",Y566&gt;=$Z$22),"CUMPLE",IF(Y566&gt;=$Z$23,"CUMPLE","NO CUMPLE")))</f>
        <v>CUMPLE</v>
      </c>
      <c r="AA566" s="234" t="str">
        <f t="shared" ref="AA566:AA576" si="502">IF(OR(S566="",V566="",X566="",Z566=""),"",IF(S566="NO CUMPLE","NO CUMPLE",IF(V566="NO CUMPLE","NO CUMPLE",IF(X566="NO CUMPLE","NO CUMPLE",IF(Z566="NO CUMPLE","NO CUMPLE",IF(Z566="NO CUMPLE","NO CUMPLE","CUMPLE"))))))</f>
        <v/>
      </c>
      <c r="AB566" s="235">
        <v>2021</v>
      </c>
      <c r="AC566" s="236">
        <f>IF(ISERROR(F566/VLOOKUP(AB566,$AC$21:$AD$23,2)),"",F566/VLOOKUP(AB566,$AC$21:$AD$23,2))</f>
        <v>92491.492862141546</v>
      </c>
      <c r="AD566" s="237" t="str">
        <f>IF(OR(B566="",C566=""),"",IF(AND(AC566&gt;0,AC566&lt;=30000),"MIPYME","NO CUMPLE"))</f>
        <v>NO CUMPLE</v>
      </c>
      <c r="AE566" s="238">
        <f>IF(M566="","",IF(ISERROR(SUM(K566/J566)),0,SUM(K566/J566)))</f>
        <v>0.1721367095570536</v>
      </c>
      <c r="AF566" s="239" t="str">
        <f>IF(OR(M566="",L566="",P566=""),"",IF(AND(T566="SI",AE566&gt;=$AF$22),"CUMPLE",IF(AE566&gt;=$AF$23,"CUMPLE","NO CUMPLE")))</f>
        <v>CUMPLE</v>
      </c>
      <c r="AG566" s="238">
        <f>IF(M566="","",IF(ISERROR(SUM(K566/F566)),0,SUM(K566/F566)))</f>
        <v>5.5995080278328675E-2</v>
      </c>
      <c r="AH566" s="239" t="str">
        <f>IF(OR(M566="",L566="",P566=""),"",IF(AND(T566="SI",AG566&gt;=$AH$22),"CUMPLE",IF(AG566&gt;=$AH$23,"CUMPLE","NO CUMPLE")))</f>
        <v>CUMPLE</v>
      </c>
      <c r="AI566" s="234" t="str">
        <f>IF(OR(AF566="",AH566=""),"",IF(AF566="NO CUMPLE","NO CUMPLE",IF(AH566="NO CUMPLE","NO CUMPLE",IF(AH566="NO CUMPLE","NO CUMPLE","CUMPLE"))))</f>
        <v>CUMPLE</v>
      </c>
    </row>
    <row r="567" spans="1:35" s="14" customFormat="1" ht="20.100000000000001" customHeight="1">
      <c r="A567" s="259">
        <v>45484</v>
      </c>
      <c r="B567" s="146">
        <f>IF(C567="","",B566+0.1)</f>
        <v>46.1</v>
      </c>
      <c r="C567" s="146" t="s">
        <v>225</v>
      </c>
      <c r="D567" s="147">
        <v>0.5</v>
      </c>
      <c r="E567" s="137">
        <v>5752444492</v>
      </c>
      <c r="F567" s="137">
        <v>8996321164</v>
      </c>
      <c r="G567" s="137">
        <v>4170179207</v>
      </c>
      <c r="H567" s="137">
        <v>4184033638</v>
      </c>
      <c r="I567" s="137">
        <f>IF(ISERROR(E567-G567),"",E567-G567)</f>
        <v>1582265285</v>
      </c>
      <c r="J567" s="137">
        <f>IF(ISERROR(F567-H567),"",F567-H567)</f>
        <v>4812287526</v>
      </c>
      <c r="K567" s="137">
        <v>178563787</v>
      </c>
      <c r="L567" s="137">
        <v>20039001</v>
      </c>
      <c r="M567" s="148">
        <v>6</v>
      </c>
      <c r="N567" s="198">
        <f>IF(M567="","",VLOOKUP(M567,POA!$B$3:$G538,3,0))</f>
        <v>5</v>
      </c>
      <c r="O567" s="159" t="s">
        <v>7</v>
      </c>
      <c r="P567" s="159">
        <f t="shared" ref="P567:P568" si="503">+SUM(P568:P576)</f>
        <v>0</v>
      </c>
      <c r="Q567" s="202">
        <f>IF(ISERROR(VLOOKUP(M567,POA!$B$3:$G551,2,0)),"",VLOOKUP(M567,POA!$B$3:$G551,2,0))</f>
        <v>1264100957</v>
      </c>
      <c r="R567" s="264">
        <f>IF(M567="","",SUM($I$566)+IF(ISERROR(VLOOKUP(M567,POA!$B$3:$G536,4,0)),"",VLOOKUP(M567,POA!$B$3:$G536,4,0)))</f>
        <v>31698886836.860001</v>
      </c>
      <c r="S567" s="256" t="str">
        <f>IF(OR($R$26=0,M567="",Q567=""),"",IF($R$26&gt;=VLOOKUP(M567,POA!$B$3:$G$21,6,FALSE),"CUMPLE","NO CUMPLE"))</f>
        <v/>
      </c>
      <c r="T567" s="154" t="s">
        <v>71</v>
      </c>
      <c r="U567" s="138"/>
      <c r="V567" s="185" t="str">
        <f>IF(OR($U566=0,M567="",Q567=""),"",IF(AND(T567="SI",$U566&gt;=$V$22),"CUMPLE",IF($U566&gt;=$V$23,"CUMPLE","NO CUMPLE")))</f>
        <v>CUMPLE</v>
      </c>
      <c r="W567" s="139"/>
      <c r="X567" s="185" t="str">
        <f>IF(OR(W566=0,M567="",Q567=""),"",IF(AND(T567="SI",W566&lt;=$X$22),"CUMPLE",IF(W566&lt;=$X$23,"CUMPLE","NO CUMPLE")))</f>
        <v>CUMPLE</v>
      </c>
      <c r="Y567" s="140"/>
      <c r="Z567" s="185" t="str">
        <f>IF(OR(Y566=0,M567="",Q567=""),"",IF(AND(T567="SI",Y566&gt;=$Z$22),"CUMPLE",IF(Y566&gt;=$Z$23,"CUMPLE","NO CUMPLE")))</f>
        <v>CUMPLE</v>
      </c>
      <c r="AA567" s="213" t="str">
        <f t="shared" si="502"/>
        <v/>
      </c>
      <c r="AB567" s="141">
        <v>2021</v>
      </c>
      <c r="AC567" s="142">
        <f t="shared" ref="AC567:AC575" si="504">IF(ISERROR(F567/VLOOKUP(AB567,$AC$21:$AD$23,2)),"",F567/VLOOKUP(AB567,$AC$21:$AD$23,2))</f>
        <v>9902.1064493476242</v>
      </c>
      <c r="AD567" s="143" t="str">
        <f>IF(OR(B567="",C567=""),"",IF(AND(AC567&gt;0,AC567&lt;=30000),"MIPYME","NO CUMPLE"))</f>
        <v>MIPYME</v>
      </c>
      <c r="AE567" s="144"/>
      <c r="AF567" s="187" t="str">
        <f>IF(OR(M567="",L566="",P567=""),"",IF(AND(T566="SI",AE566&gt;=$AF$22),"CUMPLE",IF(AE566&gt;=$AF$23,"CUMPLE","NO CUMPLE")))</f>
        <v>CUMPLE</v>
      </c>
      <c r="AG567" s="144"/>
      <c r="AH567" s="187" t="str">
        <f>IF(OR(M567="",L566="",P567=""),"",IF(AND(T566="SI",AG566&gt;=$AH$22),"CUMPLE",IF(AG566&gt;=$AH$23,"CUMPLE","NO CUMPLE")))</f>
        <v>CUMPLE</v>
      </c>
      <c r="AI567" s="161" t="str">
        <f t="shared" ref="AI567:AI576" si="505">IF(OR(AF567="",AH567=""),"",IF(AF567="NO CUMPLE","NO CUMPLE",IF(AH567="NO CUMPLE","NO CUMPLE",IF(AH567="NO CUMPLE","NO CUMPLE","CUMPLE"))))</f>
        <v>CUMPLE</v>
      </c>
    </row>
    <row r="568" spans="1:35" s="14" customFormat="1" ht="20.100000000000001" customHeight="1">
      <c r="A568" s="259"/>
      <c r="B568" s="21">
        <f t="shared" ref="B568:B576" si="506">IF(C568="","",B567+0.1)</f>
        <v>46.2</v>
      </c>
      <c r="C568" s="21" t="s">
        <v>226</v>
      </c>
      <c r="D568" s="121">
        <v>0.5</v>
      </c>
      <c r="E568" s="153">
        <v>70434897115.279999</v>
      </c>
      <c r="F568" s="153">
        <v>75034604880.070007</v>
      </c>
      <c r="G568" s="153">
        <v>40571095754.82</v>
      </c>
      <c r="H568" s="153">
        <v>52512116100.610001</v>
      </c>
      <c r="I568" s="153">
        <f>IF(ISERROR(E568-G568),"",E568-G568)</f>
        <v>29863801360.459999</v>
      </c>
      <c r="J568" s="153">
        <f t="shared" ref="J568:J576" si="507">IF(ISERROR(F568-H568),"",F568-H568)</f>
        <v>22522488779.460007</v>
      </c>
      <c r="K568" s="153">
        <v>4526754662.6999998</v>
      </c>
      <c r="L568" s="153">
        <v>3171667354.4499998</v>
      </c>
      <c r="M568" s="149">
        <v>7</v>
      </c>
      <c r="N568" s="197">
        <f>IF(M568="","",VLOOKUP(M568,POA!$B$3:$G538,3,0))</f>
        <v>5</v>
      </c>
      <c r="O568" s="160" t="s">
        <v>7</v>
      </c>
      <c r="P568" s="160">
        <f t="shared" si="503"/>
        <v>0</v>
      </c>
      <c r="Q568" s="255">
        <f>IF(ISERROR(VLOOKUP(M568,POA!$B$3:$G551,2,0)),"",VLOOKUP(M568,POA!$B$3:$G551,2,0))</f>
        <v>1167015102</v>
      </c>
      <c r="R568" s="295">
        <f>IF(M568="","",SUM($I$566)+IF(ISERROR(VLOOKUP(M568,POA!$B$3:$G537,4,0)),"",VLOOKUP(M568,POA!$B$3:$G537,4,0)))</f>
        <v>31679469665.860001</v>
      </c>
      <c r="S568" s="257" t="str">
        <f>IF(OR($R$26=0,M568="",Q568=""),"",IF($R$26&gt;=VLOOKUP(M568,POA!$B$3:$G$21,6,FALSE),"CUMPLE","NO CUMPLE"))</f>
        <v/>
      </c>
      <c r="T568" s="129" t="s">
        <v>114</v>
      </c>
      <c r="U568" s="130"/>
      <c r="V568" s="186" t="str">
        <f>IF(OR($U566=0,M568="",Q568=""),"",IF(AND(T568="SI",$U566&gt;=$V$22),"CUMPLE",IF($U566&gt;=$V$23,"CUMPLE","NO CUMPLE")))</f>
        <v>CUMPLE</v>
      </c>
      <c r="W568" s="131"/>
      <c r="X568" s="186" t="str">
        <f>IF(OR(W566=0,M568="",Q568=""),"",IF(AND(T568="SI",W566&lt;=$X$22),"CUMPLE",IF(W566&lt;=$X$23,"CUMPLE","NO CUMPLE")))</f>
        <v>CUMPLE</v>
      </c>
      <c r="Y568" s="132"/>
      <c r="Z568" s="186" t="str">
        <f>IF(OR(Y566=0,M568="",Q568=""),"",IF(AND(T568="SI",Y566&gt;=$Z$22),"CUMPLE",IF(Y566&gt;=$Z$23,"CUMPLE","NO CUMPLE")))</f>
        <v>CUMPLE</v>
      </c>
      <c r="AA568" s="214" t="str">
        <f t="shared" si="502"/>
        <v/>
      </c>
      <c r="AB568" s="199">
        <v>2021</v>
      </c>
      <c r="AC568" s="134">
        <f t="shared" si="504"/>
        <v>82589.386412793916</v>
      </c>
      <c r="AD568" s="135" t="str">
        <f t="shared" ref="AD568:AD571" si="508">IF(OR(B568="",C568=""),"",IF(AND(AC568&gt;0,AC568&lt;=30000),"MIPYME","NO CUMPLE"))</f>
        <v>NO CUMPLE</v>
      </c>
      <c r="AE568" s="136"/>
      <c r="AF568" s="188" t="str">
        <f>IF(OR(M568="",L566="",P568=""),"",IF(AND(T566="SI",AE566&gt;=$AF$22),"CUMPLE",IF(AE566&gt;=$AF$23,"CUMPLE","NO CUMPLE")))</f>
        <v>CUMPLE</v>
      </c>
      <c r="AG568" s="136"/>
      <c r="AH568" s="188" t="str">
        <f>IF(OR(M568="",L566="",P566=""),"",IF(AND(T566="SI",AG566&gt;=$AH$22),"CUMPLE",IF(AG566&gt;=$AH$23,"CUMPLE","NO CUMPLE")))</f>
        <v>CUMPLE</v>
      </c>
      <c r="AI568" s="162" t="str">
        <f t="shared" si="505"/>
        <v>CUMPLE</v>
      </c>
    </row>
    <row r="569" spans="1:35" s="14" customFormat="1" ht="20.100000000000001" customHeight="1">
      <c r="A569" s="259"/>
      <c r="B569" s="21" t="str">
        <f t="shared" si="506"/>
        <v/>
      </c>
      <c r="C569" s="21"/>
      <c r="D569" s="121"/>
      <c r="E569" s="153"/>
      <c r="F569" s="153"/>
      <c r="G569" s="153"/>
      <c r="H569" s="153"/>
      <c r="I569" s="153">
        <f t="shared" ref="I569:I575" si="509">IF(ISERROR(E569-G569),"",E569-G569)</f>
        <v>0</v>
      </c>
      <c r="J569" s="153">
        <f t="shared" si="507"/>
        <v>0</v>
      </c>
      <c r="K569" s="153"/>
      <c r="L569" s="153"/>
      <c r="M569" s="149"/>
      <c r="N569" s="197"/>
      <c r="O569" s="160"/>
      <c r="P569" s="160"/>
      <c r="Q569" s="203"/>
      <c r="R569" s="261"/>
      <c r="S569" s="251" t="str">
        <f>IF(OR($R$26=0,M569="",Q569=""),"",IF($R$26&gt;=VLOOKUP(M569,POA!$B$3:$G$21,6,FALSE),"CUMPLE","NO CUMPLE"))</f>
        <v/>
      </c>
      <c r="T569" s="129"/>
      <c r="U569" s="130"/>
      <c r="V569" s="186" t="str">
        <f>IF(OR($U566=0,M569="",Q569=""),"",IF(AND(T569="SI",$U566&gt;=$V$22),"CUMPLE",IF($U566&gt;=$V$23,"CUMPLE","NO CUMPLE")))</f>
        <v/>
      </c>
      <c r="W569" s="131"/>
      <c r="X569" s="186" t="str">
        <f>IF(OR(W566=0,M569="",Q569=""),"",IF(AND(T569="SI",W566&lt;=$X$22),"CUMPLE",IF(W566&lt;=$X$23,"CUMPLE","NO CUMPLE")))</f>
        <v/>
      </c>
      <c r="Y569" s="132"/>
      <c r="Z569" s="186" t="str">
        <f>IF(OR(Y566=0,M569="",Q569=""),"",IF(AND(T569="SI",Y566&gt;=$Z$22),"CUMPLE",IF(Y566&gt;=$Z$23,"CUMPLE","NO CUMPLE")))</f>
        <v/>
      </c>
      <c r="AA569" s="214" t="str">
        <f t="shared" si="502"/>
        <v/>
      </c>
      <c r="AB569" s="199">
        <v>2021</v>
      </c>
      <c r="AC569" s="134">
        <f t="shared" si="504"/>
        <v>0</v>
      </c>
      <c r="AD569" s="135" t="str">
        <f t="shared" si="508"/>
        <v/>
      </c>
      <c r="AE569" s="136"/>
      <c r="AF569" s="188" t="str">
        <f>IF(OR(M569="",L566="",P569=""),"",IF(AND(T566="SI",AE566&gt;=$AF$22),"CUMPLE",IF(AE566&gt;=$AF$23,"CUMPLE","NO CUMPLE")))</f>
        <v/>
      </c>
      <c r="AG569" s="136"/>
      <c r="AH569" s="188" t="str">
        <f>IF(OR(M569="",L566="",P566=""),"",IF(AND(T566="SI",AG566&gt;=$AH$22),"CUMPLE",IF(AG566&gt;=$AH$23,"CUMPLE","NO CUMPLE")))</f>
        <v/>
      </c>
      <c r="AI569" s="162" t="str">
        <f t="shared" si="505"/>
        <v/>
      </c>
    </row>
    <row r="570" spans="1:35" s="14" customFormat="1" ht="20.100000000000001" customHeight="1">
      <c r="A570" s="259"/>
      <c r="B570" s="21" t="str">
        <f t="shared" si="506"/>
        <v/>
      </c>
      <c r="C570" s="21"/>
      <c r="D570" s="121"/>
      <c r="E570" s="153"/>
      <c r="F570" s="153"/>
      <c r="G570" s="153"/>
      <c r="H570" s="153"/>
      <c r="I570" s="153">
        <f t="shared" si="509"/>
        <v>0</v>
      </c>
      <c r="J570" s="153">
        <f t="shared" si="507"/>
        <v>0</v>
      </c>
      <c r="K570" s="153"/>
      <c r="L570" s="153"/>
      <c r="M570" s="149"/>
      <c r="N570" s="197"/>
      <c r="O570" s="160"/>
      <c r="P570" s="160"/>
      <c r="Q570" s="203"/>
      <c r="R570" s="204"/>
      <c r="S570" s="252" t="str">
        <f>IF(OR($R$26=0,M570="",Q570=""),"",IF($R$26&gt;=VLOOKUP(M570,POA!$B$3:$G$21,6,FALSE),"CUMPLE","NO CUMPLE"))</f>
        <v/>
      </c>
      <c r="T570" s="129"/>
      <c r="U570" s="130"/>
      <c r="V570" s="186" t="str">
        <f>IF(OR($U566=0,M570="",Q570=""),"",IF(AND(T570="SI",$U566&gt;=$V$22),"CUMPLE",IF($U566&gt;=$V$23,"CUMPLE","NO CUMPLE")))</f>
        <v/>
      </c>
      <c r="W570" s="131"/>
      <c r="X570" s="186" t="str">
        <f>IF(OR(W566=0,M570="",Q570=""),"",IF(AND(T570="SI",W566&lt;=$X$22),"CUMPLE",IF(W566&lt;=$X$23,"CUMPLE","NO CUMPLE")))</f>
        <v/>
      </c>
      <c r="Y570" s="132"/>
      <c r="Z570" s="186" t="str">
        <f>IF(OR(Y566=0,M570="",Q570=""),"",IF(AND(T570="SI",Y566&gt;=$Z$22),"CUMPLE",IF(Y566&gt;=$Z$23,"CUMPLE","NO CUMPLE")))</f>
        <v/>
      </c>
      <c r="AA570" s="214" t="str">
        <f t="shared" si="502"/>
        <v/>
      </c>
      <c r="AB570" s="199">
        <v>2021</v>
      </c>
      <c r="AC570" s="134">
        <f t="shared" si="504"/>
        <v>0</v>
      </c>
      <c r="AD570" s="135" t="str">
        <f t="shared" si="508"/>
        <v/>
      </c>
      <c r="AE570" s="136"/>
      <c r="AF570" s="188" t="str">
        <f>IF(OR(M570="",L566="",P570=""),"",IF(AND(T566="SI",AE566&gt;=$AF$22),"CUMPLE",IF(AE566&gt;=$AF$23,"CUMPLE","NO CUMPLE")))</f>
        <v/>
      </c>
      <c r="AG570" s="136"/>
      <c r="AH570" s="188" t="str">
        <f>IF(OR(M569="",L566="",P566=""),"",IF(AND(T566="SI",AG566&gt;=$AH$22),"CUMPLE",IF(AG566&gt;=$AH$23,"CUMPLE","NO CUMPLE")))</f>
        <v/>
      </c>
      <c r="AI570" s="162" t="str">
        <f t="shared" si="505"/>
        <v/>
      </c>
    </row>
    <row r="571" spans="1:35" s="14" customFormat="1" ht="20.100000000000001" customHeight="1">
      <c r="A571" s="259"/>
      <c r="B571" s="21" t="str">
        <f t="shared" si="506"/>
        <v/>
      </c>
      <c r="C571" s="21"/>
      <c r="D571" s="121"/>
      <c r="E571" s="153"/>
      <c r="F571" s="153"/>
      <c r="G571" s="153"/>
      <c r="H571" s="153"/>
      <c r="I571" s="153">
        <f t="shared" si="509"/>
        <v>0</v>
      </c>
      <c r="J571" s="153">
        <f t="shared" si="507"/>
        <v>0</v>
      </c>
      <c r="K571" s="153"/>
      <c r="L571" s="153"/>
      <c r="M571" s="149"/>
      <c r="N571" s="197"/>
      <c r="O571" s="160"/>
      <c r="P571" s="160"/>
      <c r="Q571" s="203"/>
      <c r="R571" s="204"/>
      <c r="S571" s="246" t="str">
        <f>IF(OR($R$26=0,M571="",Q571=""),"",IF($R$26&gt;=VLOOKUP(M571,POA!$B$3:$G$21,6,FALSE),"CUMPLE","NO CUMPLE"))</f>
        <v/>
      </c>
      <c r="T571" s="129"/>
      <c r="U571" s="130"/>
      <c r="V571" s="186" t="str">
        <f>IF(OR($U566=0,M571="",Q571=""),"",IF(AND(T571="SI",$U566&gt;=$V$22),"CUMPLE",IF($U566&gt;=$V$23,"CUMPLE","NO CUMPLE")))</f>
        <v/>
      </c>
      <c r="W571" s="131"/>
      <c r="X571" s="186" t="str">
        <f>IF(OR(W566=0,M571="",Q571=""),"",IF(AND(T571="SI",W566&lt;=$X$22),"CUMPLE",IF(W566&lt;=$X$23,"CUMPLE","NO CUMPLE")))</f>
        <v/>
      </c>
      <c r="Y571" s="132"/>
      <c r="Z571" s="186" t="str">
        <f>IF(OR(Y566=0,M571="",Q571=""),"",IF(AND(T571="SI",Y566&gt;=$Z$22),"CUMPLE",IF(Y566&gt;=$Z$23,"CUMPLE","NO CUMPLE")))</f>
        <v/>
      </c>
      <c r="AA571" s="214" t="str">
        <f t="shared" si="502"/>
        <v/>
      </c>
      <c r="AB571" s="199">
        <v>2021</v>
      </c>
      <c r="AC571" s="134">
        <f t="shared" si="504"/>
        <v>0</v>
      </c>
      <c r="AD571" s="135" t="str">
        <f t="shared" si="508"/>
        <v/>
      </c>
      <c r="AE571" s="136"/>
      <c r="AF571" s="188" t="str">
        <f>IF(OR(M571="",L566="",P571=""),"",IF(AND(T566="SI",AE566&gt;=$AF$22),"CUMPLE",IF(AE566&gt;=$AF$23,"CUMPLE","NO CUMPLE")))</f>
        <v/>
      </c>
      <c r="AG571" s="136"/>
      <c r="AH571" s="188" t="str">
        <f>IF(OR(M571="",L566="",P566=""),"",IF(AND(T566="SI",AG566&gt;=$AH$22),"CUMPLE",IF(AG566&gt;=$AH$23,"CUMPLE","NO CUMPLE")))</f>
        <v/>
      </c>
      <c r="AI571" s="162" t="str">
        <f t="shared" si="505"/>
        <v/>
      </c>
    </row>
    <row r="572" spans="1:35" s="14" customFormat="1" ht="20.100000000000001" customHeight="1">
      <c r="A572" s="259"/>
      <c r="B572" s="150" t="str">
        <f t="shared" si="506"/>
        <v/>
      </c>
      <c r="C572" s="150"/>
      <c r="D572" s="121"/>
      <c r="E572" s="153"/>
      <c r="F572" s="153"/>
      <c r="G572" s="153"/>
      <c r="H572" s="153"/>
      <c r="I572" s="153">
        <f t="shared" si="509"/>
        <v>0</v>
      </c>
      <c r="J572" s="153">
        <f t="shared" si="507"/>
        <v>0</v>
      </c>
      <c r="K572" s="153"/>
      <c r="L572" s="153"/>
      <c r="M572" s="149"/>
      <c r="N572" s="197"/>
      <c r="O572" s="160"/>
      <c r="P572" s="160"/>
      <c r="Q572" s="203"/>
      <c r="R572" s="204"/>
      <c r="S572" s="246" t="str">
        <f>IF(OR($R$26=0,M572="",Q572=""),"",IF($R$26&gt;=VLOOKUP(M572,POA!$B$3:$G$21,6,FALSE),"CUMPLE","NO CUMPLE"))</f>
        <v/>
      </c>
      <c r="T572" s="129"/>
      <c r="U572" s="130"/>
      <c r="V572" s="186" t="str">
        <f>IF(OR($U566=0,M572="",Q572=""),"",IF(AND(T572="SI",$U566&gt;=$V$22),"CUMPLE",IF($U566&gt;=$V$23,"CUMPLE","NO CUMPLE")))</f>
        <v/>
      </c>
      <c r="W572" s="131"/>
      <c r="X572" s="186" t="str">
        <f>IF(OR(W566=0,M572="",Q572=""),"",IF(AND(T572="SI",W566&lt;=$X$22),"CUMPLE",IF(W566&lt;=$X$23,"CUMPLE","NO CUMPLE")))</f>
        <v/>
      </c>
      <c r="Y572" s="132"/>
      <c r="Z572" s="186" t="str">
        <f>IF(OR(Y566=0,M572="",Q572=""),"",IF(AND(T572="SI",Y566&gt;=$Z$22),"CUMPLE",IF(Y566&gt;=$Z$23,"CUMPLE","NO CUMPLE")))</f>
        <v/>
      </c>
      <c r="AA572" s="214" t="str">
        <f t="shared" si="502"/>
        <v/>
      </c>
      <c r="AB572" s="199">
        <v>2021</v>
      </c>
      <c r="AC572" s="134">
        <f t="shared" si="504"/>
        <v>0</v>
      </c>
      <c r="AD572" s="135" t="str">
        <f>IF(OR(B572="",C572=""),"",IF(AND(AC572&gt;0,AC572&lt;=30000),"MIPYME","NO CUMPLE"))</f>
        <v/>
      </c>
      <c r="AE572" s="136"/>
      <c r="AF572" s="188" t="str">
        <f>IF(OR(M572="",L566="",P572=""),"",IF(AND(T570="SI",AE566&gt;=$AF$22),"CUMPLE",IF(AE566&gt;=$AF$23,"CUMPLE","NO CUMPLE")))</f>
        <v/>
      </c>
      <c r="AG572" s="136"/>
      <c r="AH572" s="188" t="str">
        <f>IF(OR(M572="",L566="",P566=""),"",IF(AND(T566="SI",AG566&gt;=$AH$22),"CUMPLE",IF(AG566&gt;=$AH$23,"CUMPLE","NO CUMPLE")))</f>
        <v/>
      </c>
      <c r="AI572" s="162" t="str">
        <f t="shared" si="505"/>
        <v/>
      </c>
    </row>
    <row r="573" spans="1:35" s="14" customFormat="1" ht="20.100000000000001" customHeight="1">
      <c r="A573" s="259"/>
      <c r="B573" s="150" t="str">
        <f t="shared" si="506"/>
        <v/>
      </c>
      <c r="C573" s="150"/>
      <c r="D573" s="121"/>
      <c r="E573" s="153"/>
      <c r="F573" s="153"/>
      <c r="G573" s="153"/>
      <c r="H573" s="153"/>
      <c r="I573" s="153">
        <f t="shared" si="509"/>
        <v>0</v>
      </c>
      <c r="J573" s="153">
        <f t="shared" si="507"/>
        <v>0</v>
      </c>
      <c r="K573" s="153"/>
      <c r="L573" s="153"/>
      <c r="M573" s="149"/>
      <c r="N573" s="197"/>
      <c r="O573" s="160"/>
      <c r="P573" s="160"/>
      <c r="Q573" s="203"/>
      <c r="R573" s="204"/>
      <c r="S573" s="246" t="str">
        <f>IF(OR($R$26=0,M573="",Q573=""),"",IF($R$26&gt;=VLOOKUP(M573,POA!$B$3:$G$21,6,FALSE),"CUMPLE","NO CUMPLE"))</f>
        <v/>
      </c>
      <c r="T573" s="129"/>
      <c r="U573" s="130"/>
      <c r="V573" s="186" t="str">
        <f>IF(OR($U566=0,M573="",Q573=""),"",IF(AND(T573="SI",$U566&gt;=$V$22),"CUMPLE",IF($U566&gt;=$V$23,"CUMPLE","NO CUMPLE")))</f>
        <v/>
      </c>
      <c r="W573" s="131"/>
      <c r="X573" s="186" t="str">
        <f>IF(OR(W566=0,M573="",Q573=""),"",IF(AND(T573="SI",W566&lt;=$X$22),"CUMPLE",IF(W566&lt;=$X$23,"CUMPLE","NO CUMPLE")))</f>
        <v/>
      </c>
      <c r="Y573" s="132"/>
      <c r="Z573" s="186" t="str">
        <f>IF(OR(Y566=0,M573="",Q573=""),"",IF(AND(T573="SI",Y566&gt;=$Z$22),"CUMPLE",IF(Y566&gt;=$Z$23,"CUMPLE","NO CUMPLE")))</f>
        <v/>
      </c>
      <c r="AA573" s="214" t="str">
        <f t="shared" si="502"/>
        <v/>
      </c>
      <c r="AB573" s="199">
        <v>2021</v>
      </c>
      <c r="AC573" s="134">
        <f t="shared" si="504"/>
        <v>0</v>
      </c>
      <c r="AD573" s="135" t="str">
        <f t="shared" ref="AD573:AD574" si="510">IF(OR(B573="",C573=""),"",IF(AND(AC573&gt;0,AC573&lt;=30000),"MIPYME","NO CUMPLE"))</f>
        <v/>
      </c>
      <c r="AE573" s="136"/>
      <c r="AF573" s="188" t="str">
        <f>IF(OR(M573="",L566="",P573=""),"",IF(AND(T566="SI",AE566&gt;=$AF$22),"CUMPLE",IF(AE566&gt;=$AF$23,"CUMPLE","NO CUMPLE")))</f>
        <v/>
      </c>
      <c r="AG573" s="136"/>
      <c r="AH573" s="188" t="str">
        <f>IF(OR(M573="",L566="",P566=""),"",IF(AND(T566="SI",AG566&gt;=$AH$22),"CUMPLE",IF(AG566&gt;=$AH$23,"CUMPLE","NO CUMPLE")))</f>
        <v/>
      </c>
      <c r="AI573" s="162" t="str">
        <f t="shared" si="505"/>
        <v/>
      </c>
    </row>
    <row r="574" spans="1:35" s="14" customFormat="1" ht="20.100000000000001" customHeight="1">
      <c r="A574" s="259"/>
      <c r="B574" s="150" t="str">
        <f t="shared" si="506"/>
        <v/>
      </c>
      <c r="C574" s="150"/>
      <c r="D574" s="121"/>
      <c r="E574" s="153"/>
      <c r="F574" s="153"/>
      <c r="G574" s="153"/>
      <c r="H574" s="153"/>
      <c r="I574" s="153">
        <f t="shared" si="509"/>
        <v>0</v>
      </c>
      <c r="J574" s="153">
        <f t="shared" si="507"/>
        <v>0</v>
      </c>
      <c r="K574" s="153"/>
      <c r="L574" s="153"/>
      <c r="M574" s="149"/>
      <c r="N574" s="197"/>
      <c r="O574" s="160"/>
      <c r="P574" s="160"/>
      <c r="Q574" s="203"/>
      <c r="R574" s="204"/>
      <c r="S574" s="246" t="str">
        <f>IF(OR($R$26=0,M574="",Q574=""),"",IF($R$26&gt;=VLOOKUP(M574,POA!$B$3:$G$21,6,FALSE),"CUMPLE","NO CUMPLE"))</f>
        <v/>
      </c>
      <c r="T574" s="129"/>
      <c r="U574" s="130"/>
      <c r="V574" s="186" t="str">
        <f>IF(OR($U566=0,M574="",Q574=""),"",IF(AND(T574="SI",$U566&gt;=$V$22),"CUMPLE",IF($U566&gt;=$V$23,"CUMPLE","NO CUMPLE")))</f>
        <v/>
      </c>
      <c r="W574" s="131"/>
      <c r="X574" s="186" t="str">
        <f>IF(OR(W566=0,M574="",Q574=""),"",IF(AND(T574="SI",W566&lt;=$X$22),"CUMPLE",IF(W566&lt;=$X$23,"CUMPLE","NO CUMPLE")))</f>
        <v/>
      </c>
      <c r="Y574" s="132"/>
      <c r="Z574" s="186" t="str">
        <f>IF(OR(Y566=0,M574="",Q574=""),"",IF(AND(T574="SI",Y566&gt;=$Z$22),"CUMPLE",IF(Y566&gt;=$Z$23,"CUMPLE","NO CUMPLE")))</f>
        <v/>
      </c>
      <c r="AA574" s="215" t="str">
        <f t="shared" si="502"/>
        <v/>
      </c>
      <c r="AB574" s="133">
        <v>2021</v>
      </c>
      <c r="AC574" s="134">
        <f t="shared" si="504"/>
        <v>0</v>
      </c>
      <c r="AD574" s="135" t="str">
        <f t="shared" si="510"/>
        <v/>
      </c>
      <c r="AE574" s="136"/>
      <c r="AF574" s="188" t="str">
        <f>IF(OR(M574="",L566="",P566=""),"",IF(AND(T566="SI",AE566&gt;=$AF$22),"CUMPLE",IF(AE566&gt;=$AF$23,"CUMPLE","NO CUMPLE")))</f>
        <v/>
      </c>
      <c r="AG574" s="136"/>
      <c r="AH574" s="188" t="str">
        <f>IF(OR(M574="",L566="",P566=""),"",IF(AND(T566="SI",AG566&gt;=$AH$22),"CUMPLE",IF(AG566&gt;=$AH$23,"CUMPLE","NO CUMPLE")))</f>
        <v/>
      </c>
      <c r="AI574" s="162" t="str">
        <f t="shared" si="505"/>
        <v/>
      </c>
    </row>
    <row r="575" spans="1:35" s="14" customFormat="1" ht="20.100000000000001" customHeight="1">
      <c r="A575" s="259"/>
      <c r="B575" s="150" t="str">
        <f t="shared" si="506"/>
        <v/>
      </c>
      <c r="C575" s="150"/>
      <c r="D575" s="121"/>
      <c r="E575" s="153"/>
      <c r="F575" s="153"/>
      <c r="G575" s="153"/>
      <c r="H575" s="153"/>
      <c r="I575" s="153">
        <f t="shared" si="509"/>
        <v>0</v>
      </c>
      <c r="J575" s="153">
        <f t="shared" si="507"/>
        <v>0</v>
      </c>
      <c r="K575" s="153"/>
      <c r="L575" s="153"/>
      <c r="M575" s="151"/>
      <c r="N575" s="197"/>
      <c r="O575" s="160"/>
      <c r="P575" s="160"/>
      <c r="Q575" s="203"/>
      <c r="R575" s="204"/>
      <c r="S575" s="246"/>
      <c r="T575" s="129"/>
      <c r="U575" s="130"/>
      <c r="V575" s="186" t="str">
        <f>IF(OR($U566=0,M575="",Q575=""),"",IF(AND(T575="SI",$U566&gt;=$V$22),"CUMPLE",IF($U566&gt;=$V$23,"CUMPLE","NO CUMPLE")))</f>
        <v/>
      </c>
      <c r="W575" s="131"/>
      <c r="X575" s="186" t="str">
        <f>IF(OR(W566=0,M575="",Q575=""),"",IF(AND(T575="SI",W566&lt;=$X$22),"CUMPLE",IF(W566&lt;=$X$23,"CUMPLE","NO CUMPLE")))</f>
        <v/>
      </c>
      <c r="Y575" s="132"/>
      <c r="Z575" s="186" t="str">
        <f>IF(OR(Y566=0,M575="",Q575=""),"",IF(AND(T575="SI",Y566&gt;=$Z$22),"CUMPLE",IF(Y566&gt;=$Z$23,"CUMPLE","NO CUMPLE")))</f>
        <v/>
      </c>
      <c r="AA575" s="214" t="str">
        <f t="shared" si="502"/>
        <v/>
      </c>
      <c r="AB575" s="199">
        <v>2021</v>
      </c>
      <c r="AC575" s="134">
        <f t="shared" si="504"/>
        <v>0</v>
      </c>
      <c r="AD575" s="135" t="str">
        <f>IF(OR(B575="",C575=""),"",IF(AND(AC575&gt;0,AC575&lt;=30000),"MIPYME","NO CUMPLE"))</f>
        <v/>
      </c>
      <c r="AE575" s="136"/>
      <c r="AF575" s="188" t="str">
        <f>IF(OR(M575="",L566="",P575=""),"",IF(AND(T566="SI",AE566&gt;=$AF$22),"CUMPLE",IF(AE566&gt;=$AF$23,"CUMPLE","NO CUMPLE")))</f>
        <v/>
      </c>
      <c r="AG575" s="136"/>
      <c r="AH575" s="188" t="str">
        <f>IF(OR(M575="",L566="",P566=""),"",IF(AND(T566="SI",AG566&gt;=$AH$22),"CUMPLE",IF(AG566&gt;=$AH$23,"CUMPLE","NO CUMPLE")))</f>
        <v/>
      </c>
      <c r="AI575" s="162" t="str">
        <f t="shared" si="505"/>
        <v/>
      </c>
    </row>
    <row r="576" spans="1:35" ht="20.100000000000001" customHeight="1">
      <c r="A576" s="259"/>
      <c r="B576" s="284" t="str">
        <f t="shared" si="506"/>
        <v/>
      </c>
      <c r="C576" s="284"/>
      <c r="D576" s="284"/>
      <c r="E576" s="216"/>
      <c r="F576" s="153"/>
      <c r="G576" s="153"/>
      <c r="H576" s="153"/>
      <c r="I576" s="153">
        <f>IF(ISERROR(E576-G576),"",E576-G576)</f>
        <v>0</v>
      </c>
      <c r="J576" s="153">
        <f t="shared" si="507"/>
        <v>0</v>
      </c>
      <c r="K576" s="153"/>
      <c r="L576" s="153"/>
      <c r="M576" s="151"/>
      <c r="N576" s="197"/>
      <c r="O576" s="160"/>
      <c r="P576" s="160"/>
      <c r="Q576" s="203"/>
      <c r="R576" s="204"/>
      <c r="S576" s="253"/>
      <c r="T576" s="129"/>
      <c r="U576" s="129"/>
      <c r="V576" s="186" t="str">
        <f>IF(OR($U567=0,M576="",Q576=""),"",IF(AND(T576="SI",$U567&gt;=$V$22),"CUMPLE",IF($U567&gt;=$V$23,"CUMPLE","NO CUMPLE")))</f>
        <v/>
      </c>
      <c r="W576" s="129"/>
      <c r="X576" s="186" t="str">
        <f>IF(OR(W567=0,M576="",Q576=""),"",IF(AND(T576="SI",W567&lt;=$X$22),"CUMPLE",IF(W567&lt;=$X$23,"CUMPLE","NO CUMPLE")))</f>
        <v/>
      </c>
      <c r="Y576" s="129"/>
      <c r="Z576" s="186" t="str">
        <f>IF(OR(Y567=0,M576="",Q576=""),"",IF(AND(T576="SI",Y567&gt;=$Z$22),"CUMPLE",IF(Y567&gt;=$Z$23,"CUMPLE","NO CUMPLE")))</f>
        <v/>
      </c>
      <c r="AA576" s="214" t="str">
        <f t="shared" si="502"/>
        <v/>
      </c>
      <c r="AB576" s="200"/>
      <c r="AC576" s="129"/>
      <c r="AD576" s="129"/>
      <c r="AE576" s="129"/>
      <c r="AF576" s="188" t="str">
        <f>IF(OR(M576="",L566="",P576=""),"",IF(AND(T566="SI",AE566&gt;=$AF$22),"CUMPLE",IF(AE566&gt;=$AF$23,"CUMPLE","NO CUMPLE")))</f>
        <v/>
      </c>
      <c r="AG576" s="129"/>
      <c r="AH576" s="188" t="str">
        <f>IF(OR(M576="",L566="",P566=""),"",IF(AND(T566="SI",AG566&gt;=$AH$22),"CUMPLE",IF(AG566&gt;=$AH$23,"CUMPLE","NO CUMPLE")))</f>
        <v/>
      </c>
      <c r="AI576" s="162" t="str">
        <f t="shared" si="505"/>
        <v/>
      </c>
    </row>
    <row r="577" spans="1:35" ht="9.9499999999999993" customHeight="1" thickBot="1">
      <c r="A577" s="259"/>
      <c r="B577" s="322" t="s">
        <v>73</v>
      </c>
      <c r="C577" s="323"/>
      <c r="D577" s="323"/>
      <c r="E577" s="323"/>
      <c r="F577" s="323"/>
      <c r="G577" s="323"/>
      <c r="H577" s="323"/>
      <c r="I577" s="323"/>
      <c r="J577" s="323"/>
      <c r="K577" s="323"/>
      <c r="L577" s="323"/>
      <c r="M577" s="323"/>
      <c r="N577" s="323"/>
      <c r="O577" s="323"/>
      <c r="P577" s="323"/>
      <c r="Q577" s="323"/>
      <c r="R577" s="323"/>
      <c r="S577" s="324"/>
      <c r="T577" s="323"/>
      <c r="U577" s="323"/>
      <c r="V577" s="323"/>
      <c r="W577" s="323"/>
      <c r="X577" s="323"/>
      <c r="Y577" s="323"/>
      <c r="Z577" s="323"/>
      <c r="AA577" s="324"/>
      <c r="AB577" s="323"/>
      <c r="AC577" s="323"/>
      <c r="AD577" s="323"/>
      <c r="AE577" s="323"/>
      <c r="AF577" s="323"/>
      <c r="AG577" s="323"/>
      <c r="AH577" s="323"/>
      <c r="AI577" s="325"/>
    </row>
    <row r="578" spans="1:35" s="221" customFormat="1" ht="26.1" customHeight="1">
      <c r="A578" s="269" t="s">
        <v>227</v>
      </c>
      <c r="B578" s="222">
        <v>47</v>
      </c>
      <c r="C578" s="223" t="s">
        <v>228</v>
      </c>
      <c r="D578" s="224">
        <f>IF(SUM(D579:D588)=0,"",SUM(D579:D588))</f>
        <v>1</v>
      </c>
      <c r="E578" s="225">
        <f t="shared" ref="E578:K578" si="511">IF(ISERROR(SUM(E579:E588)),"",SUM(E579:E588))</f>
        <v>58347373550</v>
      </c>
      <c r="F578" s="225">
        <f t="shared" si="511"/>
        <v>67129055200</v>
      </c>
      <c r="G578" s="225">
        <f t="shared" si="511"/>
        <v>34259870763</v>
      </c>
      <c r="H578" s="225">
        <f t="shared" si="511"/>
        <v>35162110763</v>
      </c>
      <c r="I578" s="225">
        <f t="shared" si="511"/>
        <v>24087502787</v>
      </c>
      <c r="J578" s="225">
        <f t="shared" si="511"/>
        <v>31966944437</v>
      </c>
      <c r="K578" s="225">
        <f t="shared" si="511"/>
        <v>9882690402</v>
      </c>
      <c r="L578" s="225">
        <f t="shared" ref="L578" si="512">IF(ISERROR(SUM(L579:L587)),"",SUM(L579:L587))</f>
        <v>479382633</v>
      </c>
      <c r="M578" s="226">
        <v>4</v>
      </c>
      <c r="N578" s="227">
        <f>IF(M578="","",VLOOKUP(M578,POA!$B$3:$G550,3,0))</f>
        <v>5</v>
      </c>
      <c r="O578" s="228" t="s">
        <v>7</v>
      </c>
      <c r="P578" s="228">
        <f>+SUM(P579:P587)</f>
        <v>0</v>
      </c>
      <c r="Q578" s="229">
        <f>IF(ISERROR(VLOOKUP(M578,POA!$B$3:$G563,2,0)),"",VLOOKUP(M578,POA!$B$3:$G563,2,0))</f>
        <v>1378467964</v>
      </c>
      <c r="R578" s="230">
        <f>IF(M578="","",SUM($I$578)+IF(ISERROR(VLOOKUP(M578,POA!$B$3:$G547,4,0)),"",VLOOKUP(M578,POA!$B$3:$G547,4,0)))</f>
        <v>24363196379.799999</v>
      </c>
      <c r="S578" s="231" t="str">
        <f>IF(OR($R$26=0,M578="",Q578=""),"",IF($R$26&gt;=VLOOKUP(M578,POA!$B$3:$G$21,6,FALSE),"CUMPLE","NO CUMPLE"))</f>
        <v/>
      </c>
      <c r="T578" s="225" t="str">
        <f>IF(M578="","",IF(COUNTIFS(T579:T588,"SI",D579:D588,"&gt;=10%")&gt;0,"SI","NO"))</f>
        <v>SI</v>
      </c>
      <c r="U578" s="225">
        <f>IF(ISERROR(SUM(E578/G578)),0,SUM(E578/G578))</f>
        <v>1.7030821264222058</v>
      </c>
      <c r="V578" s="232" t="str">
        <f>IF(OR($U578=0,M578="",Q578=""),"",IF(AND(T578="SI",$U578&gt;=$V$22),"CUMPLE",IF($U578&gt;=$V$23,"CUMPLE","NO CUMPLE")))</f>
        <v>CUMPLE</v>
      </c>
      <c r="W578" s="233">
        <f>IF(M578="","",IF(ISERROR(SUM(H578/F578)),0,SUM(H578/F578)))</f>
        <v>0.52379868386707162</v>
      </c>
      <c r="X578" s="232" t="str">
        <f>IF(OR(W578=0,M578="",Q578=""),"",IF(AND(T578="SI",W578&lt;=$X$22),"CUMPLE",IF(W578&lt;=$X$23,"CUMPLE","NO CUMPLE")))</f>
        <v>CUMPLE</v>
      </c>
      <c r="Y578" s="225">
        <f>IF(ISERROR(SUM(K578/L578)),0,SUM(K578/L578))</f>
        <v>20.6154535473128</v>
      </c>
      <c r="Z578" s="232" t="str">
        <f>IF(OR(Y578=0,M578="",Q578=""),"",IF(AND(T578="SI",Y578&gt;=$Z$22),"CUMPLE",IF(Y578&gt;=$Z$23,"CUMPLE","NO CUMPLE")))</f>
        <v>CUMPLE</v>
      </c>
      <c r="AA578" s="234" t="str">
        <f t="shared" ref="AA578:AA588" si="513">IF(OR(S578="",V578="",X578="",Z578=""),"",IF(S578="NO CUMPLE","NO CUMPLE",IF(V578="NO CUMPLE","NO CUMPLE",IF(X578="NO CUMPLE","NO CUMPLE",IF(Z578="NO CUMPLE","NO CUMPLE",IF(Z578="NO CUMPLE","NO CUMPLE","CUMPLE"))))))</f>
        <v/>
      </c>
      <c r="AB578" s="235">
        <v>2021</v>
      </c>
      <c r="AC578" s="236">
        <f>IF(ISERROR(F578/VLOOKUP(AB578,$AC$21:$AD$23,2)),"",F578/VLOOKUP(AB578,$AC$21:$AD$23,2))</f>
        <v>73887.87464530459</v>
      </c>
      <c r="AD578" s="237" t="str">
        <f>IF(OR(B578="",C578=""),"",IF(AND(AC578&gt;0,AC578&lt;=30000),"MIPYME","NO CUMPLE"))</f>
        <v>NO CUMPLE</v>
      </c>
      <c r="AE578" s="238">
        <f>IF(M578="","",IF(ISERROR(SUM(K578/J578)),0,SUM(K578/J578)))</f>
        <v>0.30915342633002241</v>
      </c>
      <c r="AF578" s="239" t="str">
        <f>IF(OR(M578="",L578="",P578=""),"",IF(AND(T578="SI",AE578&gt;=$AF$22),"CUMPLE",IF(AE578&gt;=$AF$23,"CUMPLE","NO CUMPLE")))</f>
        <v>CUMPLE</v>
      </c>
      <c r="AG578" s="238">
        <f>IF(M578="","",IF(ISERROR(SUM(K578/F578)),0,SUM(K578/F578)))</f>
        <v>0.14721926850536099</v>
      </c>
      <c r="AH578" s="239" t="str">
        <f>IF(OR(M578="",L578="",P578=""),"",IF(AND(T578="SI",AG578&gt;=$AH$22),"CUMPLE",IF(AG578&gt;=$AH$23,"CUMPLE","NO CUMPLE")))</f>
        <v>CUMPLE</v>
      </c>
      <c r="AI578" s="234" t="str">
        <f>IF(OR(AF578="",AH578=""),"",IF(AF578="NO CUMPLE","NO CUMPLE",IF(AH578="NO CUMPLE","NO CUMPLE",IF(AH578="NO CUMPLE","NO CUMPLE","CUMPLE"))))</f>
        <v>CUMPLE</v>
      </c>
    </row>
    <row r="579" spans="1:35" s="14" customFormat="1" ht="20.100000000000001" customHeight="1">
      <c r="A579" s="259">
        <v>45484</v>
      </c>
      <c r="B579" s="146">
        <f>IF(C579="","",B578+0.1)</f>
        <v>47.1</v>
      </c>
      <c r="C579" s="146" t="s">
        <v>229</v>
      </c>
      <c r="D579" s="147">
        <v>0.75</v>
      </c>
      <c r="E579" s="137">
        <v>58343427034</v>
      </c>
      <c r="F579" s="137">
        <v>67125108684</v>
      </c>
      <c r="G579" s="137">
        <v>34257480952</v>
      </c>
      <c r="H579" s="137">
        <v>35159720952</v>
      </c>
      <c r="I579" s="137">
        <f>IF(ISERROR(E579-G579),"",E579-G579)</f>
        <v>24085946082</v>
      </c>
      <c r="J579" s="137">
        <f>IF(ISERROR(F579-H579),"",F579-H579)</f>
        <v>31965387732</v>
      </c>
      <c r="K579" s="137">
        <v>9906123229</v>
      </c>
      <c r="L579" s="137">
        <v>479378488</v>
      </c>
      <c r="M579" s="148">
        <v>6</v>
      </c>
      <c r="N579" s="198">
        <f>IF(M579="","",VLOOKUP(M579,POA!$B$3:$G550,3,0))</f>
        <v>5</v>
      </c>
      <c r="O579" s="159" t="s">
        <v>7</v>
      </c>
      <c r="P579" s="159">
        <f t="shared" ref="P579:P580" si="514">+SUM(P580:P588)</f>
        <v>0</v>
      </c>
      <c r="Q579" s="202">
        <f>IF(ISERROR(VLOOKUP(M579,POA!$B$3:$G563,2,0)),"",VLOOKUP(M579,POA!$B$3:$G563,2,0))</f>
        <v>1264100957</v>
      </c>
      <c r="R579" s="264">
        <f>IF(M579="","",SUM($I$578)+IF(ISERROR(VLOOKUP(M579,POA!$B$3:$G548,4,0)),"",VLOOKUP(M579,POA!$B$3:$G548,4,0)))</f>
        <v>24340322978.400002</v>
      </c>
      <c r="S579" s="256" t="str">
        <f>IF(OR($R$26=0,M579="",Q579=""),"",IF($R$26&gt;=VLOOKUP(M579,POA!$B$3:$G$21,6,FALSE),"CUMPLE","NO CUMPLE"))</f>
        <v/>
      </c>
      <c r="T579" s="154" t="s">
        <v>114</v>
      </c>
      <c r="U579" s="138"/>
      <c r="V579" s="185" t="str">
        <f>IF(OR($U578=0,M579="",Q579=""),"",IF(AND(T579="SI",$U578&gt;=$V$22),"CUMPLE",IF($U578&gt;=$V$23,"CUMPLE","NO CUMPLE")))</f>
        <v>CUMPLE</v>
      </c>
      <c r="W579" s="139"/>
      <c r="X579" s="185" t="str">
        <f>IF(OR(W578=0,M579="",Q579=""),"",IF(AND(T579="SI",W578&lt;=$X$22),"CUMPLE",IF(W578&lt;=$X$23,"CUMPLE","NO CUMPLE")))</f>
        <v>CUMPLE</v>
      </c>
      <c r="Y579" s="140"/>
      <c r="Z579" s="185" t="str">
        <f>IF(OR(Y578=0,M579="",Q579=""),"",IF(AND(T579="SI",Y578&gt;=$Z$22),"CUMPLE",IF(Y578&gt;=$Z$23,"CUMPLE","NO CUMPLE")))</f>
        <v>CUMPLE</v>
      </c>
      <c r="AA579" s="213" t="str">
        <f t="shared" si="513"/>
        <v/>
      </c>
      <c r="AB579" s="141">
        <v>2021</v>
      </c>
      <c r="AC579" s="142">
        <f t="shared" ref="AC579:AC587" si="515">IF(ISERROR(F579/VLOOKUP(AB579,$AC$21:$AD$23,2)),"",F579/VLOOKUP(AB579,$AC$21:$AD$23,2))</f>
        <v>73883.530778425717</v>
      </c>
      <c r="AD579" s="143" t="str">
        <f>IF(OR(B579="",C579=""),"",IF(AND(AC579&gt;0,AC579&lt;=30000),"MIPYME","NO CUMPLE"))</f>
        <v>NO CUMPLE</v>
      </c>
      <c r="AE579" s="144"/>
      <c r="AF579" s="187" t="str">
        <f>IF(OR(M579="",L578="",P579=""),"",IF(AND(T578="SI",AE578&gt;=$AF$22),"CUMPLE",IF(AE578&gt;=$AF$23,"CUMPLE","NO CUMPLE")))</f>
        <v>CUMPLE</v>
      </c>
      <c r="AG579" s="144"/>
      <c r="AH579" s="187" t="str">
        <f>IF(OR(M579="",L578="",P579=""),"",IF(AND(T578="SI",AG578&gt;=$AH$22),"CUMPLE",IF(AG578&gt;=$AH$23,"CUMPLE","NO CUMPLE")))</f>
        <v>CUMPLE</v>
      </c>
      <c r="AI579" s="161" t="str">
        <f t="shared" ref="AI579:AI588" si="516">IF(OR(AF579="",AH579=""),"",IF(AF579="NO CUMPLE","NO CUMPLE",IF(AH579="NO CUMPLE","NO CUMPLE",IF(AH579="NO CUMPLE","NO CUMPLE","CUMPLE"))))</f>
        <v>CUMPLE</v>
      </c>
    </row>
    <row r="580" spans="1:35" s="14" customFormat="1" ht="20.100000000000001" customHeight="1">
      <c r="A580" s="259">
        <v>45467</v>
      </c>
      <c r="B580" s="21">
        <f t="shared" ref="B580:B588" si="517">IF(C580="","",B579+0.1)</f>
        <v>47.2</v>
      </c>
      <c r="C580" s="21" t="s">
        <v>230</v>
      </c>
      <c r="D580" s="121">
        <v>0.25</v>
      </c>
      <c r="E580" s="153">
        <v>3946516</v>
      </c>
      <c r="F580" s="153">
        <v>3946516</v>
      </c>
      <c r="G580" s="153">
        <v>2389811</v>
      </c>
      <c r="H580" s="153">
        <v>2389811</v>
      </c>
      <c r="I580" s="153">
        <f>IF(ISERROR(E580-G580),"",E580-G580)</f>
        <v>1556705</v>
      </c>
      <c r="J580" s="153">
        <f t="shared" ref="J580:J588" si="518">IF(ISERROR(F580-H580),"",F580-H580)</f>
        <v>1556705</v>
      </c>
      <c r="K580" s="153">
        <v>-23432827</v>
      </c>
      <c r="L580" s="153">
        <v>4145</v>
      </c>
      <c r="M580" s="149">
        <v>7</v>
      </c>
      <c r="N580" s="197">
        <f>IF(M580="","",VLOOKUP(M580,POA!$B$3:$G550,3,0))</f>
        <v>5</v>
      </c>
      <c r="O580" s="160" t="s">
        <v>7</v>
      </c>
      <c r="P580" s="160">
        <f t="shared" si="514"/>
        <v>0</v>
      </c>
      <c r="Q580" s="255">
        <f>IF(ISERROR(VLOOKUP(M580,POA!$B$3:$G563,2,0)),"",VLOOKUP(M580,POA!$B$3:$G563,2,0))</f>
        <v>1167015102</v>
      </c>
      <c r="R580" s="295">
        <f>IF(M580="","",SUM($I$578)+IF(ISERROR(VLOOKUP(M580,POA!$B$3:$G549,4,0)),"",VLOOKUP(M580,POA!$B$3:$G549,4,0)))</f>
        <v>24320905807.400002</v>
      </c>
      <c r="S580" s="257" t="str">
        <f>IF(OR($R$26=0,M580="",Q580=""),"",IF($R$26&gt;=VLOOKUP(M580,POA!$B$3:$G$21,6,FALSE),"CUMPLE","NO CUMPLE"))</f>
        <v/>
      </c>
      <c r="T580" s="129" t="s">
        <v>71</v>
      </c>
      <c r="U580" s="130"/>
      <c r="V580" s="186" t="str">
        <f>IF(OR($U578=0,M580="",Q580=""),"",IF(AND(T580="SI",$U578&gt;=$V$22),"CUMPLE",IF($U578&gt;=$V$23,"CUMPLE","NO CUMPLE")))</f>
        <v>CUMPLE</v>
      </c>
      <c r="W580" s="131"/>
      <c r="X580" s="186" t="str">
        <f>IF(OR(W578=0,M580="",Q580=""),"",IF(AND(T580="SI",W578&lt;=$X$22),"CUMPLE",IF(W578&lt;=$X$23,"CUMPLE","NO CUMPLE")))</f>
        <v>CUMPLE</v>
      </c>
      <c r="Y580" s="132"/>
      <c r="Z580" s="186" t="str">
        <f>IF(OR(Y578=0,M580="",Q580=""),"",IF(AND(T580="SI",Y578&gt;=$Z$22),"CUMPLE",IF(Y578&gt;=$Z$23,"CUMPLE","NO CUMPLE")))</f>
        <v>CUMPLE</v>
      </c>
      <c r="AA580" s="214" t="str">
        <f t="shared" si="513"/>
        <v/>
      </c>
      <c r="AB580" s="199">
        <v>2021</v>
      </c>
      <c r="AC580" s="134">
        <f t="shared" si="515"/>
        <v>4.3438668788785355</v>
      </c>
      <c r="AD580" s="135" t="str">
        <f t="shared" ref="AD580:AD583" si="519">IF(OR(B580="",C580=""),"",IF(AND(AC580&gt;0,AC580&lt;=30000),"MIPYME","NO CUMPLE"))</f>
        <v>MIPYME</v>
      </c>
      <c r="AE580" s="136"/>
      <c r="AF580" s="188" t="str">
        <f>IF(OR(M580="",L578="",P580=""),"",IF(AND(T578="SI",AE578&gt;=$AF$22),"CUMPLE",IF(AE578&gt;=$AF$23,"CUMPLE","NO CUMPLE")))</f>
        <v>CUMPLE</v>
      </c>
      <c r="AG580" s="136"/>
      <c r="AH580" s="188" t="str">
        <f>IF(OR(M580="",L578="",P578=""),"",IF(AND(T578="SI",AG578&gt;=$AH$22),"CUMPLE",IF(AG578&gt;=$AH$23,"CUMPLE","NO CUMPLE")))</f>
        <v>CUMPLE</v>
      </c>
      <c r="AI580" s="162" t="str">
        <f t="shared" si="516"/>
        <v>CUMPLE</v>
      </c>
    </row>
    <row r="581" spans="1:35" s="14" customFormat="1" ht="20.100000000000001" customHeight="1">
      <c r="A581" s="259"/>
      <c r="B581" s="21" t="str">
        <f t="shared" si="517"/>
        <v/>
      </c>
      <c r="C581" s="21"/>
      <c r="D581" s="121"/>
      <c r="E581" s="153"/>
      <c r="F581" s="153"/>
      <c r="G581" s="153"/>
      <c r="H581" s="153"/>
      <c r="I581" s="153">
        <f t="shared" ref="I581:I587" si="520">IF(ISERROR(E581-G581),"",E581-G581)</f>
        <v>0</v>
      </c>
      <c r="J581" s="153">
        <f t="shared" si="518"/>
        <v>0</v>
      </c>
      <c r="K581" s="153"/>
      <c r="L581" s="153"/>
      <c r="M581" s="149">
        <v>8</v>
      </c>
      <c r="N581" s="197">
        <f>IF(M581="","",VLOOKUP(M581,POA!$B$3:$G550,3,0))</f>
        <v>5</v>
      </c>
      <c r="O581" s="160" t="s">
        <v>7</v>
      </c>
      <c r="P581" s="160">
        <f>+SUM(P582:P589)</f>
        <v>0</v>
      </c>
      <c r="Q581" s="255">
        <f>IF(ISERROR(VLOOKUP(M581,POA!$B$3:$G563,2,0)),"",VLOOKUP(M581,POA!$B$3:$G563,2,0))</f>
        <v>1146992897</v>
      </c>
      <c r="R581" s="295">
        <f>IF(M581="","",SUM($I$578)+IF(ISERROR(VLOOKUP(M581,POA!$B$3:$G550,4,0)),"",VLOOKUP(M581,POA!$B$3:$G550,4,0)))</f>
        <v>24316901366.400002</v>
      </c>
      <c r="S581" s="294" t="str">
        <f>IF(OR($R$26=0,M581="",Q581=""),"",IF($R$26&gt;=VLOOKUP(M581,POA!$B$3:$G$21,6,FALSE),"CUMPLE","NO CUMPLE"))</f>
        <v/>
      </c>
      <c r="T581" s="129"/>
      <c r="U581" s="130"/>
      <c r="V581" s="186" t="str">
        <f>IF(OR($U578=0,M581="",Q581=""),"",IF(AND(T581="SI",$U578&gt;=$V$22),"CUMPLE",IF($U578&gt;=$V$23,"CUMPLE","NO CUMPLE")))</f>
        <v>CUMPLE</v>
      </c>
      <c r="W581" s="131"/>
      <c r="X581" s="186" t="str">
        <f>IF(OR(W578=0,M581="",Q581=""),"",IF(AND(T581="SI",W578&lt;=$X$22),"CUMPLE",IF(W578&lt;=$X$23,"CUMPLE","NO CUMPLE")))</f>
        <v>CUMPLE</v>
      </c>
      <c r="Y581" s="132"/>
      <c r="Z581" s="186" t="str">
        <f>IF(OR(Y578=0,M581="",Q581=""),"",IF(AND(T581="SI",Y578&gt;=$Z$22),"CUMPLE",IF(Y578&gt;=$Z$23,"CUMPLE","NO CUMPLE")))</f>
        <v>CUMPLE</v>
      </c>
      <c r="AA581" s="214" t="str">
        <f t="shared" si="513"/>
        <v/>
      </c>
      <c r="AB581" s="199">
        <v>2021</v>
      </c>
      <c r="AC581" s="134">
        <f t="shared" si="515"/>
        <v>0</v>
      </c>
      <c r="AD581" s="135" t="str">
        <f t="shared" si="519"/>
        <v/>
      </c>
      <c r="AE581" s="136"/>
      <c r="AF581" s="188" t="str">
        <f>IF(OR(M581="",L578="",P581=""),"",IF(AND(T578="SI",AE578&gt;=$AF$22),"CUMPLE",IF(AE578&gt;=$AF$23,"CUMPLE","NO CUMPLE")))</f>
        <v>CUMPLE</v>
      </c>
      <c r="AG581" s="136"/>
      <c r="AH581" s="188" t="str">
        <f>IF(OR(M581="",L578="",P578=""),"",IF(AND(T578="SI",AG578&gt;=$AH$22),"CUMPLE",IF(AG578&gt;=$AH$23,"CUMPLE","NO CUMPLE")))</f>
        <v>CUMPLE</v>
      </c>
      <c r="AI581" s="162" t="str">
        <f t="shared" si="516"/>
        <v>CUMPLE</v>
      </c>
    </row>
    <row r="582" spans="1:35" s="14" customFormat="1" ht="20.100000000000001" customHeight="1">
      <c r="A582" s="259"/>
      <c r="B582" s="21" t="str">
        <f t="shared" si="517"/>
        <v/>
      </c>
      <c r="C582" s="21"/>
      <c r="D582" s="121"/>
      <c r="E582" s="153"/>
      <c r="F582" s="153"/>
      <c r="G582" s="153"/>
      <c r="H582" s="153"/>
      <c r="I582" s="153">
        <f t="shared" si="520"/>
        <v>0</v>
      </c>
      <c r="J582" s="153">
        <f t="shared" si="518"/>
        <v>0</v>
      </c>
      <c r="K582" s="153"/>
      <c r="L582" s="153"/>
      <c r="M582" s="149"/>
      <c r="N582" s="197"/>
      <c r="O582" s="160"/>
      <c r="P582" s="160"/>
      <c r="Q582" s="203"/>
      <c r="R582" s="261"/>
      <c r="S582" s="252" t="str">
        <f>IF(OR($R$26=0,M582="",Q582=""),"",IF($R$26&gt;=VLOOKUP(M582,POA!$B$3:$G$21,6,FALSE),"CUMPLE","NO CUMPLE"))</f>
        <v/>
      </c>
      <c r="T582" s="129"/>
      <c r="U582" s="130"/>
      <c r="V582" s="186" t="str">
        <f>IF(OR($U578=0,M582="",Q582=""),"",IF(AND(T582="SI",$U578&gt;=$V$22),"CUMPLE",IF($U578&gt;=$V$23,"CUMPLE","NO CUMPLE")))</f>
        <v/>
      </c>
      <c r="W582" s="131"/>
      <c r="X582" s="186" t="str">
        <f>IF(OR(W578=0,M582="",Q582=""),"",IF(AND(T582="SI",W578&lt;=$X$22),"CUMPLE",IF(W578&lt;=$X$23,"CUMPLE","NO CUMPLE")))</f>
        <v/>
      </c>
      <c r="Y582" s="132"/>
      <c r="Z582" s="186" t="str">
        <f>IF(OR(Y578=0,M582="",Q582=""),"",IF(AND(T582="SI",Y578&gt;=$Z$22),"CUMPLE",IF(Y578&gt;=$Z$23,"CUMPLE","NO CUMPLE")))</f>
        <v/>
      </c>
      <c r="AA582" s="214" t="str">
        <f t="shared" si="513"/>
        <v/>
      </c>
      <c r="AB582" s="199">
        <v>2021</v>
      </c>
      <c r="AC582" s="134">
        <f t="shared" si="515"/>
        <v>0</v>
      </c>
      <c r="AD582" s="135" t="str">
        <f t="shared" si="519"/>
        <v/>
      </c>
      <c r="AE582" s="136"/>
      <c r="AF582" s="188" t="str">
        <f>IF(OR(M582="",L578="",P582=""),"",IF(AND(T578="SI",AE578&gt;=$AF$22),"CUMPLE",IF(AE578&gt;=$AF$23,"CUMPLE","NO CUMPLE")))</f>
        <v/>
      </c>
      <c r="AG582" s="136"/>
      <c r="AH582" s="188" t="str">
        <f>IF(OR(M581="",L578="",P578=""),"",IF(AND(T578="SI",AG578&gt;=$AH$22),"CUMPLE",IF(AG578&gt;=$AH$23,"CUMPLE","NO CUMPLE")))</f>
        <v>CUMPLE</v>
      </c>
      <c r="AI582" s="162" t="str">
        <f t="shared" si="516"/>
        <v/>
      </c>
    </row>
    <row r="583" spans="1:35" s="14" customFormat="1" ht="20.100000000000001" customHeight="1">
      <c r="A583" s="259"/>
      <c r="B583" s="21" t="str">
        <f t="shared" si="517"/>
        <v/>
      </c>
      <c r="C583" s="21"/>
      <c r="D583" s="121"/>
      <c r="E583" s="153"/>
      <c r="F583" s="153"/>
      <c r="G583" s="153"/>
      <c r="H583" s="153"/>
      <c r="I583" s="153">
        <f t="shared" si="520"/>
        <v>0</v>
      </c>
      <c r="J583" s="153">
        <f t="shared" si="518"/>
        <v>0</v>
      </c>
      <c r="K583" s="153"/>
      <c r="L583" s="153"/>
      <c r="M583" s="149"/>
      <c r="N583" s="197"/>
      <c r="O583" s="160"/>
      <c r="P583" s="160"/>
      <c r="Q583" s="203"/>
      <c r="R583" s="204"/>
      <c r="S583" s="246" t="str">
        <f>IF(OR($R$26=0,M583="",Q583=""),"",IF($R$26&gt;=VLOOKUP(M583,POA!$B$3:$G$21,6,FALSE),"CUMPLE","NO CUMPLE"))</f>
        <v/>
      </c>
      <c r="T583" s="129"/>
      <c r="U583" s="130"/>
      <c r="V583" s="186" t="str">
        <f>IF(OR($U578=0,M583="",Q583=""),"",IF(AND(T583="SI",$U578&gt;=$V$22),"CUMPLE",IF($U578&gt;=$V$23,"CUMPLE","NO CUMPLE")))</f>
        <v/>
      </c>
      <c r="W583" s="131"/>
      <c r="X583" s="186" t="str">
        <f>IF(OR(W578=0,M583="",Q583=""),"",IF(AND(T583="SI",W578&lt;=$X$22),"CUMPLE",IF(W578&lt;=$X$23,"CUMPLE","NO CUMPLE")))</f>
        <v/>
      </c>
      <c r="Y583" s="132"/>
      <c r="Z583" s="186" t="str">
        <f>IF(OR(Y578=0,M583="",Q583=""),"",IF(AND(T583="SI",Y578&gt;=$Z$22),"CUMPLE",IF(Y578&gt;=$Z$23,"CUMPLE","NO CUMPLE")))</f>
        <v/>
      </c>
      <c r="AA583" s="214" t="str">
        <f t="shared" si="513"/>
        <v/>
      </c>
      <c r="AB583" s="199">
        <v>2021</v>
      </c>
      <c r="AC583" s="134">
        <f t="shared" si="515"/>
        <v>0</v>
      </c>
      <c r="AD583" s="135" t="str">
        <f t="shared" si="519"/>
        <v/>
      </c>
      <c r="AE583" s="136"/>
      <c r="AF583" s="188" t="str">
        <f>IF(OR(M583="",L578="",P583=""),"",IF(AND(T578="SI",AE578&gt;=$AF$22),"CUMPLE",IF(AE578&gt;=$AF$23,"CUMPLE","NO CUMPLE")))</f>
        <v/>
      </c>
      <c r="AG583" s="136"/>
      <c r="AH583" s="188" t="str">
        <f>IF(OR(M583="",L578="",P578=""),"",IF(AND(T578="SI",AG578&gt;=$AH$22),"CUMPLE",IF(AG578&gt;=$AH$23,"CUMPLE","NO CUMPLE")))</f>
        <v/>
      </c>
      <c r="AI583" s="162" t="str">
        <f t="shared" si="516"/>
        <v/>
      </c>
    </row>
    <row r="584" spans="1:35" s="14" customFormat="1" ht="20.100000000000001" customHeight="1">
      <c r="A584" s="259"/>
      <c r="B584" s="150" t="str">
        <f t="shared" si="517"/>
        <v/>
      </c>
      <c r="C584" s="150"/>
      <c r="D584" s="121"/>
      <c r="E584" s="153"/>
      <c r="F584" s="153"/>
      <c r="G584" s="153"/>
      <c r="H584" s="153"/>
      <c r="I584" s="153">
        <f t="shared" si="520"/>
        <v>0</v>
      </c>
      <c r="J584" s="153">
        <f t="shared" si="518"/>
        <v>0</v>
      </c>
      <c r="K584" s="153"/>
      <c r="L584" s="153"/>
      <c r="M584" s="149"/>
      <c r="N584" s="197"/>
      <c r="O584" s="160"/>
      <c r="P584" s="160"/>
      <c r="Q584" s="203"/>
      <c r="R584" s="204"/>
      <c r="S584" s="246" t="str">
        <f>IF(OR($R$26=0,M584="",Q584=""),"",IF($R$26&gt;=VLOOKUP(M584,POA!$B$3:$G$21,6,FALSE),"CUMPLE","NO CUMPLE"))</f>
        <v/>
      </c>
      <c r="T584" s="129"/>
      <c r="U584" s="130"/>
      <c r="V584" s="186" t="str">
        <f>IF(OR($U578=0,M584="",Q584=""),"",IF(AND(T584="SI",$U578&gt;=$V$22),"CUMPLE",IF($U578&gt;=$V$23,"CUMPLE","NO CUMPLE")))</f>
        <v/>
      </c>
      <c r="W584" s="131"/>
      <c r="X584" s="186" t="str">
        <f>IF(OR(W578=0,M584="",Q584=""),"",IF(AND(T584="SI",W578&lt;=$X$22),"CUMPLE",IF(W578&lt;=$X$23,"CUMPLE","NO CUMPLE")))</f>
        <v/>
      </c>
      <c r="Y584" s="132"/>
      <c r="Z584" s="186" t="str">
        <f>IF(OR(Y578=0,M584="",Q584=""),"",IF(AND(T584="SI",Y578&gt;=$Z$22),"CUMPLE",IF(Y578&gt;=$Z$23,"CUMPLE","NO CUMPLE")))</f>
        <v/>
      </c>
      <c r="AA584" s="214" t="str">
        <f t="shared" si="513"/>
        <v/>
      </c>
      <c r="AB584" s="199">
        <v>2021</v>
      </c>
      <c r="AC584" s="134">
        <f t="shared" si="515"/>
        <v>0</v>
      </c>
      <c r="AD584" s="135" t="str">
        <f>IF(OR(B584="",C584=""),"",IF(AND(AC584&gt;0,AC584&lt;=30000),"MIPYME","NO CUMPLE"))</f>
        <v/>
      </c>
      <c r="AE584" s="136"/>
      <c r="AF584" s="188" t="str">
        <f>IF(OR(M584="",L578="",P584=""),"",IF(AND(T582="SI",AE578&gt;=$AF$22),"CUMPLE",IF(AE578&gt;=$AF$23,"CUMPLE","NO CUMPLE")))</f>
        <v/>
      </c>
      <c r="AG584" s="136"/>
      <c r="AH584" s="188" t="str">
        <f>IF(OR(M584="",L578="",P578=""),"",IF(AND(T578="SI",AG578&gt;=$AH$22),"CUMPLE",IF(AG578&gt;=$AH$23,"CUMPLE","NO CUMPLE")))</f>
        <v/>
      </c>
      <c r="AI584" s="162" t="str">
        <f t="shared" si="516"/>
        <v/>
      </c>
    </row>
    <row r="585" spans="1:35" s="14" customFormat="1" ht="20.100000000000001" customHeight="1">
      <c r="A585" s="259"/>
      <c r="B585" s="150" t="str">
        <f t="shared" si="517"/>
        <v/>
      </c>
      <c r="C585" s="150"/>
      <c r="D585" s="121"/>
      <c r="E585" s="153"/>
      <c r="F585" s="153"/>
      <c r="G585" s="153"/>
      <c r="H585" s="153"/>
      <c r="I585" s="153">
        <f t="shared" si="520"/>
        <v>0</v>
      </c>
      <c r="J585" s="153">
        <f t="shared" si="518"/>
        <v>0</v>
      </c>
      <c r="K585" s="153"/>
      <c r="L585" s="153"/>
      <c r="M585" s="149"/>
      <c r="N585" s="197"/>
      <c r="O585" s="160"/>
      <c r="P585" s="160"/>
      <c r="Q585" s="203"/>
      <c r="R585" s="204"/>
      <c r="S585" s="246" t="str">
        <f>IF(OR($R$26=0,M585="",Q585=""),"",IF($R$26&gt;=VLOOKUP(M585,POA!$B$3:$G$21,6,FALSE),"CUMPLE","NO CUMPLE"))</f>
        <v/>
      </c>
      <c r="T585" s="129"/>
      <c r="U585" s="130"/>
      <c r="V585" s="186" t="str">
        <f>IF(OR($U578=0,M585="",Q585=""),"",IF(AND(T585="SI",$U578&gt;=$V$22),"CUMPLE",IF($U578&gt;=$V$23,"CUMPLE","NO CUMPLE")))</f>
        <v/>
      </c>
      <c r="W585" s="131"/>
      <c r="X585" s="186" t="str">
        <f>IF(OR(W578=0,M585="",Q585=""),"",IF(AND(T585="SI",W578&lt;=$X$22),"CUMPLE",IF(W578&lt;=$X$23,"CUMPLE","NO CUMPLE")))</f>
        <v/>
      </c>
      <c r="Y585" s="132"/>
      <c r="Z585" s="186" t="str">
        <f>IF(OR(Y578=0,M585="",Q585=""),"",IF(AND(T585="SI",Y578&gt;=$Z$22),"CUMPLE",IF(Y578&gt;=$Z$23,"CUMPLE","NO CUMPLE")))</f>
        <v/>
      </c>
      <c r="AA585" s="214" t="str">
        <f t="shared" si="513"/>
        <v/>
      </c>
      <c r="AB585" s="199">
        <v>2021</v>
      </c>
      <c r="AC585" s="134">
        <f t="shared" si="515"/>
        <v>0</v>
      </c>
      <c r="AD585" s="135" t="str">
        <f t="shared" ref="AD585:AD586" si="521">IF(OR(B585="",C585=""),"",IF(AND(AC585&gt;0,AC585&lt;=30000),"MIPYME","NO CUMPLE"))</f>
        <v/>
      </c>
      <c r="AE585" s="136"/>
      <c r="AF585" s="188" t="str">
        <f>IF(OR(M585="",L578="",P585=""),"",IF(AND(T578="SI",AE578&gt;=$AF$22),"CUMPLE",IF(AE578&gt;=$AF$23,"CUMPLE","NO CUMPLE")))</f>
        <v/>
      </c>
      <c r="AG585" s="136"/>
      <c r="AH585" s="188" t="str">
        <f>IF(OR(M585="",L578="",P578=""),"",IF(AND(T578="SI",AG578&gt;=$AH$22),"CUMPLE",IF(AG578&gt;=$AH$23,"CUMPLE","NO CUMPLE")))</f>
        <v/>
      </c>
      <c r="AI585" s="162" t="str">
        <f t="shared" si="516"/>
        <v/>
      </c>
    </row>
    <row r="586" spans="1:35" s="14" customFormat="1" ht="20.100000000000001" customHeight="1">
      <c r="A586" s="259"/>
      <c r="B586" s="150" t="str">
        <f t="shared" si="517"/>
        <v/>
      </c>
      <c r="C586" s="150"/>
      <c r="D586" s="121"/>
      <c r="E586" s="153"/>
      <c r="F586" s="153"/>
      <c r="G586" s="153"/>
      <c r="H586" s="153"/>
      <c r="I586" s="153">
        <f t="shared" si="520"/>
        <v>0</v>
      </c>
      <c r="J586" s="153">
        <f t="shared" si="518"/>
        <v>0</v>
      </c>
      <c r="K586" s="153"/>
      <c r="L586" s="153"/>
      <c r="M586" s="149"/>
      <c r="N586" s="197"/>
      <c r="O586" s="160"/>
      <c r="P586" s="160"/>
      <c r="Q586" s="203"/>
      <c r="R586" s="204"/>
      <c r="S586" s="246" t="str">
        <f>IF(OR($R$26=0,M586="",Q586=""),"",IF($R$26&gt;=VLOOKUP(M586,POA!$B$3:$G$21,6,FALSE),"CUMPLE","NO CUMPLE"))</f>
        <v/>
      </c>
      <c r="T586" s="129"/>
      <c r="U586" s="130"/>
      <c r="V586" s="186" t="str">
        <f>IF(OR($U578=0,M586="",Q586=""),"",IF(AND(T586="SI",$U578&gt;=$V$22),"CUMPLE",IF($U578&gt;=$V$23,"CUMPLE","NO CUMPLE")))</f>
        <v/>
      </c>
      <c r="W586" s="131"/>
      <c r="X586" s="186" t="str">
        <f>IF(OR(W578=0,M586="",Q586=""),"",IF(AND(T586="SI",W578&lt;=$X$22),"CUMPLE",IF(W578&lt;=$X$23,"CUMPLE","NO CUMPLE")))</f>
        <v/>
      </c>
      <c r="Y586" s="132"/>
      <c r="Z586" s="186" t="str">
        <f>IF(OR(Y578=0,M586="",Q586=""),"",IF(AND(T586="SI",Y578&gt;=$Z$22),"CUMPLE",IF(Y578&gt;=$Z$23,"CUMPLE","NO CUMPLE")))</f>
        <v/>
      </c>
      <c r="AA586" s="215" t="str">
        <f t="shared" si="513"/>
        <v/>
      </c>
      <c r="AB586" s="133">
        <v>2021</v>
      </c>
      <c r="AC586" s="134">
        <f t="shared" si="515"/>
        <v>0</v>
      </c>
      <c r="AD586" s="135" t="str">
        <f t="shared" si="521"/>
        <v/>
      </c>
      <c r="AE586" s="136"/>
      <c r="AF586" s="188" t="str">
        <f>IF(OR(M586="",L578="",P578=""),"",IF(AND(T578="SI",AE578&gt;=$AF$22),"CUMPLE",IF(AE578&gt;=$AF$23,"CUMPLE","NO CUMPLE")))</f>
        <v/>
      </c>
      <c r="AG586" s="136"/>
      <c r="AH586" s="188" t="str">
        <f>IF(OR(M586="",L578="",P578=""),"",IF(AND(T578="SI",AG578&gt;=$AH$22),"CUMPLE",IF(AG578&gt;=$AH$23,"CUMPLE","NO CUMPLE")))</f>
        <v/>
      </c>
      <c r="AI586" s="162" t="str">
        <f t="shared" si="516"/>
        <v/>
      </c>
    </row>
    <row r="587" spans="1:35" s="14" customFormat="1" ht="20.100000000000001" customHeight="1">
      <c r="A587" s="259"/>
      <c r="B587" s="150" t="str">
        <f t="shared" si="517"/>
        <v/>
      </c>
      <c r="C587" s="150"/>
      <c r="D587" s="121"/>
      <c r="E587" s="153"/>
      <c r="F587" s="153"/>
      <c r="G587" s="153"/>
      <c r="H587" s="153"/>
      <c r="I587" s="153">
        <f t="shared" si="520"/>
        <v>0</v>
      </c>
      <c r="J587" s="153">
        <f t="shared" si="518"/>
        <v>0</v>
      </c>
      <c r="K587" s="153"/>
      <c r="L587" s="153"/>
      <c r="M587" s="151"/>
      <c r="N587" s="197"/>
      <c r="O587" s="160"/>
      <c r="P587" s="160"/>
      <c r="Q587" s="203"/>
      <c r="R587" s="204"/>
      <c r="S587" s="246"/>
      <c r="T587" s="129"/>
      <c r="U587" s="130"/>
      <c r="V587" s="186" t="str">
        <f>IF(OR($U578=0,M587="",Q587=""),"",IF(AND(T587="SI",$U578&gt;=$V$22),"CUMPLE",IF($U578&gt;=$V$23,"CUMPLE","NO CUMPLE")))</f>
        <v/>
      </c>
      <c r="W587" s="131"/>
      <c r="X587" s="186" t="str">
        <f>IF(OR(W578=0,M587="",Q587=""),"",IF(AND(T587="SI",W578&lt;=$X$22),"CUMPLE",IF(W578&lt;=$X$23,"CUMPLE","NO CUMPLE")))</f>
        <v/>
      </c>
      <c r="Y587" s="132"/>
      <c r="Z587" s="186" t="str">
        <f>IF(OR(Y578=0,M587="",Q587=""),"",IF(AND(T587="SI",Y578&gt;=$Z$22),"CUMPLE",IF(Y578&gt;=$Z$23,"CUMPLE","NO CUMPLE")))</f>
        <v/>
      </c>
      <c r="AA587" s="214" t="str">
        <f t="shared" si="513"/>
        <v/>
      </c>
      <c r="AB587" s="199">
        <v>2021</v>
      </c>
      <c r="AC587" s="134">
        <f t="shared" si="515"/>
        <v>0</v>
      </c>
      <c r="AD587" s="135" t="str">
        <f>IF(OR(B587="",C587=""),"",IF(AND(AC587&gt;0,AC587&lt;=30000),"MIPYME","NO CUMPLE"))</f>
        <v/>
      </c>
      <c r="AE587" s="136"/>
      <c r="AF587" s="188" t="str">
        <f>IF(OR(M587="",L578="",P587=""),"",IF(AND(T578="SI",AE578&gt;=$AF$22),"CUMPLE",IF(AE578&gt;=$AF$23,"CUMPLE","NO CUMPLE")))</f>
        <v/>
      </c>
      <c r="AG587" s="136"/>
      <c r="AH587" s="188" t="str">
        <f>IF(OR(M587="",L578="",P578=""),"",IF(AND(T578="SI",AG578&gt;=$AH$22),"CUMPLE",IF(AG578&gt;=$AH$23,"CUMPLE","NO CUMPLE")))</f>
        <v/>
      </c>
      <c r="AI587" s="162" t="str">
        <f t="shared" si="516"/>
        <v/>
      </c>
    </row>
    <row r="588" spans="1:35" ht="20.100000000000001" customHeight="1">
      <c r="A588" s="259"/>
      <c r="B588" s="284" t="str">
        <f t="shared" si="517"/>
        <v/>
      </c>
      <c r="C588" s="284"/>
      <c r="D588" s="284"/>
      <c r="E588" s="216"/>
      <c r="F588" s="153"/>
      <c r="G588" s="153"/>
      <c r="H588" s="153"/>
      <c r="I588" s="153">
        <f>IF(ISERROR(E588-G588),"",E588-G588)</f>
        <v>0</v>
      </c>
      <c r="J588" s="153">
        <f t="shared" si="518"/>
        <v>0</v>
      </c>
      <c r="K588" s="153"/>
      <c r="L588" s="153"/>
      <c r="M588" s="151"/>
      <c r="N588" s="197"/>
      <c r="O588" s="160"/>
      <c r="P588" s="160"/>
      <c r="Q588" s="203"/>
      <c r="R588" s="204"/>
      <c r="S588" s="253"/>
      <c r="T588" s="129"/>
      <c r="U588" s="129"/>
      <c r="V588" s="186" t="str">
        <f>IF(OR($U579=0,M588="",Q588=""),"",IF(AND(T588="SI",$U579&gt;=$V$22),"CUMPLE",IF($U579&gt;=$V$23,"CUMPLE","NO CUMPLE")))</f>
        <v/>
      </c>
      <c r="W588" s="129"/>
      <c r="X588" s="186" t="str">
        <f>IF(OR(W579=0,M588="",Q588=""),"",IF(AND(T588="SI",W579&lt;=$X$22),"CUMPLE",IF(W579&lt;=$X$23,"CUMPLE","NO CUMPLE")))</f>
        <v/>
      </c>
      <c r="Y588" s="129"/>
      <c r="Z588" s="186" t="str">
        <f>IF(OR(Y579=0,M588="",Q588=""),"",IF(AND(T588="SI",Y579&gt;=$Z$22),"CUMPLE",IF(Y579&gt;=$Z$23,"CUMPLE","NO CUMPLE")))</f>
        <v/>
      </c>
      <c r="AA588" s="214" t="str">
        <f t="shared" si="513"/>
        <v/>
      </c>
      <c r="AB588" s="200"/>
      <c r="AC588" s="129"/>
      <c r="AD588" s="129"/>
      <c r="AE588" s="129"/>
      <c r="AF588" s="188" t="str">
        <f>IF(OR(M588="",L578="",P588=""),"",IF(AND(T578="SI",AE578&gt;=$AF$22),"CUMPLE",IF(AE578&gt;=$AF$23,"CUMPLE","NO CUMPLE")))</f>
        <v/>
      </c>
      <c r="AG588" s="129"/>
      <c r="AH588" s="188" t="str">
        <f>IF(OR(M588="",L578="",P578=""),"",IF(AND(T578="SI",AG578&gt;=$AH$22),"CUMPLE",IF(AG578&gt;=$AH$23,"CUMPLE","NO CUMPLE")))</f>
        <v/>
      </c>
      <c r="AI588" s="162" t="str">
        <f t="shared" si="516"/>
        <v/>
      </c>
    </row>
    <row r="589" spans="1:35" ht="9.9499999999999993" customHeight="1" thickBot="1">
      <c r="A589" s="259"/>
      <c r="B589" s="322" t="s">
        <v>73</v>
      </c>
      <c r="C589" s="323"/>
      <c r="D589" s="323"/>
      <c r="E589" s="323"/>
      <c r="F589" s="323"/>
      <c r="G589" s="323"/>
      <c r="H589" s="323"/>
      <c r="I589" s="323"/>
      <c r="J589" s="323"/>
      <c r="K589" s="323"/>
      <c r="L589" s="323"/>
      <c r="M589" s="323"/>
      <c r="N589" s="323"/>
      <c r="O589" s="323"/>
      <c r="P589" s="323"/>
      <c r="Q589" s="323"/>
      <c r="R589" s="323"/>
      <c r="S589" s="324"/>
      <c r="T589" s="323"/>
      <c r="U589" s="323"/>
      <c r="V589" s="323"/>
      <c r="W589" s="323"/>
      <c r="X589" s="323"/>
      <c r="Y589" s="323"/>
      <c r="Z589" s="323"/>
      <c r="AA589" s="324"/>
      <c r="AB589" s="323"/>
      <c r="AC589" s="323"/>
      <c r="AD589" s="323"/>
      <c r="AE589" s="323"/>
      <c r="AF589" s="323"/>
      <c r="AG589" s="323"/>
      <c r="AH589" s="323"/>
      <c r="AI589" s="325"/>
    </row>
    <row r="590" spans="1:35" s="221" customFormat="1" ht="26.1" customHeight="1">
      <c r="A590" s="269" t="s">
        <v>231</v>
      </c>
      <c r="B590" s="222">
        <v>48</v>
      </c>
      <c r="C590" s="223" t="s">
        <v>232</v>
      </c>
      <c r="D590" s="224">
        <f>IF(SUM(D591:D600)=0,"",SUM(D591:D600))</f>
        <v>1</v>
      </c>
      <c r="E590" s="225">
        <f t="shared" ref="E590:K590" si="522">IF(ISERROR(SUM(E591:E600)),"",SUM(E591:E600))</f>
        <v>8701911529</v>
      </c>
      <c r="F590" s="225">
        <f t="shared" si="522"/>
        <v>15600015959</v>
      </c>
      <c r="G590" s="225">
        <f t="shared" si="522"/>
        <v>2940909762</v>
      </c>
      <c r="H590" s="225">
        <f t="shared" si="522"/>
        <v>7636248955</v>
      </c>
      <c r="I590" s="225">
        <f t="shared" si="522"/>
        <v>5761001767</v>
      </c>
      <c r="J590" s="225">
        <f t="shared" si="522"/>
        <v>7963767004</v>
      </c>
      <c r="K590" s="225">
        <f t="shared" si="522"/>
        <v>923774725</v>
      </c>
      <c r="L590" s="225">
        <f t="shared" ref="L590" si="523">IF(ISERROR(SUM(L591:L599)),"",SUM(L591:L599))</f>
        <v>10424643</v>
      </c>
      <c r="M590" s="226">
        <v>4</v>
      </c>
      <c r="N590" s="227">
        <f>IF(M590="","",VLOOKUP(M590,POA!$B$3:$G562,3,0))</f>
        <v>5</v>
      </c>
      <c r="O590" s="228" t="s">
        <v>7</v>
      </c>
      <c r="P590" s="228">
        <f>+SUM(P591:P599)</f>
        <v>0</v>
      </c>
      <c r="Q590" s="229">
        <f>IF(ISERROR(VLOOKUP(M590,POA!$B$3:$G575,2,0)),"",VLOOKUP(M590,POA!$B$3:$G575,2,0))</f>
        <v>1378467964</v>
      </c>
      <c r="R590" s="230">
        <f>IF(M590="","",SUM($I$590)+IF(ISERROR(VLOOKUP(M590,POA!$B$3:$G559,4,0)),"",VLOOKUP(M590,POA!$B$3:$G559,4,0)))</f>
        <v>6036695359.8000002</v>
      </c>
      <c r="S590" s="231" t="str">
        <f>IF(OR($R$26=0,M590="",Q590=""),"",IF($R$26&gt;=VLOOKUP(M590,POA!$B$3:$G$21,6,FALSE),"CUMPLE","NO CUMPLE"))</f>
        <v/>
      </c>
      <c r="T590" s="225" t="str">
        <f>IF(M590="","",IF(COUNTIFS(T591:T600,"SI",D591:D600,"&gt;=10%")&gt;0,"SI","NO"))</f>
        <v>SI</v>
      </c>
      <c r="U590" s="225">
        <f>IF(ISERROR(SUM(E590/G590)),0,SUM(E590/G590))</f>
        <v>2.9589182372879619</v>
      </c>
      <c r="V590" s="232" t="str">
        <f>IF(OR($U590=0,M590="",Q590=""),"",IF(AND(T590="SI",$U590&gt;=$V$22),"CUMPLE",IF($U590&gt;=$V$23,"CUMPLE","NO CUMPLE")))</f>
        <v>CUMPLE</v>
      </c>
      <c r="W590" s="233">
        <f>IF(M590="","",IF(ISERROR(SUM(H590/F590)),0,SUM(H590/F590)))</f>
        <v>0.48950263737355193</v>
      </c>
      <c r="X590" s="232" t="str">
        <f>IF(OR(W590=0,M590="",Q590=""),"",IF(AND(T590="SI",W590&lt;=$X$22),"CUMPLE",IF(W590&lt;=$X$23,"CUMPLE","NO CUMPLE")))</f>
        <v>CUMPLE</v>
      </c>
      <c r="Y590" s="225">
        <f>IF(ISERROR(SUM(K590/L590)),0,SUM(K590/L590))</f>
        <v>88.614518981609251</v>
      </c>
      <c r="Z590" s="232" t="str">
        <f>IF(OR(Y590=0,M590="",Q590=""),"",IF(AND(T590="SI",Y590&gt;=$Z$22),"CUMPLE",IF(Y590&gt;=$Z$23,"CUMPLE","NO CUMPLE")))</f>
        <v>CUMPLE</v>
      </c>
      <c r="AA590" s="234" t="str">
        <f t="shared" ref="AA590:AA600" si="524">IF(OR(S590="",V590="",X590="",Z590=""),"",IF(S590="NO CUMPLE","NO CUMPLE",IF(V590="NO CUMPLE","NO CUMPLE",IF(X590="NO CUMPLE","NO CUMPLE",IF(Z590="NO CUMPLE","NO CUMPLE",IF(Z590="NO CUMPLE","NO CUMPLE","CUMPLE"))))))</f>
        <v/>
      </c>
      <c r="AB590" s="235">
        <v>2021</v>
      </c>
      <c r="AC590" s="236">
        <f>IF(ISERROR(F590/VLOOKUP(AB590,$AC$21:$AD$23,2)),"",F590/VLOOKUP(AB590,$AC$21:$AD$23,2))</f>
        <v>17170.687420062826</v>
      </c>
      <c r="AD590" s="237" t="str">
        <f>IF(OR(B590="",C590=""),"",IF(AND(AC590&gt;0,AC590&lt;=30000),"MIPYME","NO CUMPLE"))</f>
        <v>MIPYME</v>
      </c>
      <c r="AE590" s="238">
        <f>IF(M590="","",IF(ISERROR(SUM(K590/J590)),0,SUM(K590/J590)))</f>
        <v>0.11599720641450348</v>
      </c>
      <c r="AF590" s="239" t="str">
        <f>IF(OR(M590="",L590="",P590=""),"",IF(AND(T590="SI",AE590&gt;=$AF$22),"CUMPLE",IF(AE590&gt;=$AF$23,"CUMPLE","NO CUMPLE")))</f>
        <v>CUMPLE</v>
      </c>
      <c r="AG590" s="238">
        <f>IF(M590="","",IF(ISERROR(SUM(K590/F590)),0,SUM(K590/F590)))</f>
        <v>5.9216267946639735E-2</v>
      </c>
      <c r="AH590" s="239" t="str">
        <f>IF(OR(M590="",L590="",P590=""),"",IF(AND(T590="SI",AG590&gt;=$AH$22),"CUMPLE",IF(AG590&gt;=$AH$23,"CUMPLE","NO CUMPLE")))</f>
        <v>CUMPLE</v>
      </c>
      <c r="AI590" s="234" t="str">
        <f>IF(OR(AF590="",AH590=""),"",IF(AF590="NO CUMPLE","NO CUMPLE",IF(AH590="NO CUMPLE","NO CUMPLE",IF(AH590="NO CUMPLE","NO CUMPLE","CUMPLE"))))</f>
        <v>CUMPLE</v>
      </c>
    </row>
    <row r="591" spans="1:35" s="14" customFormat="1" ht="20.100000000000001" customHeight="1">
      <c r="A591" s="259">
        <v>45461</v>
      </c>
      <c r="B591" s="146">
        <f>IF(C591="","",B590+0.1)</f>
        <v>48.1</v>
      </c>
      <c r="C591" s="146" t="s">
        <v>233</v>
      </c>
      <c r="D591" s="147">
        <v>0.5</v>
      </c>
      <c r="E591" s="137">
        <v>2857627624</v>
      </c>
      <c r="F591" s="137">
        <v>2904871124</v>
      </c>
      <c r="G591" s="137">
        <v>119993906</v>
      </c>
      <c r="H591" s="137">
        <v>119993906</v>
      </c>
      <c r="I591" s="137">
        <f>IF(ISERROR(E591-G591),"",E591-G591)</f>
        <v>2737633718</v>
      </c>
      <c r="J591" s="137">
        <f>IF(ISERROR(F591-H591),"",F591-H591)</f>
        <v>2784877218</v>
      </c>
      <c r="K591" s="137">
        <v>56021945</v>
      </c>
      <c r="L591" s="137">
        <v>7027484</v>
      </c>
      <c r="M591" s="148">
        <v>6</v>
      </c>
      <c r="N591" s="198">
        <f>IF(M591="","",VLOOKUP(M591,POA!$B$3:$G562,3,0))</f>
        <v>5</v>
      </c>
      <c r="O591" s="159" t="s">
        <v>7</v>
      </c>
      <c r="P591" s="159">
        <f t="shared" ref="P591:P592" si="525">+SUM(P592:P600)</f>
        <v>0</v>
      </c>
      <c r="Q591" s="202">
        <f>IF(ISERROR(VLOOKUP(M591,POA!$B$3:$G575,2,0)),"",VLOOKUP(M591,POA!$B$3:$G575,2,0))</f>
        <v>1264100957</v>
      </c>
      <c r="R591" s="264">
        <f>IF(M591="","",SUM($I$590)+IF(ISERROR(VLOOKUP(M591,POA!$B$3:$G560,4,0)),"",VLOOKUP(M591,POA!$B$3:$G560,4,0)))</f>
        <v>6013821958.3999996</v>
      </c>
      <c r="S591" s="256" t="str">
        <f>IF(OR($R$26=0,M591="",Q591=""),"",IF($R$26&gt;=VLOOKUP(M591,POA!$B$3:$G$21,6,FALSE),"CUMPLE","NO CUMPLE"))</f>
        <v/>
      </c>
      <c r="T591" s="154" t="s">
        <v>71</v>
      </c>
      <c r="U591" s="138"/>
      <c r="V591" s="185" t="str">
        <f>IF(OR($U590=0,M591="",Q591=""),"",IF(AND(T591="SI",$U590&gt;=$V$22),"CUMPLE",IF($U590&gt;=$V$23,"CUMPLE","NO CUMPLE")))</f>
        <v>CUMPLE</v>
      </c>
      <c r="W591" s="139"/>
      <c r="X591" s="185" t="str">
        <f>IF(OR(W590=0,M591="",Q591=""),"",IF(AND(T591="SI",W590&lt;=$X$22),"CUMPLE",IF(W590&lt;=$X$23,"CUMPLE","NO CUMPLE")))</f>
        <v>CUMPLE</v>
      </c>
      <c r="Y591" s="140"/>
      <c r="Z591" s="185" t="str">
        <f>IF(OR(Y590=0,M591="",Q591=""),"",IF(AND(T591="SI",Y590&gt;=$Z$22),"CUMPLE",IF(Y590&gt;=$Z$23,"CUMPLE","NO CUMPLE")))</f>
        <v>CUMPLE</v>
      </c>
      <c r="AA591" s="213" t="str">
        <f t="shared" si="524"/>
        <v/>
      </c>
      <c r="AB591" s="141">
        <v>2021</v>
      </c>
      <c r="AC591" s="142">
        <f t="shared" ref="AC591:AC599" si="526">IF(ISERROR(F591/VLOOKUP(AB591,$AC$21:$AD$23,2)),"",F591/VLOOKUP(AB591,$AC$21:$AD$23,2))</f>
        <v>3197.3450666244003</v>
      </c>
      <c r="AD591" s="143" t="str">
        <f>IF(OR(B591="",C591=""),"",IF(AND(AC591&gt;0,AC591&lt;=30000),"MIPYME","NO CUMPLE"))</f>
        <v>MIPYME</v>
      </c>
      <c r="AE591" s="144"/>
      <c r="AF591" s="187" t="str">
        <f>IF(OR(M591="",L590="",P591=""),"",IF(AND(T590="SI",AE590&gt;=$AF$22),"CUMPLE",IF(AE590&gt;=$AF$23,"CUMPLE","NO CUMPLE")))</f>
        <v>CUMPLE</v>
      </c>
      <c r="AG591" s="144"/>
      <c r="AH591" s="187" t="str">
        <f>IF(OR(M591="",L590="",P591=""),"",IF(AND(T590="SI",AG590&gt;=$AH$22),"CUMPLE",IF(AG590&gt;=$AH$23,"CUMPLE","NO CUMPLE")))</f>
        <v>CUMPLE</v>
      </c>
      <c r="AI591" s="161" t="str">
        <f t="shared" ref="AI591:AI600" si="527">IF(OR(AF591="",AH591=""),"",IF(AF591="NO CUMPLE","NO CUMPLE",IF(AH591="NO CUMPLE","NO CUMPLE",IF(AH591="NO CUMPLE","NO CUMPLE","CUMPLE"))))</f>
        <v>CUMPLE</v>
      </c>
    </row>
    <row r="592" spans="1:35" s="14" customFormat="1" ht="20.100000000000001" customHeight="1">
      <c r="A592" s="259">
        <v>45468</v>
      </c>
      <c r="B592" s="21">
        <f t="shared" ref="B592:B600" si="528">IF(C592="","",B591+0.1)</f>
        <v>48.2</v>
      </c>
      <c r="C592" s="21" t="s">
        <v>234</v>
      </c>
      <c r="D592" s="121">
        <v>0.5</v>
      </c>
      <c r="E592" s="137">
        <v>5844283905</v>
      </c>
      <c r="F592" s="137">
        <v>12695144835</v>
      </c>
      <c r="G592" s="137">
        <v>2820915856</v>
      </c>
      <c r="H592" s="137">
        <v>7516255049</v>
      </c>
      <c r="I592" s="137">
        <f>IF(ISERROR(E592-G592),"",E592-G592)</f>
        <v>3023368049</v>
      </c>
      <c r="J592" s="137">
        <f>IF(ISERROR(F592-H592),"",F592-H592)</f>
        <v>5178889786</v>
      </c>
      <c r="K592" s="137">
        <v>867752780</v>
      </c>
      <c r="L592" s="137">
        <v>3397159</v>
      </c>
      <c r="M592" s="149">
        <v>7</v>
      </c>
      <c r="N592" s="197">
        <f>IF(M592="","",VLOOKUP(M592,POA!$B$3:$G562,3,0))</f>
        <v>5</v>
      </c>
      <c r="O592" s="160" t="s">
        <v>7</v>
      </c>
      <c r="P592" s="160">
        <f t="shared" si="525"/>
        <v>0</v>
      </c>
      <c r="Q592" s="255">
        <f>IF(ISERROR(VLOOKUP(M592,POA!$B$3:$G575,2,0)),"",VLOOKUP(M592,POA!$B$3:$G575,2,0))</f>
        <v>1167015102</v>
      </c>
      <c r="R592" s="295">
        <f>IF(M592="","",SUM($I$590)+IF(ISERROR(VLOOKUP(M592,POA!$B$3:$G561,4,0)),"",VLOOKUP(M592,POA!$B$3:$G561,4,0)))</f>
        <v>5994404787.3999996</v>
      </c>
      <c r="S592" s="257" t="str">
        <f>IF(OR($R$26=0,M592="",Q592=""),"",IF($R$26&gt;=VLOOKUP(M592,POA!$B$3:$G$21,6,FALSE),"CUMPLE","NO CUMPLE"))</f>
        <v/>
      </c>
      <c r="T592" s="129" t="s">
        <v>71</v>
      </c>
      <c r="U592" s="130"/>
      <c r="V592" s="186" t="str">
        <f>IF(OR($U590=0,M592="",Q592=""),"",IF(AND(T592="SI",$U590&gt;=$V$22),"CUMPLE",IF($U590&gt;=$V$23,"CUMPLE","NO CUMPLE")))</f>
        <v>CUMPLE</v>
      </c>
      <c r="W592" s="131"/>
      <c r="X592" s="186" t="str">
        <f>IF(OR(W590=0,M592="",Q592=""),"",IF(AND(T592="SI",W590&lt;=$X$22),"CUMPLE",IF(W590&lt;=$X$23,"CUMPLE","NO CUMPLE")))</f>
        <v>CUMPLE</v>
      </c>
      <c r="Y592" s="132"/>
      <c r="Z592" s="186" t="str">
        <f>IF(OR(Y590=0,M592="",Q592=""),"",IF(AND(T592="SI",Y590&gt;=$Z$22),"CUMPLE",IF(Y590&gt;=$Z$23,"CUMPLE","NO CUMPLE")))</f>
        <v>CUMPLE</v>
      </c>
      <c r="AA592" s="214" t="str">
        <f t="shared" si="524"/>
        <v/>
      </c>
      <c r="AB592" s="199">
        <v>2021</v>
      </c>
      <c r="AC592" s="134">
        <f t="shared" si="526"/>
        <v>13973.342353438427</v>
      </c>
      <c r="AD592" s="135" t="str">
        <f t="shared" ref="AD592:AD595" si="529">IF(OR(B592="",C592=""),"",IF(AND(AC592&gt;0,AC592&lt;=30000),"MIPYME","NO CUMPLE"))</f>
        <v>MIPYME</v>
      </c>
      <c r="AE592" s="136"/>
      <c r="AF592" s="188" t="str">
        <f>IF(OR(M592="",L590="",P592=""),"",IF(AND(T590="SI",AE590&gt;=$AF$22),"CUMPLE",IF(AE590&gt;=$AF$23,"CUMPLE","NO CUMPLE")))</f>
        <v>CUMPLE</v>
      </c>
      <c r="AG592" s="136"/>
      <c r="AH592" s="188" t="str">
        <f>IF(OR(M592="",L590="",P590=""),"",IF(AND(T590="SI",AG590&gt;=$AH$22),"CUMPLE",IF(AG590&gt;=$AH$23,"CUMPLE","NO CUMPLE")))</f>
        <v>CUMPLE</v>
      </c>
      <c r="AI592" s="162" t="str">
        <f t="shared" si="527"/>
        <v>CUMPLE</v>
      </c>
    </row>
    <row r="593" spans="1:35" s="14" customFormat="1" ht="20.100000000000001" customHeight="1">
      <c r="A593" s="259"/>
      <c r="B593" s="21" t="str">
        <f t="shared" si="528"/>
        <v/>
      </c>
      <c r="C593" s="21"/>
      <c r="D593" s="121"/>
      <c r="E593" s="153"/>
      <c r="F593" s="153"/>
      <c r="G593" s="153"/>
      <c r="H593" s="153"/>
      <c r="I593" s="153">
        <f t="shared" ref="I593:I599" si="530">IF(ISERROR(E593-G593),"",E593-G593)</f>
        <v>0</v>
      </c>
      <c r="J593" s="153">
        <f t="shared" ref="J593:J600" si="531">IF(ISERROR(F593-H593),"",F593-H593)</f>
        <v>0</v>
      </c>
      <c r="K593" s="153"/>
      <c r="L593" s="153"/>
      <c r="M593" s="149"/>
      <c r="N593" s="197"/>
      <c r="O593" s="160"/>
      <c r="P593" s="160"/>
      <c r="Q593" s="203"/>
      <c r="R593" s="261"/>
      <c r="S593" s="251" t="str">
        <f>IF(OR($R$26=0,M593="",Q593=""),"",IF($R$26&gt;=VLOOKUP(M593,POA!$B$3:$G$21,6,FALSE),"CUMPLE","NO CUMPLE"))</f>
        <v/>
      </c>
      <c r="T593" s="129"/>
      <c r="U593" s="130"/>
      <c r="V593" s="186" t="str">
        <f>IF(OR($U590=0,M593="",Q593=""),"",IF(AND(T593="SI",$U590&gt;=$V$22),"CUMPLE",IF($U590&gt;=$V$23,"CUMPLE","NO CUMPLE")))</f>
        <v/>
      </c>
      <c r="W593" s="131"/>
      <c r="X593" s="186" t="str">
        <f>IF(OR(W590=0,M593="",Q593=""),"",IF(AND(T593="SI",W590&lt;=$X$22),"CUMPLE",IF(W590&lt;=$X$23,"CUMPLE","NO CUMPLE")))</f>
        <v/>
      </c>
      <c r="Y593" s="132"/>
      <c r="Z593" s="186" t="str">
        <f>IF(OR(Y590=0,M593="",Q593=""),"",IF(AND(T593="SI",Y590&gt;=$Z$22),"CUMPLE",IF(Y590&gt;=$Z$23,"CUMPLE","NO CUMPLE")))</f>
        <v/>
      </c>
      <c r="AA593" s="214" t="str">
        <f t="shared" si="524"/>
        <v/>
      </c>
      <c r="AB593" s="199">
        <v>2021</v>
      </c>
      <c r="AC593" s="134">
        <f t="shared" si="526"/>
        <v>0</v>
      </c>
      <c r="AD593" s="135" t="str">
        <f t="shared" si="529"/>
        <v/>
      </c>
      <c r="AE593" s="136"/>
      <c r="AF593" s="188" t="str">
        <f>IF(OR(M593="",L590="",P593=""),"",IF(AND(T590="SI",AE590&gt;=$AF$22),"CUMPLE",IF(AE590&gt;=$AF$23,"CUMPLE","NO CUMPLE")))</f>
        <v/>
      </c>
      <c r="AG593" s="136"/>
      <c r="AH593" s="188" t="str">
        <f>IF(OR(M593="",L590="",P590=""),"",IF(AND(T590="SI",AG590&gt;=$AH$22),"CUMPLE",IF(AG590&gt;=$AH$23,"CUMPLE","NO CUMPLE")))</f>
        <v/>
      </c>
      <c r="AI593" s="162" t="str">
        <f t="shared" si="527"/>
        <v/>
      </c>
    </row>
    <row r="594" spans="1:35" s="14" customFormat="1" ht="20.100000000000001" customHeight="1">
      <c r="A594" s="259"/>
      <c r="B594" s="21" t="str">
        <f t="shared" si="528"/>
        <v/>
      </c>
      <c r="C594" s="21"/>
      <c r="D594" s="121"/>
      <c r="E594" s="153"/>
      <c r="F594" s="153"/>
      <c r="G594" s="153"/>
      <c r="H594" s="153"/>
      <c r="I594" s="153">
        <f t="shared" si="530"/>
        <v>0</v>
      </c>
      <c r="J594" s="153">
        <f t="shared" si="531"/>
        <v>0</v>
      </c>
      <c r="K594" s="153"/>
      <c r="L594" s="153"/>
      <c r="M594" s="149"/>
      <c r="N594" s="197"/>
      <c r="O594" s="160"/>
      <c r="P594" s="160"/>
      <c r="Q594" s="203"/>
      <c r="R594" s="204"/>
      <c r="S594" s="252" t="str">
        <f>IF(OR($R$26=0,M594="",Q594=""),"",IF($R$26&gt;=VLOOKUP(M594,POA!$B$3:$G$21,6,FALSE),"CUMPLE","NO CUMPLE"))</f>
        <v/>
      </c>
      <c r="T594" s="129"/>
      <c r="U594" s="130"/>
      <c r="V594" s="186" t="str">
        <f>IF(OR($U590=0,M594="",Q594=""),"",IF(AND(T594="SI",$U590&gt;=$V$22),"CUMPLE",IF($U590&gt;=$V$23,"CUMPLE","NO CUMPLE")))</f>
        <v/>
      </c>
      <c r="W594" s="131"/>
      <c r="X594" s="186" t="str">
        <f>IF(OR(W590=0,M594="",Q594=""),"",IF(AND(T594="SI",W590&lt;=$X$22),"CUMPLE",IF(W590&lt;=$X$23,"CUMPLE","NO CUMPLE")))</f>
        <v/>
      </c>
      <c r="Y594" s="132"/>
      <c r="Z594" s="186" t="str">
        <f>IF(OR(Y590=0,M594="",Q594=""),"",IF(AND(T594="SI",Y590&gt;=$Z$22),"CUMPLE",IF(Y590&gt;=$Z$23,"CUMPLE","NO CUMPLE")))</f>
        <v/>
      </c>
      <c r="AA594" s="214" t="str">
        <f t="shared" si="524"/>
        <v/>
      </c>
      <c r="AB594" s="199">
        <v>2021</v>
      </c>
      <c r="AC594" s="134">
        <f t="shared" si="526"/>
        <v>0</v>
      </c>
      <c r="AD594" s="135" t="str">
        <f t="shared" si="529"/>
        <v/>
      </c>
      <c r="AE594" s="136"/>
      <c r="AF594" s="188" t="str">
        <f>IF(OR(M594="",L590="",P594=""),"",IF(AND(T590="SI",AE590&gt;=$AF$22),"CUMPLE",IF(AE590&gt;=$AF$23,"CUMPLE","NO CUMPLE")))</f>
        <v/>
      </c>
      <c r="AG594" s="136"/>
      <c r="AH594" s="188" t="str">
        <f>IF(OR(M593="",L590="",P590=""),"",IF(AND(T590="SI",AG590&gt;=$AH$22),"CUMPLE",IF(AG590&gt;=$AH$23,"CUMPLE","NO CUMPLE")))</f>
        <v/>
      </c>
      <c r="AI594" s="162" t="str">
        <f t="shared" si="527"/>
        <v/>
      </c>
    </row>
    <row r="595" spans="1:35" s="14" customFormat="1" ht="20.100000000000001" customHeight="1">
      <c r="A595" s="259"/>
      <c r="B595" s="21" t="str">
        <f t="shared" si="528"/>
        <v/>
      </c>
      <c r="C595" s="21"/>
      <c r="D595" s="121"/>
      <c r="E595" s="153"/>
      <c r="F595" s="153"/>
      <c r="G595" s="153"/>
      <c r="H595" s="153"/>
      <c r="I595" s="153">
        <f t="shared" si="530"/>
        <v>0</v>
      </c>
      <c r="J595" s="153">
        <f t="shared" si="531"/>
        <v>0</v>
      </c>
      <c r="K595" s="153"/>
      <c r="L595" s="153"/>
      <c r="M595" s="149"/>
      <c r="N595" s="197"/>
      <c r="O595" s="160"/>
      <c r="P595" s="160"/>
      <c r="Q595" s="203"/>
      <c r="R595" s="204"/>
      <c r="S595" s="246" t="str">
        <f>IF(OR($R$26=0,M595="",Q595=""),"",IF($R$26&gt;=VLOOKUP(M595,POA!$B$3:$G$21,6,FALSE),"CUMPLE","NO CUMPLE"))</f>
        <v/>
      </c>
      <c r="T595" s="129"/>
      <c r="U595" s="130"/>
      <c r="V595" s="186" t="str">
        <f>IF(OR($U590=0,M595="",Q595=""),"",IF(AND(T595="SI",$U590&gt;=$V$22),"CUMPLE",IF($U590&gt;=$V$23,"CUMPLE","NO CUMPLE")))</f>
        <v/>
      </c>
      <c r="W595" s="131"/>
      <c r="X595" s="186" t="str">
        <f>IF(OR(W590=0,M595="",Q595=""),"",IF(AND(T595="SI",W590&lt;=$X$22),"CUMPLE",IF(W590&lt;=$X$23,"CUMPLE","NO CUMPLE")))</f>
        <v/>
      </c>
      <c r="Y595" s="132"/>
      <c r="Z595" s="186" t="str">
        <f>IF(OR(Y590=0,M595="",Q595=""),"",IF(AND(T595="SI",Y590&gt;=$Z$22),"CUMPLE",IF(Y590&gt;=$Z$23,"CUMPLE","NO CUMPLE")))</f>
        <v/>
      </c>
      <c r="AA595" s="214" t="str">
        <f t="shared" si="524"/>
        <v/>
      </c>
      <c r="AB595" s="199">
        <v>2021</v>
      </c>
      <c r="AC595" s="134">
        <f t="shared" si="526"/>
        <v>0</v>
      </c>
      <c r="AD595" s="135" t="str">
        <f t="shared" si="529"/>
        <v/>
      </c>
      <c r="AE595" s="136"/>
      <c r="AF595" s="188" t="str">
        <f>IF(OR(M595="",L590="",P595=""),"",IF(AND(T590="SI",AE590&gt;=$AF$22),"CUMPLE",IF(AE590&gt;=$AF$23,"CUMPLE","NO CUMPLE")))</f>
        <v/>
      </c>
      <c r="AG595" s="136"/>
      <c r="AH595" s="188" t="str">
        <f>IF(OR(M595="",L590="",P590=""),"",IF(AND(T590="SI",AG590&gt;=$AH$22),"CUMPLE",IF(AG590&gt;=$AH$23,"CUMPLE","NO CUMPLE")))</f>
        <v/>
      </c>
      <c r="AI595" s="162" t="str">
        <f t="shared" si="527"/>
        <v/>
      </c>
    </row>
    <row r="596" spans="1:35" s="14" customFormat="1" ht="20.100000000000001" customHeight="1">
      <c r="A596" s="259"/>
      <c r="B596" s="150" t="str">
        <f t="shared" si="528"/>
        <v/>
      </c>
      <c r="C596" s="150"/>
      <c r="D596" s="121"/>
      <c r="E596" s="153"/>
      <c r="F596" s="153"/>
      <c r="G596" s="153"/>
      <c r="H596" s="153"/>
      <c r="I596" s="153">
        <f t="shared" si="530"/>
        <v>0</v>
      </c>
      <c r="J596" s="153">
        <f t="shared" si="531"/>
        <v>0</v>
      </c>
      <c r="K596" s="153"/>
      <c r="L596" s="153"/>
      <c r="M596" s="149"/>
      <c r="N596" s="197"/>
      <c r="O596" s="160"/>
      <c r="P596" s="160"/>
      <c r="Q596" s="203"/>
      <c r="R596" s="204"/>
      <c r="S596" s="246" t="str">
        <f>IF(OR($R$26=0,M596="",Q596=""),"",IF($R$26&gt;=VLOOKUP(M596,POA!$B$3:$G$21,6,FALSE),"CUMPLE","NO CUMPLE"))</f>
        <v/>
      </c>
      <c r="T596" s="129"/>
      <c r="U596" s="130"/>
      <c r="V596" s="186" t="str">
        <f>IF(OR($U590=0,M596="",Q596=""),"",IF(AND(T596="SI",$U590&gt;=$V$22),"CUMPLE",IF($U590&gt;=$V$23,"CUMPLE","NO CUMPLE")))</f>
        <v/>
      </c>
      <c r="W596" s="131"/>
      <c r="X596" s="186" t="str">
        <f>IF(OR(W590=0,M596="",Q596=""),"",IF(AND(T596="SI",W590&lt;=$X$22),"CUMPLE",IF(W590&lt;=$X$23,"CUMPLE","NO CUMPLE")))</f>
        <v/>
      </c>
      <c r="Y596" s="132"/>
      <c r="Z596" s="186" t="str">
        <f>IF(OR(Y590=0,M596="",Q596=""),"",IF(AND(T596="SI",Y590&gt;=$Z$22),"CUMPLE",IF(Y590&gt;=$Z$23,"CUMPLE","NO CUMPLE")))</f>
        <v/>
      </c>
      <c r="AA596" s="214" t="str">
        <f t="shared" si="524"/>
        <v/>
      </c>
      <c r="AB596" s="199">
        <v>2021</v>
      </c>
      <c r="AC596" s="134">
        <f t="shared" si="526"/>
        <v>0</v>
      </c>
      <c r="AD596" s="135" t="str">
        <f>IF(OR(B596="",C596=""),"",IF(AND(AC596&gt;0,AC596&lt;=30000),"MIPYME","NO CUMPLE"))</f>
        <v/>
      </c>
      <c r="AE596" s="136"/>
      <c r="AF596" s="188" t="str">
        <f>IF(OR(M596="",L590="",P596=""),"",IF(AND(T594="SI",AE590&gt;=$AF$22),"CUMPLE",IF(AE590&gt;=$AF$23,"CUMPLE","NO CUMPLE")))</f>
        <v/>
      </c>
      <c r="AG596" s="136"/>
      <c r="AH596" s="188" t="str">
        <f>IF(OR(M596="",L590="",P590=""),"",IF(AND(T590="SI",AG590&gt;=$AH$22),"CUMPLE",IF(AG590&gt;=$AH$23,"CUMPLE","NO CUMPLE")))</f>
        <v/>
      </c>
      <c r="AI596" s="162" t="str">
        <f t="shared" si="527"/>
        <v/>
      </c>
    </row>
    <row r="597" spans="1:35" s="14" customFormat="1" ht="20.100000000000001" customHeight="1">
      <c r="A597" s="259"/>
      <c r="B597" s="150" t="str">
        <f t="shared" si="528"/>
        <v/>
      </c>
      <c r="C597" s="150"/>
      <c r="D597" s="121"/>
      <c r="E597" s="153"/>
      <c r="F597" s="153"/>
      <c r="G597" s="153"/>
      <c r="H597" s="153"/>
      <c r="I597" s="153">
        <f t="shared" si="530"/>
        <v>0</v>
      </c>
      <c r="J597" s="153">
        <f t="shared" si="531"/>
        <v>0</v>
      </c>
      <c r="K597" s="153"/>
      <c r="L597" s="153"/>
      <c r="M597" s="149"/>
      <c r="N597" s="197"/>
      <c r="O597" s="160"/>
      <c r="P597" s="160"/>
      <c r="Q597" s="203"/>
      <c r="R597" s="204"/>
      <c r="S597" s="246" t="str">
        <f>IF(OR($R$26=0,M597="",Q597=""),"",IF($R$26&gt;=VLOOKUP(M597,POA!$B$3:$G$21,6,FALSE),"CUMPLE","NO CUMPLE"))</f>
        <v/>
      </c>
      <c r="T597" s="129"/>
      <c r="U597" s="130"/>
      <c r="V597" s="186" t="str">
        <f>IF(OR($U590=0,M597="",Q597=""),"",IF(AND(T597="SI",$U590&gt;=$V$22),"CUMPLE",IF($U590&gt;=$V$23,"CUMPLE","NO CUMPLE")))</f>
        <v/>
      </c>
      <c r="W597" s="131"/>
      <c r="X597" s="186" t="str">
        <f>IF(OR(W590=0,M597="",Q597=""),"",IF(AND(T597="SI",W590&lt;=$X$22),"CUMPLE",IF(W590&lt;=$X$23,"CUMPLE","NO CUMPLE")))</f>
        <v/>
      </c>
      <c r="Y597" s="132"/>
      <c r="Z597" s="186" t="str">
        <f>IF(OR(Y590=0,M597="",Q597=""),"",IF(AND(T597="SI",Y590&gt;=$Z$22),"CUMPLE",IF(Y590&gt;=$Z$23,"CUMPLE","NO CUMPLE")))</f>
        <v/>
      </c>
      <c r="AA597" s="214" t="str">
        <f t="shared" si="524"/>
        <v/>
      </c>
      <c r="AB597" s="199">
        <v>2021</v>
      </c>
      <c r="AC597" s="134">
        <f t="shared" si="526"/>
        <v>0</v>
      </c>
      <c r="AD597" s="135" t="str">
        <f t="shared" ref="AD597:AD598" si="532">IF(OR(B597="",C597=""),"",IF(AND(AC597&gt;0,AC597&lt;=30000),"MIPYME","NO CUMPLE"))</f>
        <v/>
      </c>
      <c r="AE597" s="136"/>
      <c r="AF597" s="188" t="str">
        <f>IF(OR(M597="",L590="",P597=""),"",IF(AND(T590="SI",AE590&gt;=$AF$22),"CUMPLE",IF(AE590&gt;=$AF$23,"CUMPLE","NO CUMPLE")))</f>
        <v/>
      </c>
      <c r="AG597" s="136"/>
      <c r="AH597" s="188" t="str">
        <f>IF(OR(M597="",L590="",P590=""),"",IF(AND(T590="SI",AG590&gt;=$AH$22),"CUMPLE",IF(AG590&gt;=$AH$23,"CUMPLE","NO CUMPLE")))</f>
        <v/>
      </c>
      <c r="AI597" s="162" t="str">
        <f t="shared" si="527"/>
        <v/>
      </c>
    </row>
    <row r="598" spans="1:35" s="14" customFormat="1" ht="20.100000000000001" customHeight="1">
      <c r="A598" s="259"/>
      <c r="B598" s="150" t="str">
        <f t="shared" si="528"/>
        <v/>
      </c>
      <c r="C598" s="150"/>
      <c r="D598" s="121"/>
      <c r="E598" s="153"/>
      <c r="F598" s="153"/>
      <c r="G598" s="153"/>
      <c r="H598" s="153"/>
      <c r="I598" s="153">
        <f t="shared" si="530"/>
        <v>0</v>
      </c>
      <c r="J598" s="153">
        <f t="shared" si="531"/>
        <v>0</v>
      </c>
      <c r="K598" s="153"/>
      <c r="L598" s="153"/>
      <c r="M598" s="149"/>
      <c r="N598" s="197"/>
      <c r="O598" s="160"/>
      <c r="P598" s="160"/>
      <c r="Q598" s="203"/>
      <c r="R598" s="204"/>
      <c r="S598" s="246" t="str">
        <f>IF(OR($R$26=0,M598="",Q598=""),"",IF($R$26&gt;=VLOOKUP(M598,POA!$B$3:$G$21,6,FALSE),"CUMPLE","NO CUMPLE"))</f>
        <v/>
      </c>
      <c r="T598" s="129"/>
      <c r="U598" s="130"/>
      <c r="V598" s="186" t="str">
        <f>IF(OR($U590=0,M598="",Q598=""),"",IF(AND(T598="SI",$U590&gt;=$V$22),"CUMPLE",IF($U590&gt;=$V$23,"CUMPLE","NO CUMPLE")))</f>
        <v/>
      </c>
      <c r="W598" s="131"/>
      <c r="X598" s="186" t="str">
        <f>IF(OR(W590=0,M598="",Q598=""),"",IF(AND(T598="SI",W590&lt;=$X$22),"CUMPLE",IF(W590&lt;=$X$23,"CUMPLE","NO CUMPLE")))</f>
        <v/>
      </c>
      <c r="Y598" s="132"/>
      <c r="Z598" s="186" t="str">
        <f>IF(OR(Y590=0,M598="",Q598=""),"",IF(AND(T598="SI",Y590&gt;=$Z$22),"CUMPLE",IF(Y590&gt;=$Z$23,"CUMPLE","NO CUMPLE")))</f>
        <v/>
      </c>
      <c r="AA598" s="215" t="str">
        <f t="shared" si="524"/>
        <v/>
      </c>
      <c r="AB598" s="133">
        <v>2021</v>
      </c>
      <c r="AC598" s="134">
        <f t="shared" si="526"/>
        <v>0</v>
      </c>
      <c r="AD598" s="135" t="str">
        <f t="shared" si="532"/>
        <v/>
      </c>
      <c r="AE598" s="136"/>
      <c r="AF598" s="188" t="str">
        <f>IF(OR(M598="",L590="",P590=""),"",IF(AND(T590="SI",AE590&gt;=$AF$22),"CUMPLE",IF(AE590&gt;=$AF$23,"CUMPLE","NO CUMPLE")))</f>
        <v/>
      </c>
      <c r="AG598" s="136"/>
      <c r="AH598" s="188" t="str">
        <f>IF(OR(M598="",L590="",P590=""),"",IF(AND(T590="SI",AG590&gt;=$AH$22),"CUMPLE",IF(AG590&gt;=$AH$23,"CUMPLE","NO CUMPLE")))</f>
        <v/>
      </c>
      <c r="AI598" s="162" t="str">
        <f t="shared" si="527"/>
        <v/>
      </c>
    </row>
    <row r="599" spans="1:35" s="14" customFormat="1" ht="20.100000000000001" customHeight="1">
      <c r="A599" s="259"/>
      <c r="B599" s="150" t="str">
        <f t="shared" si="528"/>
        <v/>
      </c>
      <c r="C599" s="150"/>
      <c r="D599" s="121"/>
      <c r="E599" s="153"/>
      <c r="F599" s="153"/>
      <c r="G599" s="153"/>
      <c r="H599" s="153"/>
      <c r="I599" s="153">
        <f t="shared" si="530"/>
        <v>0</v>
      </c>
      <c r="J599" s="153">
        <f t="shared" si="531"/>
        <v>0</v>
      </c>
      <c r="K599" s="153"/>
      <c r="L599" s="153"/>
      <c r="M599" s="151"/>
      <c r="N599" s="197"/>
      <c r="O599" s="160"/>
      <c r="P599" s="160"/>
      <c r="Q599" s="203"/>
      <c r="R599" s="204"/>
      <c r="S599" s="246"/>
      <c r="T599" s="129"/>
      <c r="U599" s="130"/>
      <c r="V599" s="186" t="str">
        <f>IF(OR($U590=0,M599="",Q599=""),"",IF(AND(T599="SI",$U590&gt;=$V$22),"CUMPLE",IF($U590&gt;=$V$23,"CUMPLE","NO CUMPLE")))</f>
        <v/>
      </c>
      <c r="W599" s="131"/>
      <c r="X599" s="186" t="str">
        <f>IF(OR(W590=0,M599="",Q599=""),"",IF(AND(T599="SI",W590&lt;=$X$22),"CUMPLE",IF(W590&lt;=$X$23,"CUMPLE","NO CUMPLE")))</f>
        <v/>
      </c>
      <c r="Y599" s="132"/>
      <c r="Z599" s="186" t="str">
        <f>IF(OR(Y590=0,M599="",Q599=""),"",IF(AND(T599="SI",Y590&gt;=$Z$22),"CUMPLE",IF(Y590&gt;=$Z$23,"CUMPLE","NO CUMPLE")))</f>
        <v/>
      </c>
      <c r="AA599" s="214" t="str">
        <f t="shared" si="524"/>
        <v/>
      </c>
      <c r="AB599" s="199">
        <v>2021</v>
      </c>
      <c r="AC599" s="134">
        <f t="shared" si="526"/>
        <v>0</v>
      </c>
      <c r="AD599" s="135" t="str">
        <f>IF(OR(B599="",C599=""),"",IF(AND(AC599&gt;0,AC599&lt;=30000),"MIPYME","NO CUMPLE"))</f>
        <v/>
      </c>
      <c r="AE599" s="136"/>
      <c r="AF599" s="188" t="str">
        <f>IF(OR(M599="",L590="",P599=""),"",IF(AND(T590="SI",AE590&gt;=$AF$22),"CUMPLE",IF(AE590&gt;=$AF$23,"CUMPLE","NO CUMPLE")))</f>
        <v/>
      </c>
      <c r="AG599" s="136"/>
      <c r="AH599" s="188" t="str">
        <f>IF(OR(M599="",L590="",P590=""),"",IF(AND(T590="SI",AG590&gt;=$AH$22),"CUMPLE",IF(AG590&gt;=$AH$23,"CUMPLE","NO CUMPLE")))</f>
        <v/>
      </c>
      <c r="AI599" s="162" t="str">
        <f t="shared" si="527"/>
        <v/>
      </c>
    </row>
    <row r="600" spans="1:35" ht="20.100000000000001" customHeight="1">
      <c r="A600" s="259"/>
      <c r="B600" s="284" t="str">
        <f t="shared" si="528"/>
        <v/>
      </c>
      <c r="C600" s="284"/>
      <c r="D600" s="284"/>
      <c r="E600" s="216"/>
      <c r="F600" s="153"/>
      <c r="G600" s="153"/>
      <c r="H600" s="153"/>
      <c r="I600" s="153">
        <f>IF(ISERROR(E600-G600),"",E600-G600)</f>
        <v>0</v>
      </c>
      <c r="J600" s="153">
        <f t="shared" si="531"/>
        <v>0</v>
      </c>
      <c r="K600" s="153"/>
      <c r="L600" s="153"/>
      <c r="M600" s="151"/>
      <c r="N600" s="197"/>
      <c r="O600" s="160"/>
      <c r="P600" s="160"/>
      <c r="Q600" s="203"/>
      <c r="R600" s="204"/>
      <c r="S600" s="253"/>
      <c r="T600" s="129"/>
      <c r="U600" s="129"/>
      <c r="V600" s="186" t="str">
        <f>IF(OR($U591=0,M600="",Q600=""),"",IF(AND(T600="SI",$U591&gt;=$V$22),"CUMPLE",IF($U591&gt;=$V$23,"CUMPLE","NO CUMPLE")))</f>
        <v/>
      </c>
      <c r="W600" s="129"/>
      <c r="X600" s="186" t="str">
        <f>IF(OR(W591=0,M600="",Q600=""),"",IF(AND(T600="SI",W591&lt;=$X$22),"CUMPLE",IF(W591&lt;=$X$23,"CUMPLE","NO CUMPLE")))</f>
        <v/>
      </c>
      <c r="Y600" s="129"/>
      <c r="Z600" s="186" t="str">
        <f>IF(OR(Y591=0,M600="",Q600=""),"",IF(AND(T600="SI",Y591&gt;=$Z$22),"CUMPLE",IF(Y591&gt;=$Z$23,"CUMPLE","NO CUMPLE")))</f>
        <v/>
      </c>
      <c r="AA600" s="214" t="str">
        <f t="shared" si="524"/>
        <v/>
      </c>
      <c r="AB600" s="200"/>
      <c r="AC600" s="129"/>
      <c r="AD600" s="129"/>
      <c r="AE600" s="129"/>
      <c r="AF600" s="188" t="str">
        <f>IF(OR(M600="",L590="",P600=""),"",IF(AND(T590="SI",AE590&gt;=$AF$22),"CUMPLE",IF(AE590&gt;=$AF$23,"CUMPLE","NO CUMPLE")))</f>
        <v/>
      </c>
      <c r="AG600" s="129"/>
      <c r="AH600" s="188" t="str">
        <f>IF(OR(M600="",L590="",P590=""),"",IF(AND(T590="SI",AG590&gt;=$AH$22),"CUMPLE",IF(AG590&gt;=$AH$23,"CUMPLE","NO CUMPLE")))</f>
        <v/>
      </c>
      <c r="AI600" s="162" t="str">
        <f t="shared" si="527"/>
        <v/>
      </c>
    </row>
    <row r="601" spans="1:35" ht="9.9499999999999993" customHeight="1" thickBot="1">
      <c r="A601" s="259"/>
      <c r="B601" s="322" t="s">
        <v>73</v>
      </c>
      <c r="C601" s="323"/>
      <c r="D601" s="323"/>
      <c r="E601" s="323"/>
      <c r="F601" s="323"/>
      <c r="G601" s="323"/>
      <c r="H601" s="323"/>
      <c r="I601" s="323"/>
      <c r="J601" s="323"/>
      <c r="K601" s="323"/>
      <c r="L601" s="323"/>
      <c r="M601" s="323"/>
      <c r="N601" s="323"/>
      <c r="O601" s="323"/>
      <c r="P601" s="323"/>
      <c r="Q601" s="323"/>
      <c r="R601" s="323"/>
      <c r="S601" s="324"/>
      <c r="T601" s="323"/>
      <c r="U601" s="323"/>
      <c r="V601" s="323"/>
      <c r="W601" s="323"/>
      <c r="X601" s="323"/>
      <c r="Y601" s="323"/>
      <c r="Z601" s="323"/>
      <c r="AA601" s="324"/>
      <c r="AB601" s="323"/>
      <c r="AC601" s="323"/>
      <c r="AD601" s="323"/>
      <c r="AE601" s="323"/>
      <c r="AF601" s="323"/>
      <c r="AG601" s="323"/>
      <c r="AH601" s="323"/>
      <c r="AI601" s="325"/>
    </row>
    <row r="602" spans="1:35" s="221" customFormat="1" ht="26.1" customHeight="1">
      <c r="A602" s="269" t="s">
        <v>235</v>
      </c>
      <c r="B602" s="222">
        <v>49</v>
      </c>
      <c r="C602" s="223" t="s">
        <v>236</v>
      </c>
      <c r="D602" s="224">
        <f>IF(SUM(D603:D612)=0,"",SUM(D603:D612))</f>
        <v>1</v>
      </c>
      <c r="E602" s="225">
        <f t="shared" ref="E602:K602" si="533">IF(ISERROR(SUM(E603:E612)),"",SUM(E603:E612))</f>
        <v>7820788987</v>
      </c>
      <c r="F602" s="225">
        <f t="shared" si="533"/>
        <v>9522773343</v>
      </c>
      <c r="G602" s="225">
        <f t="shared" si="533"/>
        <v>1530732491</v>
      </c>
      <c r="H602" s="225">
        <f t="shared" si="533"/>
        <v>6167156515</v>
      </c>
      <c r="I602" s="225">
        <f t="shared" si="533"/>
        <v>6290056496</v>
      </c>
      <c r="J602" s="225">
        <f t="shared" si="533"/>
        <v>3355616828</v>
      </c>
      <c r="K602" s="225">
        <f t="shared" si="533"/>
        <v>1507592252</v>
      </c>
      <c r="L602" s="225">
        <f t="shared" ref="L602" si="534">IF(ISERROR(SUM(L603:L611)),"",SUM(L603:L611))</f>
        <v>1E-3</v>
      </c>
      <c r="M602" s="226">
        <v>1</v>
      </c>
      <c r="N602" s="227">
        <f>IF(M602="","",VLOOKUP(M602,POA!$B$3:$G574,3,0))</f>
        <v>5</v>
      </c>
      <c r="O602" s="228" t="s">
        <v>7</v>
      </c>
      <c r="P602" s="228">
        <f>+SUM(P603:P611)</f>
        <v>0</v>
      </c>
      <c r="Q602" s="229">
        <f>IF(ISERROR(VLOOKUP(M602,POA!$B$3:$G587,2,0)),"",VLOOKUP(M602,POA!$B$3:$G587,2,0))</f>
        <v>3031202957</v>
      </c>
      <c r="R602" s="230">
        <f>IF(M602="","",SUM($I$602)+IF(ISERROR(VLOOKUP(M602,POA!$B$3:$G571,4,0)),"",VLOOKUP(M602,POA!$B$3:$G571,4,0)))</f>
        <v>6896297087.3999996</v>
      </c>
      <c r="S602" s="231" t="str">
        <f>IF(OR($R$26=0,M602="",Q602=""),"",IF($R$26&gt;=VLOOKUP(M602,POA!$B$3:$G$21,6,FALSE),"CUMPLE","NO CUMPLE"))</f>
        <v/>
      </c>
      <c r="T602" s="225" t="str">
        <f>IF(M602="","",IF(COUNTIFS(T603:T612,"SI",D603:D612,"&gt;=10%")&gt;0,"SI","NO"))</f>
        <v>SI</v>
      </c>
      <c r="U602" s="225">
        <f>IF(ISERROR(SUM(E602/G602)),0,SUM(E602/G602))</f>
        <v>5.1091807569138483</v>
      </c>
      <c r="V602" s="232" t="str">
        <f>IF(OR($U602=0,M602="",Q602=""),"",IF(AND(T602="SI",$U602&gt;=$V$22),"CUMPLE",IF($U602&gt;=$V$23,"CUMPLE","NO CUMPLE")))</f>
        <v>CUMPLE</v>
      </c>
      <c r="W602" s="233">
        <f>IF(M602="","",IF(ISERROR(SUM(H602/F602)),0,SUM(H602/F602)))</f>
        <v>0.64762189467980491</v>
      </c>
      <c r="X602" s="232" t="str">
        <f>IF(OR(W602=0,M602="",Q602=""),"",IF(AND(T602="SI",W602&lt;=$X$22),"CUMPLE",IF(W602&lt;=$X$23,"CUMPLE","NO CUMPLE")))</f>
        <v>CUMPLE</v>
      </c>
      <c r="Y602" s="225">
        <f>IF(ISERROR(SUM(K602/L602)),0,SUM(K602/L602))</f>
        <v>1507592252000</v>
      </c>
      <c r="Z602" s="232" t="str">
        <f>IF(OR(Y602=0,M602="",Q602=""),"",IF(AND(T602="SI",Y602&gt;=$Z$22),"CUMPLE",IF(Y602&gt;=$Z$23,"CUMPLE","NO CUMPLE")))</f>
        <v>CUMPLE</v>
      </c>
      <c r="AA602" s="234" t="str">
        <f t="shared" ref="AA602:AA612" si="535">IF(OR(S602="",V602="",X602="",Z602=""),"",IF(S602="NO CUMPLE","NO CUMPLE",IF(V602="NO CUMPLE","NO CUMPLE",IF(X602="NO CUMPLE","NO CUMPLE",IF(Z602="NO CUMPLE","NO CUMPLE",IF(Z602="NO CUMPLE","NO CUMPLE","CUMPLE"))))))</f>
        <v/>
      </c>
      <c r="AB602" s="235">
        <v>2021</v>
      </c>
      <c r="AC602" s="236">
        <f>IF(ISERROR(F602/VLOOKUP(AB602,$AC$21:$AD$23,2)),"",F602/VLOOKUP(AB602,$AC$21:$AD$23,2))</f>
        <v>10481.563921120583</v>
      </c>
      <c r="AD602" s="237" t="str">
        <f>IF(OR(B602="",C602=""),"",IF(AND(AC602&gt;0,AC602&lt;=30000),"MIPYME","NO CUMPLE"))</f>
        <v>MIPYME</v>
      </c>
      <c r="AE602" s="238">
        <f>IF(M602="","",IF(ISERROR(SUM(K602/J602)),0,SUM(K602/J602)))</f>
        <v>0.44927425545739336</v>
      </c>
      <c r="AF602" s="239" t="str">
        <f>IF(OR(M602="",L602="",P602=""),"",IF(AND(T602="SI",AE602&gt;=$AF$22),"CUMPLE",IF(AE602&gt;=$AF$23,"CUMPLE","NO CUMPLE")))</f>
        <v>CUMPLE</v>
      </c>
      <c r="AG602" s="238">
        <f>IF(M602="","",IF(ISERROR(SUM(K602/F602)),0,SUM(K602/F602)))</f>
        <v>0.15831441090721757</v>
      </c>
      <c r="AH602" s="239" t="str">
        <f>IF(OR(M602="",L602="",P602=""),"",IF(AND(T602="SI",AG602&gt;=$AH$22),"CUMPLE",IF(AG602&gt;=$AH$23,"CUMPLE","NO CUMPLE")))</f>
        <v>CUMPLE</v>
      </c>
      <c r="AI602" s="234" t="str">
        <f>IF(OR(AF602="",AH602=""),"",IF(AF602="NO CUMPLE","NO CUMPLE",IF(AH602="NO CUMPLE","NO CUMPLE",IF(AH602="NO CUMPLE","NO CUMPLE","CUMPLE"))))</f>
        <v>CUMPLE</v>
      </c>
    </row>
    <row r="603" spans="1:35" s="14" customFormat="1" ht="20.100000000000001" customHeight="1">
      <c r="A603" s="259">
        <v>45481</v>
      </c>
      <c r="B603" s="146">
        <f>IF(C603="","",B602+0.1)</f>
        <v>49.1</v>
      </c>
      <c r="C603" s="146" t="s">
        <v>236</v>
      </c>
      <c r="D603" s="147">
        <v>1</v>
      </c>
      <c r="E603" s="137">
        <v>7820788987</v>
      </c>
      <c r="F603" s="137">
        <v>9522773343</v>
      </c>
      <c r="G603" s="137">
        <v>1530732491</v>
      </c>
      <c r="H603" s="137">
        <v>6167156515</v>
      </c>
      <c r="I603" s="137">
        <f>IF(ISERROR(E603-G603),"",E603-G603)</f>
        <v>6290056496</v>
      </c>
      <c r="J603" s="137">
        <f>IF(ISERROR(F603-H603),"",F603-H603)</f>
        <v>3355616828</v>
      </c>
      <c r="K603" s="137">
        <v>1507592252</v>
      </c>
      <c r="L603" s="137">
        <v>1E-3</v>
      </c>
      <c r="M603" s="148">
        <v>2</v>
      </c>
      <c r="N603" s="198">
        <f>IF(M603="","",VLOOKUP(M603,POA!$B$3:$G574,3,0))</f>
        <v>5</v>
      </c>
      <c r="O603" s="159" t="s">
        <v>7</v>
      </c>
      <c r="P603" s="159">
        <f t="shared" ref="P603:P604" si="536">+SUM(P604:P612)</f>
        <v>0</v>
      </c>
      <c r="Q603" s="202">
        <f>IF(ISERROR(VLOOKUP(M603,POA!$B$3:$G587,2,0)),"",VLOOKUP(M603,POA!$B$3:$G587,2,0))</f>
        <v>1797292893</v>
      </c>
      <c r="R603" s="264">
        <f>IF(M603="","",SUM($I$602)+IF(ISERROR(VLOOKUP(M603,POA!$B$3:$G572,4,0)),"",VLOOKUP(M603,POA!$B$3:$G572,4,0)))</f>
        <v>6649515074.6000004</v>
      </c>
      <c r="S603" s="256" t="str">
        <f>IF(OR($R$26=0,M603="",Q603=""),"",IF($R$26&gt;=VLOOKUP(M603,POA!$B$3:$G$21,6,FALSE),"CUMPLE","NO CUMPLE"))</f>
        <v/>
      </c>
      <c r="T603" s="154" t="s">
        <v>71</v>
      </c>
      <c r="U603" s="138"/>
      <c r="V603" s="185" t="str">
        <f>IF(OR($U602=0,M603="",Q603=""),"",IF(AND(T603="SI",$U602&gt;=$V$22),"CUMPLE",IF($U602&gt;=$V$23,"CUMPLE","NO CUMPLE")))</f>
        <v>CUMPLE</v>
      </c>
      <c r="W603" s="139"/>
      <c r="X603" s="185" t="str">
        <f>IF(OR(W602=0,M603="",Q603=""),"",IF(AND(T603="SI",W602&lt;=$X$22),"CUMPLE",IF(W602&lt;=$X$23,"CUMPLE","NO CUMPLE")))</f>
        <v>CUMPLE</v>
      </c>
      <c r="Y603" s="140"/>
      <c r="Z603" s="185" t="str">
        <f>IF(OR(Y602=0,M603="",Q603=""),"",IF(AND(T603="SI",Y602&gt;=$Z$22),"CUMPLE",IF(Y602&gt;=$Z$23,"CUMPLE","NO CUMPLE")))</f>
        <v>CUMPLE</v>
      </c>
      <c r="AA603" s="213" t="str">
        <f t="shared" si="535"/>
        <v/>
      </c>
      <c r="AB603" s="141">
        <v>2021</v>
      </c>
      <c r="AC603" s="142">
        <f t="shared" ref="AC603:AC611" si="537">IF(ISERROR(F603/VLOOKUP(AB603,$AC$21:$AD$23,2)),"",F603/VLOOKUP(AB603,$AC$21:$AD$23,2))</f>
        <v>10481.563921120583</v>
      </c>
      <c r="AD603" s="143" t="str">
        <f>IF(OR(B603="",C603=""),"",IF(AND(AC603&gt;0,AC603&lt;=30000),"MIPYME","NO CUMPLE"))</f>
        <v>MIPYME</v>
      </c>
      <c r="AE603" s="144"/>
      <c r="AF603" s="187" t="str">
        <f>IF(OR(M603="",L602="",P603=""),"",IF(AND(T602="SI",AE602&gt;=$AF$22),"CUMPLE",IF(AE602&gt;=$AF$23,"CUMPLE","NO CUMPLE")))</f>
        <v>CUMPLE</v>
      </c>
      <c r="AG603" s="144"/>
      <c r="AH603" s="187" t="str">
        <f>IF(OR(M603="",L602="",P603=""),"",IF(AND(T602="SI",AG602&gt;=$AH$22),"CUMPLE",IF(AG602&gt;=$AH$23,"CUMPLE","NO CUMPLE")))</f>
        <v>CUMPLE</v>
      </c>
      <c r="AI603" s="161" t="str">
        <f t="shared" ref="AI603:AI612" si="538">IF(OR(AF603="",AH603=""),"",IF(AF603="NO CUMPLE","NO CUMPLE",IF(AH603="NO CUMPLE","NO CUMPLE",IF(AH603="NO CUMPLE","NO CUMPLE","CUMPLE"))))</f>
        <v>CUMPLE</v>
      </c>
    </row>
    <row r="604" spans="1:35" s="14" customFormat="1" ht="20.100000000000001" customHeight="1">
      <c r="A604" s="259"/>
      <c r="B604" s="21" t="str">
        <f t="shared" ref="B604:B612" si="539">IF(C604="","",B603+0.1)</f>
        <v/>
      </c>
      <c r="C604" s="21"/>
      <c r="D604" s="121"/>
      <c r="E604" s="153"/>
      <c r="F604" s="153"/>
      <c r="G604" s="153"/>
      <c r="H604" s="153"/>
      <c r="I604" s="153">
        <f>IF(ISERROR(E604-G604),"",E604-G604)</f>
        <v>0</v>
      </c>
      <c r="J604" s="153">
        <f t="shared" ref="J604:J612" si="540">IF(ISERROR(F604-H604),"",F604-H604)</f>
        <v>0</v>
      </c>
      <c r="K604" s="153"/>
      <c r="L604" s="153"/>
      <c r="M604" s="149">
        <v>3</v>
      </c>
      <c r="N604" s="197">
        <f>IF(M604="","",VLOOKUP(M604,POA!$B$3:$G574,3,0))</f>
        <v>5</v>
      </c>
      <c r="O604" s="160" t="s">
        <v>7</v>
      </c>
      <c r="P604" s="160">
        <f t="shared" si="536"/>
        <v>0</v>
      </c>
      <c r="Q604" s="255">
        <f>IF(ISERROR(VLOOKUP(M604,POA!$B$3:$G587,2,0)),"",VLOOKUP(M604,POA!$B$3:$G587,2,0))</f>
        <v>1522205504</v>
      </c>
      <c r="R604" s="295">
        <f>IF(M604="","",SUM($I$602)+IF(ISERROR(VLOOKUP(M604,POA!$B$3:$G573,4,0)),"",VLOOKUP(M604,POA!$B$3:$G573,4,0)))</f>
        <v>6594497596.8000002</v>
      </c>
      <c r="S604" s="257" t="str">
        <f>IF(OR($R$26=0,M604="",Q604=""),"",IF($R$26&gt;=VLOOKUP(M604,POA!$B$3:$G$21,6,FALSE),"CUMPLE","NO CUMPLE"))</f>
        <v/>
      </c>
      <c r="T604" s="129"/>
      <c r="U604" s="130"/>
      <c r="V604" s="186" t="str">
        <f>IF(OR($U602=0,M604="",Q604=""),"",IF(AND(T604="SI",$U602&gt;=$V$22),"CUMPLE",IF($U602&gt;=$V$23,"CUMPLE","NO CUMPLE")))</f>
        <v>CUMPLE</v>
      </c>
      <c r="W604" s="131"/>
      <c r="X604" s="186" t="str">
        <f>IF(OR(W602=0,M604="",Q604=""),"",IF(AND(T604="SI",W602&lt;=$X$22),"CUMPLE",IF(W602&lt;=$X$23,"CUMPLE","NO CUMPLE")))</f>
        <v>CUMPLE</v>
      </c>
      <c r="Y604" s="132"/>
      <c r="Z604" s="186" t="str">
        <f>IF(OR(Y602=0,M604="",Q604=""),"",IF(AND(T604="SI",Y602&gt;=$Z$22),"CUMPLE",IF(Y602&gt;=$Z$23,"CUMPLE","NO CUMPLE")))</f>
        <v>CUMPLE</v>
      </c>
      <c r="AA604" s="214" t="str">
        <f t="shared" si="535"/>
        <v/>
      </c>
      <c r="AB604" s="199">
        <v>2021</v>
      </c>
      <c r="AC604" s="134">
        <f t="shared" si="537"/>
        <v>0</v>
      </c>
      <c r="AD604" s="135" t="str">
        <f t="shared" ref="AD604:AD607" si="541">IF(OR(B604="",C604=""),"",IF(AND(AC604&gt;0,AC604&lt;=30000),"MIPYME","NO CUMPLE"))</f>
        <v/>
      </c>
      <c r="AE604" s="136"/>
      <c r="AF604" s="188" t="str">
        <f>IF(OR(M604="",L602="",P604=""),"",IF(AND(T602="SI",AE602&gt;=$AF$22),"CUMPLE",IF(AE602&gt;=$AF$23,"CUMPLE","NO CUMPLE")))</f>
        <v>CUMPLE</v>
      </c>
      <c r="AG604" s="136"/>
      <c r="AH604" s="188" t="str">
        <f>IF(OR(M604="",L602="",P602=""),"",IF(AND(T602="SI",AG602&gt;=$AH$22),"CUMPLE",IF(AG602&gt;=$AH$23,"CUMPLE","NO CUMPLE")))</f>
        <v>CUMPLE</v>
      </c>
      <c r="AI604" s="162" t="str">
        <f t="shared" si="538"/>
        <v>CUMPLE</v>
      </c>
    </row>
    <row r="605" spans="1:35" s="14" customFormat="1" ht="20.100000000000001" customHeight="1">
      <c r="A605" s="259"/>
      <c r="B605" s="21" t="str">
        <f t="shared" si="539"/>
        <v/>
      </c>
      <c r="C605" s="21"/>
      <c r="D605" s="121"/>
      <c r="E605" s="153"/>
      <c r="F605" s="153"/>
      <c r="G605" s="153"/>
      <c r="H605" s="153"/>
      <c r="I605" s="153">
        <f t="shared" ref="I605:I611" si="542">IF(ISERROR(E605-G605),"",E605-G605)</f>
        <v>0</v>
      </c>
      <c r="J605" s="153">
        <f t="shared" si="540"/>
        <v>0</v>
      </c>
      <c r="K605" s="153"/>
      <c r="L605" s="153"/>
      <c r="M605" s="149">
        <v>4</v>
      </c>
      <c r="N605" s="197">
        <f>IF(M605="","",VLOOKUP(M605,POA!$B$3:$G574,3,0))</f>
        <v>5</v>
      </c>
      <c r="O605" s="160" t="s">
        <v>7</v>
      </c>
      <c r="P605" s="160">
        <f>+SUM(P606:P613)</f>
        <v>0</v>
      </c>
      <c r="Q605" s="255">
        <f>IF(ISERROR(VLOOKUP(M605,POA!$B$3:$G587,2,0)),"",VLOOKUP(M605,POA!$B$3:$G587,2,0))</f>
        <v>1378467964</v>
      </c>
      <c r="R605" s="295">
        <f>IF(M605="","",SUM($I$602)+IF(ISERROR(VLOOKUP(M605,POA!$B$3:$G574,4,0)),"",VLOOKUP(M605,POA!$B$3:$G574,4,0)))</f>
        <v>6565750088.8000002</v>
      </c>
      <c r="S605" s="294" t="str">
        <f>IF(OR($R$26=0,M605="",Q605=""),"",IF($R$26&gt;=VLOOKUP(M605,POA!$B$3:$G$21,6,FALSE),"CUMPLE","NO CUMPLE"))</f>
        <v/>
      </c>
      <c r="T605" s="129"/>
      <c r="U605" s="130"/>
      <c r="V605" s="186" t="str">
        <f>IF(OR($U602=0,M605="",Q605=""),"",IF(AND(T605="SI",$U602&gt;=$V$22),"CUMPLE",IF($U602&gt;=$V$23,"CUMPLE","NO CUMPLE")))</f>
        <v>CUMPLE</v>
      </c>
      <c r="W605" s="131"/>
      <c r="X605" s="186" t="str">
        <f>IF(OR(W602=0,M605="",Q605=""),"",IF(AND(T605="SI",W602&lt;=$X$22),"CUMPLE",IF(W602&lt;=$X$23,"CUMPLE","NO CUMPLE")))</f>
        <v>CUMPLE</v>
      </c>
      <c r="Y605" s="132"/>
      <c r="Z605" s="186" t="str">
        <f>IF(OR(Y602=0,M605="",Q605=""),"",IF(AND(T605="SI",Y602&gt;=$Z$22),"CUMPLE",IF(Y602&gt;=$Z$23,"CUMPLE","NO CUMPLE")))</f>
        <v>CUMPLE</v>
      </c>
      <c r="AA605" s="214" t="str">
        <f t="shared" si="535"/>
        <v/>
      </c>
      <c r="AB605" s="199">
        <v>2021</v>
      </c>
      <c r="AC605" s="134">
        <f t="shared" si="537"/>
        <v>0</v>
      </c>
      <c r="AD605" s="135" t="str">
        <f t="shared" si="541"/>
        <v/>
      </c>
      <c r="AE605" s="136"/>
      <c r="AF605" s="188" t="str">
        <f>IF(OR(M605="",L602="",P605=""),"",IF(AND(T602="SI",AE602&gt;=$AF$22),"CUMPLE",IF(AE602&gt;=$AF$23,"CUMPLE","NO CUMPLE")))</f>
        <v>CUMPLE</v>
      </c>
      <c r="AG605" s="136"/>
      <c r="AH605" s="188" t="str">
        <f>IF(OR(M605="",L602="",P602=""),"",IF(AND(T602="SI",AG602&gt;=$AH$22),"CUMPLE",IF(AG602&gt;=$AH$23,"CUMPLE","NO CUMPLE")))</f>
        <v>CUMPLE</v>
      </c>
      <c r="AI605" s="162" t="str">
        <f t="shared" si="538"/>
        <v>CUMPLE</v>
      </c>
    </row>
    <row r="606" spans="1:35" s="14" customFormat="1" ht="20.100000000000001" customHeight="1">
      <c r="A606" s="259"/>
      <c r="B606" s="21" t="str">
        <f t="shared" si="539"/>
        <v/>
      </c>
      <c r="C606" s="21"/>
      <c r="D606" s="121"/>
      <c r="E606" s="153"/>
      <c r="F606" s="153"/>
      <c r="G606" s="153"/>
      <c r="H606" s="153"/>
      <c r="I606" s="153">
        <f t="shared" si="542"/>
        <v>0</v>
      </c>
      <c r="J606" s="153">
        <f t="shared" si="540"/>
        <v>0</v>
      </c>
      <c r="K606" s="153"/>
      <c r="L606" s="153"/>
      <c r="M606" s="149">
        <v>5</v>
      </c>
      <c r="N606" s="197">
        <f>IF(M606="","",VLOOKUP(M606,POA!$B$3:$G587,3,0))</f>
        <v>5</v>
      </c>
      <c r="O606" s="160" t="s">
        <v>7</v>
      </c>
      <c r="P606" s="160">
        <f>+SUM(P607:P613)</f>
        <v>0</v>
      </c>
      <c r="Q606" s="255">
        <f>IF(ISERROR(VLOOKUP(M606,POA!$B$3:$G576,2,0)),"",VLOOKUP(M606,POA!$B$3:$G576,2,0))</f>
        <v>1348402734</v>
      </c>
      <c r="R606" s="295">
        <f>IF(M606="","",SUM($I$602)+IF(ISERROR(VLOOKUP(M606,POA!$B$3:$G575,4,0)),"",VLOOKUP(M606,POA!$B$3:$G575,4,0)))</f>
        <v>6559737042.8000002</v>
      </c>
      <c r="S606" s="298" t="str">
        <f>IF(OR($R$26=0,M606="",Q606=""),"",IF($R$26&gt;=VLOOKUP(M606,POA!$B$3:$G$21,6,FALSE),"CUMPLE","NO CUMPLE"))</f>
        <v/>
      </c>
      <c r="T606" s="129"/>
      <c r="U606" s="130"/>
      <c r="V606" s="186" t="str">
        <f>IF(OR($U602=0,M606="",Q606=""),"",IF(AND(T606="SI",$U602&gt;=$V$22),"CUMPLE",IF($U602&gt;=$V$23,"CUMPLE","NO CUMPLE")))</f>
        <v>CUMPLE</v>
      </c>
      <c r="W606" s="131"/>
      <c r="X606" s="186" t="str">
        <f>IF(OR(W602=0,M606="",Q606=""),"",IF(AND(T606="SI",W602&lt;=$X$22),"CUMPLE",IF(W602&lt;=$X$23,"CUMPLE","NO CUMPLE")))</f>
        <v>CUMPLE</v>
      </c>
      <c r="Y606" s="132"/>
      <c r="Z606" s="186" t="str">
        <f>IF(OR(Y602=0,M606="",Q606=""),"",IF(AND(T606="SI",Y602&gt;=$Z$22),"CUMPLE",IF(Y602&gt;=$Z$23,"CUMPLE","NO CUMPLE")))</f>
        <v>CUMPLE</v>
      </c>
      <c r="AA606" s="214" t="str">
        <f t="shared" si="535"/>
        <v/>
      </c>
      <c r="AB606" s="199">
        <v>2021</v>
      </c>
      <c r="AC606" s="134">
        <f t="shared" si="537"/>
        <v>0</v>
      </c>
      <c r="AD606" s="135" t="str">
        <f t="shared" si="541"/>
        <v/>
      </c>
      <c r="AE606" s="136"/>
      <c r="AF606" s="188" t="str">
        <f>IF(OR(M606="",L602="",P606=""),"",IF(AND(T602="SI",AE602&gt;=$AF$22),"CUMPLE",IF(AE602&gt;=$AF$23,"CUMPLE","NO CUMPLE")))</f>
        <v>CUMPLE</v>
      </c>
      <c r="AG606" s="136"/>
      <c r="AH606" s="188" t="str">
        <f>IF(OR(M605="",L602="",P602=""),"",IF(AND(T602="SI",AG602&gt;=$AH$22),"CUMPLE",IF(AG602&gt;=$AH$23,"CUMPLE","NO CUMPLE")))</f>
        <v>CUMPLE</v>
      </c>
      <c r="AI606" s="162" t="str">
        <f t="shared" si="538"/>
        <v>CUMPLE</v>
      </c>
    </row>
    <row r="607" spans="1:35" s="14" customFormat="1" ht="20.100000000000001" customHeight="1">
      <c r="A607" s="259"/>
      <c r="B607" s="21" t="str">
        <f t="shared" si="539"/>
        <v/>
      </c>
      <c r="C607" s="21"/>
      <c r="D607" s="121"/>
      <c r="E607" s="153"/>
      <c r="F607" s="153"/>
      <c r="G607" s="153"/>
      <c r="H607" s="153"/>
      <c r="I607" s="153">
        <f t="shared" si="542"/>
        <v>0</v>
      </c>
      <c r="J607" s="153">
        <f t="shared" si="540"/>
        <v>0</v>
      </c>
      <c r="K607" s="153"/>
      <c r="L607" s="153"/>
      <c r="M607" s="149">
        <v>6</v>
      </c>
      <c r="N607" s="197">
        <f>IF(M607="","",VLOOKUP(M607,POA!$B$3:$G574,3,0))</f>
        <v>5</v>
      </c>
      <c r="O607" s="160" t="s">
        <v>7</v>
      </c>
      <c r="P607" s="160">
        <f>+SUM(P608:P613)</f>
        <v>0</v>
      </c>
      <c r="Q607" s="255">
        <f>IF(ISERROR(VLOOKUP(M607,POA!$B$3:$G587,2,0)),"",VLOOKUP(M607,POA!$B$3:$G587,2,0))</f>
        <v>1264100957</v>
      </c>
      <c r="R607" s="295">
        <f>IF(M607="","",SUM($I$602)+IF(ISERROR(VLOOKUP(M607,POA!$B$3:$G576,4,0)),"",VLOOKUP(M607,POA!$B$3:$G576,4,0)))</f>
        <v>6542876687.3999996</v>
      </c>
      <c r="S607" s="257" t="str">
        <f>IF(OR($R$26=0,M607="",Q607=""),"",IF($R$26&gt;=VLOOKUP(M607,POA!$B$3:$G$21,6,FALSE),"CUMPLE","NO CUMPLE"))</f>
        <v/>
      </c>
      <c r="T607" s="129"/>
      <c r="U607" s="130"/>
      <c r="V607" s="186" t="str">
        <f>IF(OR($U602=0,M607="",Q607=""),"",IF(AND(T607="SI",$U602&gt;=$V$22),"CUMPLE",IF($U602&gt;=$V$23,"CUMPLE","NO CUMPLE")))</f>
        <v>CUMPLE</v>
      </c>
      <c r="W607" s="131"/>
      <c r="X607" s="186" t="str">
        <f>IF(OR(W602=0,M607="",Q607=""),"",IF(AND(T607="SI",W602&lt;=$X$22),"CUMPLE",IF(W602&lt;=$X$23,"CUMPLE","NO CUMPLE")))</f>
        <v>CUMPLE</v>
      </c>
      <c r="Y607" s="132"/>
      <c r="Z607" s="186" t="str">
        <f>IF(OR(Y602=0,M607="",Q607=""),"",IF(AND(T607="SI",Y602&gt;=$Z$22),"CUMPLE",IF(Y602&gt;=$Z$23,"CUMPLE","NO CUMPLE")))</f>
        <v>CUMPLE</v>
      </c>
      <c r="AA607" s="214" t="str">
        <f t="shared" si="535"/>
        <v/>
      </c>
      <c r="AB607" s="199">
        <v>2021</v>
      </c>
      <c r="AC607" s="134">
        <f t="shared" si="537"/>
        <v>0</v>
      </c>
      <c r="AD607" s="135" t="str">
        <f t="shared" si="541"/>
        <v/>
      </c>
      <c r="AE607" s="136"/>
      <c r="AF607" s="188" t="str">
        <f>IF(OR(M607="",L602="",P607=""),"",IF(AND(T602="SI",AE602&gt;=$AF$22),"CUMPLE",IF(AE602&gt;=$AF$23,"CUMPLE","NO CUMPLE")))</f>
        <v>CUMPLE</v>
      </c>
      <c r="AG607" s="136"/>
      <c r="AH607" s="188" t="str">
        <f>IF(OR(M607="",L602="",P602=""),"",IF(AND(T602="SI",AG602&gt;=$AH$22),"CUMPLE",IF(AG602&gt;=$AH$23,"CUMPLE","NO CUMPLE")))</f>
        <v>CUMPLE</v>
      </c>
      <c r="AI607" s="162" t="str">
        <f t="shared" si="538"/>
        <v>CUMPLE</v>
      </c>
    </row>
    <row r="608" spans="1:35" s="14" customFormat="1" ht="20.100000000000001" customHeight="1">
      <c r="A608" s="259"/>
      <c r="B608" s="150" t="str">
        <f t="shared" si="539"/>
        <v/>
      </c>
      <c r="C608" s="150"/>
      <c r="D608" s="121"/>
      <c r="E608" s="153"/>
      <c r="F608" s="153"/>
      <c r="G608" s="153"/>
      <c r="H608" s="153"/>
      <c r="I608" s="153">
        <f t="shared" si="542"/>
        <v>0</v>
      </c>
      <c r="J608" s="153">
        <f t="shared" si="540"/>
        <v>0</v>
      </c>
      <c r="K608" s="153"/>
      <c r="L608" s="153"/>
      <c r="M608" s="149">
        <v>7</v>
      </c>
      <c r="N608" s="197">
        <f>IF(M608="","",VLOOKUP(M608,POA!$B$3:$G574,3,0))</f>
        <v>5</v>
      </c>
      <c r="O608" s="160" t="s">
        <v>7</v>
      </c>
      <c r="P608" s="160">
        <f>+SUM(P609:P613)</f>
        <v>0</v>
      </c>
      <c r="Q608" s="255">
        <f>IF(ISERROR(VLOOKUP(M608,POA!$B$3:$G587,2,0)),"",VLOOKUP(M608,POA!$B$3:$G587,2,0))</f>
        <v>1167015102</v>
      </c>
      <c r="R608" s="295">
        <f>IF(M608="","",SUM($I$602)+IF(ISERROR(VLOOKUP(M608,POA!$B$3:$G577,4,0)),"",VLOOKUP(M608,POA!$B$3:$G577,4,0)))</f>
        <v>6523459516.3999996</v>
      </c>
      <c r="S608" s="257" t="str">
        <f>IF(OR($R$26=0,M608="",Q608=""),"",IF($R$26&gt;=VLOOKUP(M608,POA!$B$3:$G$21,6,FALSE),"CUMPLE","NO CUMPLE"))</f>
        <v/>
      </c>
      <c r="T608" s="129"/>
      <c r="U608" s="130"/>
      <c r="V608" s="186" t="str">
        <f>IF(OR($U602=0,M608="",Q608=""),"",IF(AND(T608="SI",$U602&gt;=$V$22),"CUMPLE",IF($U602&gt;=$V$23,"CUMPLE","NO CUMPLE")))</f>
        <v>CUMPLE</v>
      </c>
      <c r="W608" s="131"/>
      <c r="X608" s="186" t="str">
        <f>IF(OR(W602=0,M608="",Q608=""),"",IF(AND(T608="SI",W602&lt;=$X$22),"CUMPLE",IF(W602&lt;=$X$23,"CUMPLE","NO CUMPLE")))</f>
        <v>CUMPLE</v>
      </c>
      <c r="Y608" s="132"/>
      <c r="Z608" s="186" t="str">
        <f>IF(OR(Y602=0,M608="",Q608=""),"",IF(AND(T608="SI",Y602&gt;=$Z$22),"CUMPLE",IF(Y602&gt;=$Z$23,"CUMPLE","NO CUMPLE")))</f>
        <v>CUMPLE</v>
      </c>
      <c r="AA608" s="214" t="str">
        <f t="shared" si="535"/>
        <v/>
      </c>
      <c r="AB608" s="199">
        <v>2021</v>
      </c>
      <c r="AC608" s="134">
        <f t="shared" si="537"/>
        <v>0</v>
      </c>
      <c r="AD608" s="135" t="str">
        <f>IF(OR(B608="",C608=""),"",IF(AND(AC608&gt;0,AC608&lt;=30000),"MIPYME","NO CUMPLE"))</f>
        <v/>
      </c>
      <c r="AE608" s="136"/>
      <c r="AF608" s="188" t="str">
        <f>IF(OR(M608="",L602="",P608=""),"",IF(AND(T606="SI",AE602&gt;=$AF$22),"CUMPLE",IF(AE602&gt;=$AF$23,"CUMPLE","NO CUMPLE")))</f>
        <v>CUMPLE</v>
      </c>
      <c r="AG608" s="136"/>
      <c r="AH608" s="188" t="str">
        <f>IF(OR(M608="",L602="",P602=""),"",IF(AND(T602="SI",AG602&gt;=$AH$22),"CUMPLE",IF(AG602&gt;=$AH$23,"CUMPLE","NO CUMPLE")))</f>
        <v>CUMPLE</v>
      </c>
      <c r="AI608" s="162" t="str">
        <f t="shared" si="538"/>
        <v>CUMPLE</v>
      </c>
    </row>
    <row r="609" spans="1:35" s="14" customFormat="1" ht="20.100000000000001" customHeight="1">
      <c r="A609" s="259"/>
      <c r="B609" s="150" t="str">
        <f t="shared" si="539"/>
        <v/>
      </c>
      <c r="C609" s="150"/>
      <c r="D609" s="121"/>
      <c r="E609" s="153"/>
      <c r="F609" s="153"/>
      <c r="G609" s="153"/>
      <c r="H609" s="153"/>
      <c r="I609" s="153">
        <f t="shared" si="542"/>
        <v>0</v>
      </c>
      <c r="J609" s="153">
        <f t="shared" si="540"/>
        <v>0</v>
      </c>
      <c r="K609" s="153"/>
      <c r="L609" s="153"/>
      <c r="M609" s="149">
        <v>8</v>
      </c>
      <c r="N609" s="197">
        <f>IF(M609="","",VLOOKUP(M609,POA!$B$3:$G574,3,0))</f>
        <v>5</v>
      </c>
      <c r="O609" s="160" t="s">
        <v>7</v>
      </c>
      <c r="P609" s="160">
        <f>+SUM(P610:P613)</f>
        <v>0</v>
      </c>
      <c r="Q609" s="255">
        <f>IF(ISERROR(VLOOKUP(M609,POA!$B$3:$G587,2,0)),"",VLOOKUP(M609,POA!$B$3:$G587,2,0))</f>
        <v>1146992897</v>
      </c>
      <c r="R609" s="295">
        <f>IF(M609="","",SUM($I$602)+IF(ISERROR(VLOOKUP(M609,POA!$B$3:$G578,4,0)),"",VLOOKUP(M609,POA!$B$3:$G578,4,0)))</f>
        <v>6519455075.3999996</v>
      </c>
      <c r="S609" s="257" t="str">
        <f>IF(OR($R$26=0,M609="",Q609=""),"",IF($R$26&gt;=VLOOKUP(M609,POA!$B$3:$G$21,6,FALSE),"CUMPLE","NO CUMPLE"))</f>
        <v/>
      </c>
      <c r="T609" s="129"/>
      <c r="U609" s="130"/>
      <c r="V609" s="186" t="str">
        <f>IF(OR($U602=0,M609="",Q609=""),"",IF(AND(T609="SI",$U602&gt;=$V$22),"CUMPLE",IF($U602&gt;=$V$23,"CUMPLE","NO CUMPLE")))</f>
        <v>CUMPLE</v>
      </c>
      <c r="W609" s="131"/>
      <c r="X609" s="186" t="str">
        <f>IF(OR(W602=0,M609="",Q609=""),"",IF(AND(T609="SI",W602&lt;=$X$22),"CUMPLE",IF(W602&lt;=$X$23,"CUMPLE","NO CUMPLE")))</f>
        <v>CUMPLE</v>
      </c>
      <c r="Y609" s="132"/>
      <c r="Z609" s="186" t="str">
        <f>IF(OR(Y602=0,M609="",Q609=""),"",IF(AND(T609="SI",Y602&gt;=$Z$22),"CUMPLE",IF(Y602&gt;=$Z$23,"CUMPLE","NO CUMPLE")))</f>
        <v>CUMPLE</v>
      </c>
      <c r="AA609" s="214" t="str">
        <f t="shared" si="535"/>
        <v/>
      </c>
      <c r="AB609" s="199">
        <v>2021</v>
      </c>
      <c r="AC609" s="134">
        <f t="shared" si="537"/>
        <v>0</v>
      </c>
      <c r="AD609" s="135" t="str">
        <f t="shared" ref="AD609:AD610" si="543">IF(OR(B609="",C609=""),"",IF(AND(AC609&gt;0,AC609&lt;=30000),"MIPYME","NO CUMPLE"))</f>
        <v/>
      </c>
      <c r="AE609" s="136"/>
      <c r="AF609" s="188" t="str">
        <f>IF(OR(M609="",L602="",P609=""),"",IF(AND(T602="SI",AE602&gt;=$AF$22),"CUMPLE",IF(AE602&gt;=$AF$23,"CUMPLE","NO CUMPLE")))</f>
        <v>CUMPLE</v>
      </c>
      <c r="AG609" s="136"/>
      <c r="AH609" s="188" t="str">
        <f>IF(OR(M609="",L602="",P602=""),"",IF(AND(T602="SI",AG602&gt;=$AH$22),"CUMPLE",IF(AG602&gt;=$AH$23,"CUMPLE","NO CUMPLE")))</f>
        <v>CUMPLE</v>
      </c>
      <c r="AI609" s="162" t="str">
        <f t="shared" si="538"/>
        <v>CUMPLE</v>
      </c>
    </row>
    <row r="610" spans="1:35" s="14" customFormat="1" ht="20.100000000000001" customHeight="1">
      <c r="A610" s="259"/>
      <c r="B610" s="150" t="str">
        <f t="shared" si="539"/>
        <v/>
      </c>
      <c r="C610" s="150"/>
      <c r="D610" s="121"/>
      <c r="E610" s="153"/>
      <c r="F610" s="153"/>
      <c r="G610" s="153"/>
      <c r="H610" s="153"/>
      <c r="I610" s="153">
        <f t="shared" si="542"/>
        <v>0</v>
      </c>
      <c r="J610" s="153">
        <f t="shared" si="540"/>
        <v>0</v>
      </c>
      <c r="K610" s="153"/>
      <c r="L610" s="153"/>
      <c r="M610" s="149">
        <v>9</v>
      </c>
      <c r="N610" s="197">
        <f>IF(M610="","",VLOOKUP(M610,POA!$B$3:$G574,3,0))</f>
        <v>5</v>
      </c>
      <c r="O610" s="160" t="s">
        <v>7</v>
      </c>
      <c r="P610" s="160">
        <f>+SUM(P611:P613)</f>
        <v>0</v>
      </c>
      <c r="Q610" s="255">
        <f>IF(ISERROR(VLOOKUP(M610,POA!$B$3:$G580,2,0)),"",VLOOKUP(M610,POA!$B$3:$G580,2,0))</f>
        <v>1077361989</v>
      </c>
      <c r="R610" s="295">
        <f>IF(M610="","",SUM($I$602)+IF(ISERROR(VLOOKUP(M610,POA!$B$3:$G579,4,0)),"",VLOOKUP(M610,POA!$B$3:$G579,4,0)))</f>
        <v>6505528893.8000002</v>
      </c>
      <c r="S610" s="257" t="str">
        <f>IF(OR($R$26=0,M610="",Q610=""),"",IF($R$26&gt;=VLOOKUP(M610,POA!$B$3:$G$21,6,FALSE),"CUMPLE","NO CUMPLE"))</f>
        <v/>
      </c>
      <c r="T610" s="129"/>
      <c r="U610" s="130"/>
      <c r="V610" s="186" t="str">
        <f>IF(OR($U602=0,M610="",Q610=""),"",IF(AND(T610="SI",$U602&gt;=$V$22),"CUMPLE",IF($U602&gt;=$V$23,"CUMPLE","NO CUMPLE")))</f>
        <v>CUMPLE</v>
      </c>
      <c r="W610" s="131"/>
      <c r="X610" s="186" t="str">
        <f>IF(OR(W602=0,M610="",Q610=""),"",IF(AND(T610="SI",W602&lt;=$X$22),"CUMPLE",IF(W602&lt;=$X$23,"CUMPLE","NO CUMPLE")))</f>
        <v>CUMPLE</v>
      </c>
      <c r="Y610" s="132"/>
      <c r="Z610" s="186" t="str">
        <f>IF(OR(Y602=0,M610="",Q610=""),"",IF(AND(T610="SI",Y602&gt;=$Z$22),"CUMPLE",IF(Y602&gt;=$Z$23,"CUMPLE","NO CUMPLE")))</f>
        <v>CUMPLE</v>
      </c>
      <c r="AA610" s="215" t="str">
        <f t="shared" si="535"/>
        <v/>
      </c>
      <c r="AB610" s="133">
        <v>2021</v>
      </c>
      <c r="AC610" s="134">
        <f t="shared" si="537"/>
        <v>0</v>
      </c>
      <c r="AD610" s="135" t="str">
        <f t="shared" si="543"/>
        <v/>
      </c>
      <c r="AE610" s="136"/>
      <c r="AF610" s="188" t="str">
        <f>IF(OR(M610="",L602="",P602=""),"",IF(AND(T602="SI",AE602&gt;=$AF$22),"CUMPLE",IF(AE602&gt;=$AF$23,"CUMPLE","NO CUMPLE")))</f>
        <v>CUMPLE</v>
      </c>
      <c r="AG610" s="136"/>
      <c r="AH610" s="188" t="str">
        <f>IF(OR(M610="",L602="",P602=""),"",IF(AND(T602="SI",AG602&gt;=$AH$22),"CUMPLE",IF(AG602&gt;=$AH$23,"CUMPLE","NO CUMPLE")))</f>
        <v>CUMPLE</v>
      </c>
      <c r="AI610" s="162" t="str">
        <f t="shared" si="538"/>
        <v>CUMPLE</v>
      </c>
    </row>
    <row r="611" spans="1:35" s="14" customFormat="1" ht="20.100000000000001" customHeight="1">
      <c r="A611" s="259"/>
      <c r="B611" s="150" t="str">
        <f t="shared" si="539"/>
        <v/>
      </c>
      <c r="C611" s="150"/>
      <c r="D611" s="121"/>
      <c r="E611" s="153"/>
      <c r="F611" s="153"/>
      <c r="G611" s="153"/>
      <c r="H611" s="153"/>
      <c r="I611" s="153">
        <f t="shared" si="542"/>
        <v>0</v>
      </c>
      <c r="J611" s="153">
        <f t="shared" si="540"/>
        <v>0</v>
      </c>
      <c r="K611" s="153"/>
      <c r="L611" s="153"/>
      <c r="M611" s="151"/>
      <c r="N611" s="197" t="str">
        <f>IF(M611="","",VLOOKUP(M611,POA!$B$3:$G574,3,0))</f>
        <v/>
      </c>
      <c r="O611" s="160" t="s">
        <v>7</v>
      </c>
      <c r="P611" s="160">
        <f>+SUM(P612:P613)</f>
        <v>0</v>
      </c>
      <c r="Q611" s="203" t="str">
        <f>IF(ISERROR(VLOOKUP(M611,POA!$B$3:$G581,2,0)),"",VLOOKUP(M611,POA!$B$3:$G581,2,0))</f>
        <v/>
      </c>
      <c r="R611" s="261"/>
      <c r="S611" s="246"/>
      <c r="T611" s="129"/>
      <c r="U611" s="130"/>
      <c r="V611" s="186" t="str">
        <f>IF(OR($U602=0,M611="",Q611=""),"",IF(AND(T611="SI",$U602&gt;=$V$22),"CUMPLE",IF($U602&gt;=$V$23,"CUMPLE","NO CUMPLE")))</f>
        <v/>
      </c>
      <c r="W611" s="131"/>
      <c r="X611" s="186" t="str">
        <f>IF(OR(W602=0,M611="",Q611=""),"",IF(AND(T611="SI",W602&lt;=$X$22),"CUMPLE",IF(W602&lt;=$X$23,"CUMPLE","NO CUMPLE")))</f>
        <v/>
      </c>
      <c r="Y611" s="132"/>
      <c r="Z611" s="186" t="str">
        <f>IF(OR(Y602=0,M611="",Q611=""),"",IF(AND(T611="SI",Y602&gt;=$Z$22),"CUMPLE",IF(Y602&gt;=$Z$23,"CUMPLE","NO CUMPLE")))</f>
        <v/>
      </c>
      <c r="AA611" s="214" t="str">
        <f t="shared" si="535"/>
        <v/>
      </c>
      <c r="AB611" s="199">
        <v>2021</v>
      </c>
      <c r="AC611" s="134">
        <f t="shared" si="537"/>
        <v>0</v>
      </c>
      <c r="AD611" s="135" t="str">
        <f>IF(OR(B611="",C611=""),"",IF(AND(AC611&gt;0,AC611&lt;=30000),"MIPYME","NO CUMPLE"))</f>
        <v/>
      </c>
      <c r="AE611" s="136"/>
      <c r="AF611" s="188" t="str">
        <f>IF(OR(M611="",L602="",P611=""),"",IF(AND(T602="SI",AE602&gt;=$AF$22),"CUMPLE",IF(AE602&gt;=$AF$23,"CUMPLE","NO CUMPLE")))</f>
        <v/>
      </c>
      <c r="AG611" s="136"/>
      <c r="AH611" s="188" t="str">
        <f>IF(OR(M611="",L602="",P602=""),"",IF(AND(T602="SI",AG602&gt;=$AH$22),"CUMPLE",IF(AG602&gt;=$AH$23,"CUMPLE","NO CUMPLE")))</f>
        <v/>
      </c>
      <c r="AI611" s="162" t="str">
        <f t="shared" si="538"/>
        <v/>
      </c>
    </row>
    <row r="612" spans="1:35" ht="20.100000000000001" customHeight="1">
      <c r="A612" s="259"/>
      <c r="B612" s="284" t="str">
        <f t="shared" si="539"/>
        <v/>
      </c>
      <c r="C612" s="284"/>
      <c r="D612" s="284"/>
      <c r="E612" s="216"/>
      <c r="F612" s="153"/>
      <c r="G612" s="153"/>
      <c r="H612" s="153"/>
      <c r="I612" s="153">
        <f>IF(ISERROR(E612-G612),"",E612-G612)</f>
        <v>0</v>
      </c>
      <c r="J612" s="153">
        <f t="shared" si="540"/>
        <v>0</v>
      </c>
      <c r="K612" s="153"/>
      <c r="L612" s="153"/>
      <c r="M612" s="151"/>
      <c r="N612" s="197" t="str">
        <f>IF(M612="","",VLOOKUP(M612,POA!$B$3:$G574,3,0))</f>
        <v/>
      </c>
      <c r="O612" s="160" t="s">
        <v>7</v>
      </c>
      <c r="P612" s="160">
        <f>+SUM(P613:P613)</f>
        <v>0</v>
      </c>
      <c r="Q612" s="203" t="str">
        <f>IF(ISERROR(VLOOKUP(M612,POA!$B$3:$G582,2,0)),"",VLOOKUP(M612,POA!$B$3:$G582,2,0))</f>
        <v/>
      </c>
      <c r="R612" s="204"/>
      <c r="S612" s="253"/>
      <c r="T612" s="129"/>
      <c r="U612" s="129"/>
      <c r="V612" s="186" t="str">
        <f>IF(OR($U603=0,M612="",Q612=""),"",IF(AND(T612="SI",$U603&gt;=$V$22),"CUMPLE",IF($U603&gt;=$V$23,"CUMPLE","NO CUMPLE")))</f>
        <v/>
      </c>
      <c r="W612" s="129"/>
      <c r="X612" s="186" t="str">
        <f>IF(OR(W603=0,M612="",Q612=""),"",IF(AND(T612="SI",W603&lt;=$X$22),"CUMPLE",IF(W603&lt;=$X$23,"CUMPLE","NO CUMPLE")))</f>
        <v/>
      </c>
      <c r="Y612" s="129"/>
      <c r="Z612" s="186" t="str">
        <f>IF(OR(Y603=0,M612="",Q612=""),"",IF(AND(T612="SI",Y603&gt;=$Z$22),"CUMPLE",IF(Y603&gt;=$Z$23,"CUMPLE","NO CUMPLE")))</f>
        <v/>
      </c>
      <c r="AA612" s="214" t="str">
        <f t="shared" si="535"/>
        <v/>
      </c>
      <c r="AB612" s="200"/>
      <c r="AC612" s="129"/>
      <c r="AD612" s="129"/>
      <c r="AE612" s="129"/>
      <c r="AF612" s="188" t="str">
        <f>IF(OR(M612="",L602="",P612=""),"",IF(AND(T602="SI",AE602&gt;=$AF$22),"CUMPLE",IF(AE602&gt;=$AF$23,"CUMPLE","NO CUMPLE")))</f>
        <v/>
      </c>
      <c r="AG612" s="129"/>
      <c r="AH612" s="188" t="str">
        <f>IF(OR(M612="",L602="",P602=""),"",IF(AND(T602="SI",AG602&gt;=$AH$22),"CUMPLE",IF(AG602&gt;=$AH$23,"CUMPLE","NO CUMPLE")))</f>
        <v/>
      </c>
      <c r="AI612" s="162" t="str">
        <f t="shared" si="538"/>
        <v/>
      </c>
    </row>
    <row r="613" spans="1:35" ht="9.9499999999999993" customHeight="1" thickBot="1">
      <c r="A613" s="259"/>
      <c r="B613" s="322" t="s">
        <v>73</v>
      </c>
      <c r="C613" s="323"/>
      <c r="D613" s="323"/>
      <c r="E613" s="323"/>
      <c r="F613" s="323"/>
      <c r="G613" s="323"/>
      <c r="H613" s="323"/>
      <c r="I613" s="323"/>
      <c r="J613" s="323"/>
      <c r="K613" s="323"/>
      <c r="L613" s="323"/>
      <c r="M613" s="323"/>
      <c r="N613" s="323"/>
      <c r="O613" s="323"/>
      <c r="P613" s="323"/>
      <c r="Q613" s="323"/>
      <c r="R613" s="323"/>
      <c r="S613" s="324"/>
      <c r="T613" s="323"/>
      <c r="U613" s="323"/>
      <c r="V613" s="323"/>
      <c r="W613" s="323"/>
      <c r="X613" s="323"/>
      <c r="Y613" s="323"/>
      <c r="Z613" s="323"/>
      <c r="AA613" s="324"/>
      <c r="AB613" s="323"/>
      <c r="AC613" s="323"/>
      <c r="AD613" s="323"/>
      <c r="AE613" s="323"/>
      <c r="AF613" s="323"/>
      <c r="AG613" s="323"/>
      <c r="AH613" s="323"/>
      <c r="AI613" s="325"/>
    </row>
    <row r="614" spans="1:35" s="221" customFormat="1" ht="26.1" customHeight="1">
      <c r="A614" s="269" t="s">
        <v>237</v>
      </c>
      <c r="B614" s="222">
        <v>50</v>
      </c>
      <c r="C614" s="223" t="s">
        <v>238</v>
      </c>
      <c r="D614" s="224">
        <f>IF(SUM(D615:D624)=0,"",SUM(D615:D624))</f>
        <v>1</v>
      </c>
      <c r="E614" s="225">
        <f t="shared" ref="E614:K614" si="544">IF(ISERROR(SUM(E615:E624)),"",SUM(E615:E624))</f>
        <v>6993905989</v>
      </c>
      <c r="F614" s="225">
        <f t="shared" si="544"/>
        <v>12263128995</v>
      </c>
      <c r="G614" s="225">
        <f t="shared" si="544"/>
        <v>478228843</v>
      </c>
      <c r="H614" s="225">
        <f t="shared" si="544"/>
        <v>2823678672</v>
      </c>
      <c r="I614" s="225">
        <f t="shared" si="544"/>
        <v>6515677146</v>
      </c>
      <c r="J614" s="225">
        <f t="shared" si="544"/>
        <v>9439450323</v>
      </c>
      <c r="K614" s="225">
        <f t="shared" si="544"/>
        <v>757951057</v>
      </c>
      <c r="L614" s="225">
        <f t="shared" ref="L614" si="545">IF(ISERROR(SUM(L615:L623)),"",SUM(L615:L623))</f>
        <v>1112791</v>
      </c>
      <c r="M614" s="226">
        <v>1</v>
      </c>
      <c r="N614" s="227">
        <f>IF(M614="","",VLOOKUP(M614,POA!$B$3:$G586,3,0))</f>
        <v>5</v>
      </c>
      <c r="O614" s="228" t="s">
        <v>7</v>
      </c>
      <c r="P614" s="228">
        <f>+SUM(P615:P623)</f>
        <v>0</v>
      </c>
      <c r="Q614" s="229">
        <f>IF(ISERROR(VLOOKUP(M614,POA!$B$3:$G599,2,0)),"",VLOOKUP(M614,POA!$B$3:$G599,2,0))</f>
        <v>3031202957</v>
      </c>
      <c r="R614" s="230">
        <f>IF(M614="","",SUM($I$614)+IF(ISERROR(VLOOKUP(M614,POA!$B$3:$G583,4,0)),"",VLOOKUP(M614,POA!$B$3:$G583,4,0)))</f>
        <v>7121917737.3999996</v>
      </c>
      <c r="S614" s="231" t="str">
        <f>IF(OR($R$26=0,M614="",Q614=""),"",IF($R$26&gt;=VLOOKUP(M614,POA!$B$3:$G$21,6,FALSE),"CUMPLE","NO CUMPLE"))</f>
        <v/>
      </c>
      <c r="T614" s="225" t="str">
        <f>IF(M614="","",IF(COUNTIFS(T615:T624,"SI",D615:D624,"&gt;=10%")&gt;0,"SI","NO"))</f>
        <v>SI</v>
      </c>
      <c r="U614" s="225">
        <f>IF(ISERROR(SUM(E614/G614)),0,SUM(E614/G614))</f>
        <v>14.624600944447845</v>
      </c>
      <c r="V614" s="232" t="str">
        <f>IF(OR($U614=0,M614="",Q614=""),"",IF(AND(T614="SI",$U614&gt;=$V$22),"CUMPLE",IF($U614&gt;=$V$23,"CUMPLE","NO CUMPLE")))</f>
        <v>CUMPLE</v>
      </c>
      <c r="W614" s="233">
        <f>IF(M614="","",IF(ISERROR(SUM(H614/F614)),0,SUM(H614/F614)))</f>
        <v>0.23025760172230822</v>
      </c>
      <c r="X614" s="232" t="str">
        <f>IF(OR(W614=0,M614="",Q614=""),"",IF(AND(T614="SI",W614&lt;=$X$22),"CUMPLE",IF(W614&lt;=$X$23,"CUMPLE","NO CUMPLE")))</f>
        <v>CUMPLE</v>
      </c>
      <c r="Y614" s="225">
        <f>IF(ISERROR(SUM(K614/L614)),0,SUM(K614/L614))</f>
        <v>681.12615666374006</v>
      </c>
      <c r="Z614" s="232" t="str">
        <f>IF(OR(Y614=0,M614="",Q614=""),"",IF(AND(T614="SI",Y614&gt;=$Z$22),"CUMPLE",IF(Y614&gt;=$Z$23,"CUMPLE","NO CUMPLE")))</f>
        <v>CUMPLE</v>
      </c>
      <c r="AA614" s="234" t="str">
        <f t="shared" ref="AA614:AA624" si="546">IF(OR(S614="",V614="",X614="",Z614=""),"",IF(S614="NO CUMPLE","NO CUMPLE",IF(V614="NO CUMPLE","NO CUMPLE",IF(X614="NO CUMPLE","NO CUMPLE",IF(Z614="NO CUMPLE","NO CUMPLE",IF(Z614="NO CUMPLE","NO CUMPLE","CUMPLE"))))))</f>
        <v/>
      </c>
      <c r="AB614" s="235">
        <v>2021</v>
      </c>
      <c r="AC614" s="236">
        <f>IF(ISERROR(F614/VLOOKUP(AB614,$AC$21:$AD$23,2)),"",F614/VLOOKUP(AB614,$AC$21:$AD$23,2))</f>
        <v>13497.829445717569</v>
      </c>
      <c r="AD614" s="237" t="str">
        <f>IF(OR(B614="",C614=""),"",IF(AND(AC614&gt;0,AC614&lt;=30000),"MIPYME","NO CUMPLE"))</f>
        <v>MIPYME</v>
      </c>
      <c r="AE614" s="238">
        <f>IF(M614="","",IF(ISERROR(SUM(K614/J614)),0,SUM(K614/J614)))</f>
        <v>8.0296101050840812E-2</v>
      </c>
      <c r="AF614" s="239" t="str">
        <f>IF(OR(M614="",L614="",P614=""),"",IF(AND(T614="SI",AE614&gt;=$AF$22),"CUMPLE",IF(AE614&gt;=$AF$23,"CUMPLE","NO CUMPLE")))</f>
        <v>CUMPLE</v>
      </c>
      <c r="AG614" s="238">
        <f>IF(M614="","",IF(ISERROR(SUM(K614/F614)),0,SUM(K614/F614)))</f>
        <v>6.1807313395222101E-2</v>
      </c>
      <c r="AH614" s="239" t="str">
        <f>IF(OR(M614="",L614="",P614=""),"",IF(AND(T614="SI",AG614&gt;=$AH$22),"CUMPLE",IF(AG614&gt;=$AH$23,"CUMPLE","NO CUMPLE")))</f>
        <v>CUMPLE</v>
      </c>
      <c r="AI614" s="234" t="str">
        <f>IF(OR(AF614="",AH614=""),"",IF(AF614="NO CUMPLE","NO CUMPLE",IF(AH614="NO CUMPLE","NO CUMPLE",IF(AH614="NO CUMPLE","NO CUMPLE","CUMPLE"))))</f>
        <v>CUMPLE</v>
      </c>
    </row>
    <row r="615" spans="1:35" s="14" customFormat="1" ht="20.100000000000001" customHeight="1">
      <c r="A615" s="259">
        <v>45468</v>
      </c>
      <c r="B615" s="146">
        <f>IF(C615="","",B614+0.1)</f>
        <v>50.1</v>
      </c>
      <c r="C615" s="146" t="s">
        <v>239</v>
      </c>
      <c r="D615" s="147">
        <v>0.25</v>
      </c>
      <c r="E615" s="137">
        <v>3068596261</v>
      </c>
      <c r="F615" s="137">
        <v>7946065449</v>
      </c>
      <c r="G615" s="137">
        <v>165877691</v>
      </c>
      <c r="H615" s="137">
        <v>1008542691</v>
      </c>
      <c r="I615" s="137">
        <f>IF(ISERROR(E615-G615),"",E615-G615)</f>
        <v>2902718570</v>
      </c>
      <c r="J615" s="137">
        <f>IF(ISERROR(F615-H615),"",F615-H615)</f>
        <v>6937522758</v>
      </c>
      <c r="K615" s="137">
        <v>446766237</v>
      </c>
      <c r="L615" s="137">
        <v>562791</v>
      </c>
      <c r="M615" s="148">
        <v>2</v>
      </c>
      <c r="N615" s="198">
        <f>IF(M615="","",VLOOKUP(M615,POA!$B$3:$G586,3,0))</f>
        <v>5</v>
      </c>
      <c r="O615" s="159" t="s">
        <v>7</v>
      </c>
      <c r="P615" s="159">
        <f t="shared" ref="P615:P616" si="547">+SUM(P616:P624)</f>
        <v>0</v>
      </c>
      <c r="Q615" s="202">
        <f>IF(ISERROR(VLOOKUP(M615,POA!$B$3:$G599,2,0)),"",VLOOKUP(M615,POA!$B$3:$G599,2,0))</f>
        <v>1797292893</v>
      </c>
      <c r="R615" s="264">
        <f>IF(M615="","",SUM($I$614)+IF(ISERROR(VLOOKUP(M615,POA!$B$3:$G584,4,0)),"",VLOOKUP(M615,POA!$B$3:$G584,4,0)))</f>
        <v>6875135724.6000004</v>
      </c>
      <c r="S615" s="256" t="str">
        <f>IF(OR($R$26=0,M615="",Q615=""),"",IF($R$26&gt;=VLOOKUP(M615,POA!$B$3:$G$21,6,FALSE),"CUMPLE","NO CUMPLE"))</f>
        <v/>
      </c>
      <c r="T615" s="154" t="s">
        <v>71</v>
      </c>
      <c r="U615" s="138"/>
      <c r="V615" s="185" t="str">
        <f>IF(OR($U614=0,M615="",Q615=""),"",IF(AND(T615="SI",$U614&gt;=$V$22),"CUMPLE",IF($U614&gt;=$V$23,"CUMPLE","NO CUMPLE")))</f>
        <v>CUMPLE</v>
      </c>
      <c r="W615" s="139"/>
      <c r="X615" s="185" t="str">
        <f>IF(OR(W614=0,M615="",Q615=""),"",IF(AND(T615="SI",W614&lt;=$X$22),"CUMPLE",IF(W614&lt;=$X$23,"CUMPLE","NO CUMPLE")))</f>
        <v>CUMPLE</v>
      </c>
      <c r="Y615" s="140"/>
      <c r="Z615" s="185" t="str">
        <f>IF(OR(Y614=0,M615="",Q615=""),"",IF(AND(T615="SI",Y614&gt;=$Z$22),"CUMPLE",IF(Y614&gt;=$Z$23,"CUMPLE","NO CUMPLE")))</f>
        <v>CUMPLE</v>
      </c>
      <c r="AA615" s="213" t="str">
        <f t="shared" si="546"/>
        <v/>
      </c>
      <c r="AB615" s="141">
        <v>2021</v>
      </c>
      <c r="AC615" s="142">
        <f t="shared" ref="AC615:AC623" si="548">IF(ISERROR(F615/VLOOKUP(AB615,$AC$21:$AD$23,2)),"",F615/VLOOKUP(AB615,$AC$21:$AD$23,2))</f>
        <v>8746.1068246808572</v>
      </c>
      <c r="AD615" s="143" t="str">
        <f>IF(OR(B615="",C615=""),"",IF(AND(AC615&gt;0,AC615&lt;=30000),"MIPYME","NO CUMPLE"))</f>
        <v>MIPYME</v>
      </c>
      <c r="AE615" s="144"/>
      <c r="AF615" s="187" t="str">
        <f>IF(OR(M615="",L614="",P615=""),"",IF(AND(T614="SI",AE614&gt;=$AF$22),"CUMPLE",IF(AE614&gt;=$AF$23,"CUMPLE","NO CUMPLE")))</f>
        <v>CUMPLE</v>
      </c>
      <c r="AG615" s="144"/>
      <c r="AH615" s="187" t="str">
        <f>IF(OR(M615="",L614="",P615=""),"",IF(AND(T614="SI",AG614&gt;=$AH$22),"CUMPLE",IF(AG614&gt;=$AH$23,"CUMPLE","NO CUMPLE")))</f>
        <v>CUMPLE</v>
      </c>
      <c r="AI615" s="161" t="str">
        <f t="shared" ref="AI615:AI624" si="549">IF(OR(AF615="",AH615=""),"",IF(AF615="NO CUMPLE","NO CUMPLE",IF(AH615="NO CUMPLE","NO CUMPLE",IF(AH615="NO CUMPLE","NO CUMPLE","CUMPLE"))))</f>
        <v>CUMPLE</v>
      </c>
    </row>
    <row r="616" spans="1:35" s="14" customFormat="1" ht="20.100000000000001" customHeight="1">
      <c r="A616" s="259">
        <v>45468</v>
      </c>
      <c r="B616" s="21">
        <f t="shared" ref="B616:B624" si="550">IF(C616="","",B615+0.1)</f>
        <v>50.2</v>
      </c>
      <c r="C616" s="21" t="s">
        <v>240</v>
      </c>
      <c r="D616" s="121">
        <v>0.75</v>
      </c>
      <c r="E616" s="153">
        <v>3925309728</v>
      </c>
      <c r="F616" s="153">
        <v>4317063546</v>
      </c>
      <c r="G616" s="153">
        <v>312351152</v>
      </c>
      <c r="H616" s="153">
        <v>1815135981</v>
      </c>
      <c r="I616" s="153">
        <f>IF(ISERROR(E616-G616),"",E616-G616)</f>
        <v>3612958576</v>
      </c>
      <c r="J616" s="153">
        <f t="shared" ref="J616:J624" si="551">IF(ISERROR(F616-H616),"",F616-H616)</f>
        <v>2501927565</v>
      </c>
      <c r="K616" s="153">
        <v>311184820</v>
      </c>
      <c r="L616" s="153">
        <v>550000</v>
      </c>
      <c r="M616" s="149">
        <v>4</v>
      </c>
      <c r="N616" s="197">
        <f>IF(M616="","",VLOOKUP(M616,POA!$B$3:$G586,3,0))</f>
        <v>5</v>
      </c>
      <c r="O616" s="160" t="s">
        <v>7</v>
      </c>
      <c r="P616" s="160">
        <f t="shared" si="547"/>
        <v>0</v>
      </c>
      <c r="Q616" s="255">
        <f>IF(ISERROR(VLOOKUP(M616,POA!$B$3:$G599,2,0)),"",VLOOKUP(M616,POA!$B$3:$G599,2,0))</f>
        <v>1378467964</v>
      </c>
      <c r="R616" s="295">
        <f>IF(M616="","",SUM($I$614)+IF(ISERROR(VLOOKUP(M616,POA!$B$3:$G585,4,0)),"",VLOOKUP(M616,POA!$B$3:$G585,4,0)))</f>
        <v>6791370738.8000002</v>
      </c>
      <c r="S616" s="257" t="str">
        <f>IF(OR($R$26=0,M616="",Q616=""),"",IF($R$26&gt;=VLOOKUP(M616,POA!$B$3:$G$21,6,FALSE),"CUMPLE","NO CUMPLE"))</f>
        <v/>
      </c>
      <c r="T616" s="129" t="s">
        <v>71</v>
      </c>
      <c r="U616" s="130"/>
      <c r="V616" s="186" t="str">
        <f>IF(OR($U614=0,M616="",Q616=""),"",IF(AND(T616="SI",$U614&gt;=$V$22),"CUMPLE",IF($U614&gt;=$V$23,"CUMPLE","NO CUMPLE")))</f>
        <v>CUMPLE</v>
      </c>
      <c r="W616" s="131"/>
      <c r="X616" s="186" t="str">
        <f>IF(OR(W614=0,M616="",Q616=""),"",IF(AND(T616="SI",W614&lt;=$X$22),"CUMPLE",IF(W614&lt;=$X$23,"CUMPLE","NO CUMPLE")))</f>
        <v>CUMPLE</v>
      </c>
      <c r="Y616" s="132"/>
      <c r="Z616" s="186" t="str">
        <f>IF(OR(Y614=0,M616="",Q616=""),"",IF(AND(T616="SI",Y614&gt;=$Z$22),"CUMPLE",IF(Y614&gt;=$Z$23,"CUMPLE","NO CUMPLE")))</f>
        <v>CUMPLE</v>
      </c>
      <c r="AA616" s="214" t="str">
        <f t="shared" si="546"/>
        <v/>
      </c>
      <c r="AB616" s="199">
        <v>2021</v>
      </c>
      <c r="AC616" s="134">
        <f t="shared" si="548"/>
        <v>4751.7226210367126</v>
      </c>
      <c r="AD616" s="135" t="str">
        <f t="shared" ref="AD616:AD619" si="552">IF(OR(B616="",C616=""),"",IF(AND(AC616&gt;0,AC616&lt;=30000),"MIPYME","NO CUMPLE"))</f>
        <v>MIPYME</v>
      </c>
      <c r="AE616" s="136"/>
      <c r="AF616" s="188" t="str">
        <f>IF(OR(M616="",L614="",P616=""),"",IF(AND(T614="SI",AE614&gt;=$AF$22),"CUMPLE",IF(AE614&gt;=$AF$23,"CUMPLE","NO CUMPLE")))</f>
        <v>CUMPLE</v>
      </c>
      <c r="AG616" s="136"/>
      <c r="AH616" s="188" t="str">
        <f>IF(OR(M616="",L614="",P614=""),"",IF(AND(T614="SI",AG614&gt;=$AH$22),"CUMPLE",IF(AG614&gt;=$AH$23,"CUMPLE","NO CUMPLE")))</f>
        <v>CUMPLE</v>
      </c>
      <c r="AI616" s="162" t="str">
        <f t="shared" si="549"/>
        <v>CUMPLE</v>
      </c>
    </row>
    <row r="617" spans="1:35" s="14" customFormat="1" ht="20.100000000000001" customHeight="1">
      <c r="A617" s="259"/>
      <c r="B617" s="21" t="str">
        <f t="shared" si="550"/>
        <v/>
      </c>
      <c r="C617" s="21"/>
      <c r="D617" s="121"/>
      <c r="E617" s="153"/>
      <c r="F617" s="153"/>
      <c r="G617" s="153"/>
      <c r="H617" s="153"/>
      <c r="I617" s="153">
        <f t="shared" ref="I617:I623" si="553">IF(ISERROR(E617-G617),"",E617-G617)</f>
        <v>0</v>
      </c>
      <c r="J617" s="153">
        <f t="shared" si="551"/>
        <v>0</v>
      </c>
      <c r="K617" s="153"/>
      <c r="L617" s="153"/>
      <c r="M617" s="149">
        <v>6</v>
      </c>
      <c r="N617" s="197">
        <f>IF(M617="","",VLOOKUP(M617,POA!$B$3:$G586,3,0))</f>
        <v>5</v>
      </c>
      <c r="O617" s="160" t="s">
        <v>7</v>
      </c>
      <c r="P617" s="160">
        <f>+SUM(P618:P625)</f>
        <v>0</v>
      </c>
      <c r="Q617" s="255">
        <f>IF(ISERROR(VLOOKUP(M617,POA!$B$3:$G599,2,0)),"",VLOOKUP(M617,POA!$B$3:$G599,2,0))</f>
        <v>1264100957</v>
      </c>
      <c r="R617" s="295">
        <f>IF(M617="","",SUM($I$614)+IF(ISERROR(VLOOKUP(M617,POA!$B$3:$G586,4,0)),"",VLOOKUP(M617,POA!$B$3:$G586,4,0)))</f>
        <v>6768497337.3999996</v>
      </c>
      <c r="S617" s="294" t="str">
        <f>IF(OR($R$26=0,M617="",Q617=""),"",IF($R$26&gt;=VLOOKUP(M617,POA!$B$3:$G$21,6,FALSE),"CUMPLE","NO CUMPLE"))</f>
        <v/>
      </c>
      <c r="T617" s="129"/>
      <c r="U617" s="130"/>
      <c r="V617" s="186" t="str">
        <f>IF(OR($U614=0,M617="",Q617=""),"",IF(AND(T617="SI",$U614&gt;=$V$22),"CUMPLE",IF($U614&gt;=$V$23,"CUMPLE","NO CUMPLE")))</f>
        <v>CUMPLE</v>
      </c>
      <c r="W617" s="131"/>
      <c r="X617" s="186" t="str">
        <f>IF(OR(W614=0,M617="",Q617=""),"",IF(AND(T617="SI",W614&lt;=$X$22),"CUMPLE",IF(W614&lt;=$X$23,"CUMPLE","NO CUMPLE")))</f>
        <v>CUMPLE</v>
      </c>
      <c r="Y617" s="132"/>
      <c r="Z617" s="186" t="str">
        <f>IF(OR(Y614=0,M617="",Q617=""),"",IF(AND(T617="SI",Y614&gt;=$Z$22),"CUMPLE",IF(Y614&gt;=$Z$23,"CUMPLE","NO CUMPLE")))</f>
        <v>CUMPLE</v>
      </c>
      <c r="AA617" s="214" t="str">
        <f t="shared" si="546"/>
        <v/>
      </c>
      <c r="AB617" s="199">
        <v>2021</v>
      </c>
      <c r="AC617" s="134">
        <f t="shared" si="548"/>
        <v>0</v>
      </c>
      <c r="AD617" s="135" t="str">
        <f t="shared" si="552"/>
        <v/>
      </c>
      <c r="AE617" s="136"/>
      <c r="AF617" s="188" t="str">
        <f>IF(OR(M617="",L614="",P617=""),"",IF(AND(T614="SI",AE614&gt;=$AF$22),"CUMPLE",IF(AE614&gt;=$AF$23,"CUMPLE","NO CUMPLE")))</f>
        <v>CUMPLE</v>
      </c>
      <c r="AG617" s="136"/>
      <c r="AH617" s="188" t="str">
        <f>IF(OR(M617="",L614="",P614=""),"",IF(AND(T614="SI",AG614&gt;=$AH$22),"CUMPLE",IF(AG614&gt;=$AH$23,"CUMPLE","NO CUMPLE")))</f>
        <v>CUMPLE</v>
      </c>
      <c r="AI617" s="162" t="str">
        <f t="shared" si="549"/>
        <v>CUMPLE</v>
      </c>
    </row>
    <row r="618" spans="1:35" s="14" customFormat="1" ht="20.100000000000001" customHeight="1">
      <c r="A618" s="259"/>
      <c r="B618" s="21" t="str">
        <f t="shared" si="550"/>
        <v/>
      </c>
      <c r="C618" s="21"/>
      <c r="D618" s="121"/>
      <c r="E618" s="153"/>
      <c r="F618" s="153"/>
      <c r="G618" s="153"/>
      <c r="H618" s="153"/>
      <c r="I618" s="153">
        <f t="shared" si="553"/>
        <v>0</v>
      </c>
      <c r="J618" s="153">
        <f t="shared" si="551"/>
        <v>0</v>
      </c>
      <c r="K618" s="153"/>
      <c r="L618" s="153"/>
      <c r="M618" s="149">
        <v>7</v>
      </c>
      <c r="N618" s="197">
        <f>IF(M618="","",VLOOKUP(M618,POA!$B$3:$G599,3,0))</f>
        <v>5</v>
      </c>
      <c r="O618" s="160" t="s">
        <v>7</v>
      </c>
      <c r="P618" s="160">
        <f>+SUM(P619:P625)</f>
        <v>0</v>
      </c>
      <c r="Q618" s="255">
        <f>IF(ISERROR(VLOOKUP(M618,POA!$B$3:$G588,2,0)),"",VLOOKUP(M618,POA!$B$3:$G588,2,0))</f>
        <v>1167015102</v>
      </c>
      <c r="R618" s="295">
        <f>IF(M618="","",SUM($I$614)+IF(ISERROR(VLOOKUP(M618,POA!$B$3:$G587,4,0)),"",VLOOKUP(M618,POA!$B$3:$G587,4,0)))</f>
        <v>6749080166.3999996</v>
      </c>
      <c r="S618" s="298" t="str">
        <f>IF(OR($R$26=0,M618="",Q618=""),"",IF($R$26&gt;=VLOOKUP(M618,POA!$B$3:$G$21,6,FALSE),"CUMPLE","NO CUMPLE"))</f>
        <v/>
      </c>
      <c r="T618" s="129"/>
      <c r="U618" s="130"/>
      <c r="V618" s="186" t="str">
        <f>IF(OR($U614=0,M618="",Q618=""),"",IF(AND(T618="SI",$U614&gt;=$V$22),"CUMPLE",IF($U614&gt;=$V$23,"CUMPLE","NO CUMPLE")))</f>
        <v>CUMPLE</v>
      </c>
      <c r="W618" s="131"/>
      <c r="X618" s="186" t="str">
        <f>IF(OR(W614=0,M618="",Q618=""),"",IF(AND(T618="SI",W614&lt;=$X$22),"CUMPLE",IF(W614&lt;=$X$23,"CUMPLE","NO CUMPLE")))</f>
        <v>CUMPLE</v>
      </c>
      <c r="Y618" s="132"/>
      <c r="Z618" s="186" t="str">
        <f>IF(OR(Y614=0,M618="",Q618=""),"",IF(AND(T618="SI",Y614&gt;=$Z$22),"CUMPLE",IF(Y614&gt;=$Z$23,"CUMPLE","NO CUMPLE")))</f>
        <v>CUMPLE</v>
      </c>
      <c r="AA618" s="214" t="str">
        <f t="shared" si="546"/>
        <v/>
      </c>
      <c r="AB618" s="199">
        <v>2021</v>
      </c>
      <c r="AC618" s="134">
        <f t="shared" si="548"/>
        <v>0</v>
      </c>
      <c r="AD618" s="135" t="str">
        <f t="shared" si="552"/>
        <v/>
      </c>
      <c r="AE618" s="136"/>
      <c r="AF618" s="188" t="str">
        <f>IF(OR(M618="",L614="",P618=""),"",IF(AND(T614="SI",AE614&gt;=$AF$22),"CUMPLE",IF(AE614&gt;=$AF$23,"CUMPLE","NO CUMPLE")))</f>
        <v>CUMPLE</v>
      </c>
      <c r="AG618" s="136"/>
      <c r="AH618" s="188" t="str">
        <f>IF(OR(M617="",L614="",P614=""),"",IF(AND(T614="SI",AG614&gt;=$AH$22),"CUMPLE",IF(AG614&gt;=$AH$23,"CUMPLE","NO CUMPLE")))</f>
        <v>CUMPLE</v>
      </c>
      <c r="AI618" s="162" t="str">
        <f t="shared" si="549"/>
        <v>CUMPLE</v>
      </c>
    </row>
    <row r="619" spans="1:35" s="14" customFormat="1" ht="20.100000000000001" customHeight="1">
      <c r="A619" s="259"/>
      <c r="B619" s="21" t="str">
        <f t="shared" si="550"/>
        <v/>
      </c>
      <c r="C619" s="21"/>
      <c r="D619" s="121"/>
      <c r="E619" s="153"/>
      <c r="F619" s="153"/>
      <c r="G619" s="153"/>
      <c r="H619" s="153"/>
      <c r="I619" s="153">
        <f t="shared" si="553"/>
        <v>0</v>
      </c>
      <c r="J619" s="153">
        <f t="shared" si="551"/>
        <v>0</v>
      </c>
      <c r="K619" s="153"/>
      <c r="L619" s="153"/>
      <c r="M619" s="149">
        <v>8</v>
      </c>
      <c r="N619" s="197">
        <f>IF(M619="","",VLOOKUP(M619,POA!$B$3:$G586,3,0))</f>
        <v>5</v>
      </c>
      <c r="O619" s="160" t="s">
        <v>7</v>
      </c>
      <c r="P619" s="160">
        <f>+SUM(P620:P625)</f>
        <v>0</v>
      </c>
      <c r="Q619" s="255">
        <f>IF(ISERROR(VLOOKUP(M619,POA!$B$3:$G599,2,0)),"",VLOOKUP(M619,POA!$B$3:$G599,2,0))</f>
        <v>1146992897</v>
      </c>
      <c r="R619" s="295">
        <f>IF(M619="","",SUM($I$614)+IF(ISERROR(VLOOKUP(M619,POA!$B$3:$G588,4,0)),"",VLOOKUP(M619,POA!$B$3:$G588,4,0)))</f>
        <v>6745075725.3999996</v>
      </c>
      <c r="S619" s="257" t="str">
        <f>IF(OR($R$26=0,M619="",Q619=""),"",IF($R$26&gt;=VLOOKUP(M619,POA!$B$3:$G$21,6,FALSE),"CUMPLE","NO CUMPLE"))</f>
        <v/>
      </c>
      <c r="T619" s="129"/>
      <c r="U619" s="130"/>
      <c r="V619" s="186" t="str">
        <f>IF(OR($U614=0,M619="",Q619=""),"",IF(AND(T619="SI",$U614&gt;=$V$22),"CUMPLE",IF($U614&gt;=$V$23,"CUMPLE","NO CUMPLE")))</f>
        <v>CUMPLE</v>
      </c>
      <c r="W619" s="131"/>
      <c r="X619" s="186" t="str">
        <f>IF(OR(W614=0,M619="",Q619=""),"",IF(AND(T619="SI",W614&lt;=$X$22),"CUMPLE",IF(W614&lt;=$X$23,"CUMPLE","NO CUMPLE")))</f>
        <v>CUMPLE</v>
      </c>
      <c r="Y619" s="132"/>
      <c r="Z619" s="186" t="str">
        <f>IF(OR(Y614=0,M619="",Q619=""),"",IF(AND(T619="SI",Y614&gt;=$Z$22),"CUMPLE",IF(Y614&gt;=$Z$23,"CUMPLE","NO CUMPLE")))</f>
        <v>CUMPLE</v>
      </c>
      <c r="AA619" s="214" t="str">
        <f t="shared" si="546"/>
        <v/>
      </c>
      <c r="AB619" s="199">
        <v>2021</v>
      </c>
      <c r="AC619" s="134">
        <f t="shared" si="548"/>
        <v>0</v>
      </c>
      <c r="AD619" s="135" t="str">
        <f t="shared" si="552"/>
        <v/>
      </c>
      <c r="AE619" s="136"/>
      <c r="AF619" s="188" t="str">
        <f>IF(OR(M619="",L614="",P619=""),"",IF(AND(T614="SI",AE614&gt;=$AF$22),"CUMPLE",IF(AE614&gt;=$AF$23,"CUMPLE","NO CUMPLE")))</f>
        <v>CUMPLE</v>
      </c>
      <c r="AG619" s="136"/>
      <c r="AH619" s="188" t="str">
        <f>IF(OR(M619="",L614="",P614=""),"",IF(AND(T614="SI",AG614&gt;=$AH$22),"CUMPLE",IF(AG614&gt;=$AH$23,"CUMPLE","NO CUMPLE")))</f>
        <v>CUMPLE</v>
      </c>
      <c r="AI619" s="162" t="str">
        <f t="shared" si="549"/>
        <v>CUMPLE</v>
      </c>
    </row>
    <row r="620" spans="1:35" s="14" customFormat="1" ht="20.100000000000001" customHeight="1">
      <c r="A620" s="259"/>
      <c r="B620" s="150" t="str">
        <f t="shared" si="550"/>
        <v/>
      </c>
      <c r="C620" s="150"/>
      <c r="D620" s="121"/>
      <c r="E620" s="153"/>
      <c r="F620" s="153"/>
      <c r="G620" s="153"/>
      <c r="H620" s="153"/>
      <c r="I620" s="153">
        <f t="shared" si="553"/>
        <v>0</v>
      </c>
      <c r="J620" s="153">
        <f t="shared" si="551"/>
        <v>0</v>
      </c>
      <c r="K620" s="153"/>
      <c r="L620" s="153"/>
      <c r="M620" s="149">
        <v>9</v>
      </c>
      <c r="N620" s="197">
        <f>IF(M620="","",VLOOKUP(M620,POA!$B$3:$G586,3,0))</f>
        <v>5</v>
      </c>
      <c r="O620" s="160" t="s">
        <v>7</v>
      </c>
      <c r="P620" s="160">
        <f>+SUM(P621:P625)</f>
        <v>0</v>
      </c>
      <c r="Q620" s="255">
        <f>IF(ISERROR(VLOOKUP(M620,POA!$B$3:$G599,2,0)),"",VLOOKUP(M620,POA!$B$3:$G599,2,0))</f>
        <v>1077361989</v>
      </c>
      <c r="R620" s="295">
        <f>IF(M620="","",SUM($I$614)+IF(ISERROR(VLOOKUP(M620,POA!$B$3:$G589,4,0)),"",VLOOKUP(M620,POA!$B$3:$G589,4,0)))</f>
        <v>6731149543.8000002</v>
      </c>
      <c r="S620" s="257" t="str">
        <f>IF(OR($R$26=0,M620="",Q620=""),"",IF($R$26&gt;=VLOOKUP(M620,POA!$B$3:$G$21,6,FALSE),"CUMPLE","NO CUMPLE"))</f>
        <v/>
      </c>
      <c r="T620" s="129"/>
      <c r="U620" s="130"/>
      <c r="V620" s="186" t="str">
        <f>IF(OR($U614=0,M620="",Q620=""),"",IF(AND(T620="SI",$U614&gt;=$V$22),"CUMPLE",IF($U614&gt;=$V$23,"CUMPLE","NO CUMPLE")))</f>
        <v>CUMPLE</v>
      </c>
      <c r="W620" s="131"/>
      <c r="X620" s="186" t="str">
        <f>IF(OR(W614=0,M620="",Q620=""),"",IF(AND(T620="SI",W614&lt;=$X$22),"CUMPLE",IF(W614&lt;=$X$23,"CUMPLE","NO CUMPLE")))</f>
        <v>CUMPLE</v>
      </c>
      <c r="Y620" s="132"/>
      <c r="Z620" s="186" t="str">
        <f>IF(OR(Y614=0,M620="",Q620=""),"",IF(AND(T620="SI",Y614&gt;=$Z$22),"CUMPLE",IF(Y614&gt;=$Z$23,"CUMPLE","NO CUMPLE")))</f>
        <v>CUMPLE</v>
      </c>
      <c r="AA620" s="214" t="str">
        <f t="shared" si="546"/>
        <v/>
      </c>
      <c r="AB620" s="199">
        <v>2021</v>
      </c>
      <c r="AC620" s="134">
        <f t="shared" si="548"/>
        <v>0</v>
      </c>
      <c r="AD620" s="135" t="str">
        <f>IF(OR(B620="",C620=""),"",IF(AND(AC620&gt;0,AC620&lt;=30000),"MIPYME","NO CUMPLE"))</f>
        <v/>
      </c>
      <c r="AE620" s="136"/>
      <c r="AF620" s="188" t="str">
        <f>IF(OR(M620="",L614="",P620=""),"",IF(AND(T618="SI",AE614&gt;=$AF$22),"CUMPLE",IF(AE614&gt;=$AF$23,"CUMPLE","NO CUMPLE")))</f>
        <v>CUMPLE</v>
      </c>
      <c r="AG620" s="136"/>
      <c r="AH620" s="188" t="str">
        <f>IF(OR(M620="",L614="",P614=""),"",IF(AND(T614="SI",AG614&gt;=$AH$22),"CUMPLE",IF(AG614&gt;=$AH$23,"CUMPLE","NO CUMPLE")))</f>
        <v>CUMPLE</v>
      </c>
      <c r="AI620" s="162" t="str">
        <f t="shared" si="549"/>
        <v>CUMPLE</v>
      </c>
    </row>
    <row r="621" spans="1:35" s="14" customFormat="1" ht="20.100000000000001" customHeight="1">
      <c r="A621" s="259"/>
      <c r="B621" s="150" t="str">
        <f t="shared" si="550"/>
        <v/>
      </c>
      <c r="C621" s="150"/>
      <c r="D621" s="121"/>
      <c r="E621" s="153"/>
      <c r="F621" s="153"/>
      <c r="G621" s="153"/>
      <c r="H621" s="153"/>
      <c r="I621" s="153">
        <f t="shared" si="553"/>
        <v>0</v>
      </c>
      <c r="J621" s="153">
        <f t="shared" si="551"/>
        <v>0</v>
      </c>
      <c r="K621" s="153"/>
      <c r="L621" s="153"/>
      <c r="M621" s="149"/>
      <c r="N621" s="197"/>
      <c r="O621" s="160"/>
      <c r="P621" s="160"/>
      <c r="Q621" s="203"/>
      <c r="R621" s="261"/>
      <c r="S621" s="246" t="str">
        <f>IF(OR($R$26=0,M621="",Q621=""),"",IF($R$26&gt;=VLOOKUP(M621,POA!$B$3:$G$21,6,FALSE),"CUMPLE","NO CUMPLE"))</f>
        <v/>
      </c>
      <c r="T621" s="129"/>
      <c r="U621" s="130"/>
      <c r="V621" s="186" t="str">
        <f>IF(OR($U614=0,M621="",Q621=""),"",IF(AND(T621="SI",$U614&gt;=$V$22),"CUMPLE",IF($U614&gt;=$V$23,"CUMPLE","NO CUMPLE")))</f>
        <v/>
      </c>
      <c r="W621" s="131"/>
      <c r="X621" s="186" t="str">
        <f>IF(OR(W614=0,M621="",Q621=""),"",IF(AND(T621="SI",W614&lt;=$X$22),"CUMPLE",IF(W614&lt;=$X$23,"CUMPLE","NO CUMPLE")))</f>
        <v/>
      </c>
      <c r="Y621" s="132"/>
      <c r="Z621" s="186" t="str">
        <f>IF(OR(Y614=0,M621="",Q621=""),"",IF(AND(T621="SI",Y614&gt;=$Z$22),"CUMPLE",IF(Y614&gt;=$Z$23,"CUMPLE","NO CUMPLE")))</f>
        <v/>
      </c>
      <c r="AA621" s="214" t="str">
        <f t="shared" si="546"/>
        <v/>
      </c>
      <c r="AB621" s="199">
        <v>2021</v>
      </c>
      <c r="AC621" s="134">
        <f t="shared" si="548"/>
        <v>0</v>
      </c>
      <c r="AD621" s="135" t="str">
        <f t="shared" ref="AD621:AD622" si="554">IF(OR(B621="",C621=""),"",IF(AND(AC621&gt;0,AC621&lt;=30000),"MIPYME","NO CUMPLE"))</f>
        <v/>
      </c>
      <c r="AE621" s="136"/>
      <c r="AF621" s="188" t="str">
        <f>IF(OR(M621="",L614="",P621=""),"",IF(AND(T614="SI",AE614&gt;=$AF$22),"CUMPLE",IF(AE614&gt;=$AF$23,"CUMPLE","NO CUMPLE")))</f>
        <v/>
      </c>
      <c r="AG621" s="136"/>
      <c r="AH621" s="188" t="str">
        <f>IF(OR(M621="",L614="",P614=""),"",IF(AND(T614="SI",AG614&gt;=$AH$22),"CUMPLE",IF(AG614&gt;=$AH$23,"CUMPLE","NO CUMPLE")))</f>
        <v/>
      </c>
      <c r="AI621" s="162" t="str">
        <f t="shared" si="549"/>
        <v/>
      </c>
    </row>
    <row r="622" spans="1:35" s="14" customFormat="1" ht="20.100000000000001" customHeight="1">
      <c r="A622" s="259"/>
      <c r="B622" s="150" t="str">
        <f t="shared" si="550"/>
        <v/>
      </c>
      <c r="C622" s="150"/>
      <c r="D622" s="121"/>
      <c r="E622" s="153"/>
      <c r="F622" s="153"/>
      <c r="G622" s="153"/>
      <c r="H622" s="153"/>
      <c r="I622" s="153">
        <f t="shared" si="553"/>
        <v>0</v>
      </c>
      <c r="J622" s="153">
        <f t="shared" si="551"/>
        <v>0</v>
      </c>
      <c r="K622" s="153"/>
      <c r="L622" s="153"/>
      <c r="M622" s="149"/>
      <c r="N622" s="197"/>
      <c r="O622" s="160"/>
      <c r="P622" s="160"/>
      <c r="Q622" s="203"/>
      <c r="R622" s="204"/>
      <c r="S622" s="246" t="str">
        <f>IF(OR($R$26=0,M622="",Q622=""),"",IF($R$26&gt;=VLOOKUP(M622,POA!$B$3:$G$21,6,FALSE),"CUMPLE","NO CUMPLE"))</f>
        <v/>
      </c>
      <c r="T622" s="129"/>
      <c r="U622" s="130"/>
      <c r="V622" s="186" t="str">
        <f>IF(OR($U614=0,M622="",Q622=""),"",IF(AND(T622="SI",$U614&gt;=$V$22),"CUMPLE",IF($U614&gt;=$V$23,"CUMPLE","NO CUMPLE")))</f>
        <v/>
      </c>
      <c r="W622" s="131"/>
      <c r="X622" s="186" t="str">
        <f>IF(OR(W614=0,M622="",Q622=""),"",IF(AND(T622="SI",W614&lt;=$X$22),"CUMPLE",IF(W614&lt;=$X$23,"CUMPLE","NO CUMPLE")))</f>
        <v/>
      </c>
      <c r="Y622" s="132"/>
      <c r="Z622" s="186" t="str">
        <f>IF(OR(Y614=0,M622="",Q622=""),"",IF(AND(T622="SI",Y614&gt;=$Z$22),"CUMPLE",IF(Y614&gt;=$Z$23,"CUMPLE","NO CUMPLE")))</f>
        <v/>
      </c>
      <c r="AA622" s="215" t="str">
        <f t="shared" si="546"/>
        <v/>
      </c>
      <c r="AB622" s="133">
        <v>2021</v>
      </c>
      <c r="AC622" s="134">
        <f t="shared" si="548"/>
        <v>0</v>
      </c>
      <c r="AD622" s="135" t="str">
        <f t="shared" si="554"/>
        <v/>
      </c>
      <c r="AE622" s="136"/>
      <c r="AF622" s="188" t="str">
        <f>IF(OR(M622="",L614="",P614=""),"",IF(AND(T614="SI",AE614&gt;=$AF$22),"CUMPLE",IF(AE614&gt;=$AF$23,"CUMPLE","NO CUMPLE")))</f>
        <v/>
      </c>
      <c r="AG622" s="136"/>
      <c r="AH622" s="188" t="str">
        <f>IF(OR(M622="",L614="",P614=""),"",IF(AND(T614="SI",AG614&gt;=$AH$22),"CUMPLE",IF(AG614&gt;=$AH$23,"CUMPLE","NO CUMPLE")))</f>
        <v/>
      </c>
      <c r="AI622" s="162" t="str">
        <f t="shared" si="549"/>
        <v/>
      </c>
    </row>
    <row r="623" spans="1:35" s="14" customFormat="1" ht="20.100000000000001" customHeight="1">
      <c r="A623" s="259"/>
      <c r="B623" s="150" t="str">
        <f t="shared" si="550"/>
        <v/>
      </c>
      <c r="C623" s="150"/>
      <c r="D623" s="121"/>
      <c r="E623" s="153"/>
      <c r="F623" s="153"/>
      <c r="G623" s="153"/>
      <c r="H623" s="153"/>
      <c r="I623" s="153">
        <f t="shared" si="553"/>
        <v>0</v>
      </c>
      <c r="J623" s="153">
        <f t="shared" si="551"/>
        <v>0</v>
      </c>
      <c r="K623" s="153"/>
      <c r="L623" s="153"/>
      <c r="M623" s="151"/>
      <c r="N623" s="197"/>
      <c r="O623" s="160"/>
      <c r="P623" s="160"/>
      <c r="Q623" s="203"/>
      <c r="R623" s="204"/>
      <c r="S623" s="246"/>
      <c r="T623" s="129"/>
      <c r="U623" s="130"/>
      <c r="V623" s="186" t="str">
        <f>IF(OR($U614=0,M623="",Q623=""),"",IF(AND(T623="SI",$U614&gt;=$V$22),"CUMPLE",IF($U614&gt;=$V$23,"CUMPLE","NO CUMPLE")))</f>
        <v/>
      </c>
      <c r="W623" s="131"/>
      <c r="X623" s="186" t="str">
        <f>IF(OR(W614=0,M623="",Q623=""),"",IF(AND(T623="SI",W614&lt;=$X$22),"CUMPLE",IF(W614&lt;=$X$23,"CUMPLE","NO CUMPLE")))</f>
        <v/>
      </c>
      <c r="Y623" s="132"/>
      <c r="Z623" s="186" t="str">
        <f>IF(OR(Y614=0,M623="",Q623=""),"",IF(AND(T623="SI",Y614&gt;=$Z$22),"CUMPLE",IF(Y614&gt;=$Z$23,"CUMPLE","NO CUMPLE")))</f>
        <v/>
      </c>
      <c r="AA623" s="214" t="str">
        <f t="shared" si="546"/>
        <v/>
      </c>
      <c r="AB623" s="199">
        <v>2021</v>
      </c>
      <c r="AC623" s="134">
        <f t="shared" si="548"/>
        <v>0</v>
      </c>
      <c r="AD623" s="135" t="str">
        <f>IF(OR(B623="",C623=""),"",IF(AND(AC623&gt;0,AC623&lt;=30000),"MIPYME","NO CUMPLE"))</f>
        <v/>
      </c>
      <c r="AE623" s="136"/>
      <c r="AF623" s="188" t="str">
        <f>IF(OR(M623="",L614="",P623=""),"",IF(AND(T614="SI",AE614&gt;=$AF$22),"CUMPLE",IF(AE614&gt;=$AF$23,"CUMPLE","NO CUMPLE")))</f>
        <v/>
      </c>
      <c r="AG623" s="136"/>
      <c r="AH623" s="188" t="str">
        <f>IF(OR(M623="",L614="",P614=""),"",IF(AND(T614="SI",AG614&gt;=$AH$22),"CUMPLE",IF(AG614&gt;=$AH$23,"CUMPLE","NO CUMPLE")))</f>
        <v/>
      </c>
      <c r="AI623" s="162" t="str">
        <f t="shared" si="549"/>
        <v/>
      </c>
    </row>
    <row r="624" spans="1:35" ht="20.100000000000001" customHeight="1">
      <c r="A624" s="259"/>
      <c r="B624" s="284" t="str">
        <f t="shared" si="550"/>
        <v/>
      </c>
      <c r="C624" s="284"/>
      <c r="D624" s="284"/>
      <c r="E624" s="216"/>
      <c r="F624" s="153"/>
      <c r="G624" s="153"/>
      <c r="H624" s="153"/>
      <c r="I624" s="153">
        <f>IF(ISERROR(E624-G624),"",E624-G624)</f>
        <v>0</v>
      </c>
      <c r="J624" s="153">
        <f t="shared" si="551"/>
        <v>0</v>
      </c>
      <c r="K624" s="153"/>
      <c r="L624" s="153"/>
      <c r="M624" s="151"/>
      <c r="N624" s="197"/>
      <c r="O624" s="160"/>
      <c r="P624" s="160"/>
      <c r="Q624" s="203"/>
      <c r="R624" s="204"/>
      <c r="S624" s="253"/>
      <c r="T624" s="129"/>
      <c r="U624" s="129"/>
      <c r="V624" s="186" t="str">
        <f>IF(OR($U615=0,M624="",Q624=""),"",IF(AND(T624="SI",$U615&gt;=$V$22),"CUMPLE",IF($U615&gt;=$V$23,"CUMPLE","NO CUMPLE")))</f>
        <v/>
      </c>
      <c r="W624" s="129"/>
      <c r="X624" s="186" t="str">
        <f>IF(OR(W615=0,M624="",Q624=""),"",IF(AND(T624="SI",W615&lt;=$X$22),"CUMPLE",IF(W615&lt;=$X$23,"CUMPLE","NO CUMPLE")))</f>
        <v/>
      </c>
      <c r="Y624" s="129"/>
      <c r="Z624" s="186" t="str">
        <f>IF(OR(Y615=0,M624="",Q624=""),"",IF(AND(T624="SI",Y615&gt;=$Z$22),"CUMPLE",IF(Y615&gt;=$Z$23,"CUMPLE","NO CUMPLE")))</f>
        <v/>
      </c>
      <c r="AA624" s="214" t="str">
        <f t="shared" si="546"/>
        <v/>
      </c>
      <c r="AB624" s="200"/>
      <c r="AC624" s="129"/>
      <c r="AD624" s="129"/>
      <c r="AE624" s="129"/>
      <c r="AF624" s="188" t="str">
        <f>IF(OR(M624="",L614="",P624=""),"",IF(AND(T614="SI",AE614&gt;=$AF$22),"CUMPLE",IF(AE614&gt;=$AF$23,"CUMPLE","NO CUMPLE")))</f>
        <v/>
      </c>
      <c r="AG624" s="129"/>
      <c r="AH624" s="188" t="str">
        <f>IF(OR(M624="",L614="",P614=""),"",IF(AND(T614="SI",AG614&gt;=$AH$22),"CUMPLE",IF(AG614&gt;=$AH$23,"CUMPLE","NO CUMPLE")))</f>
        <v/>
      </c>
      <c r="AI624" s="162" t="str">
        <f t="shared" si="549"/>
        <v/>
      </c>
    </row>
    <row r="625" spans="1:35" ht="9.9499999999999993" customHeight="1" thickBot="1">
      <c r="A625" s="259"/>
      <c r="B625" s="322" t="s">
        <v>73</v>
      </c>
      <c r="C625" s="323"/>
      <c r="D625" s="323"/>
      <c r="E625" s="323"/>
      <c r="F625" s="323"/>
      <c r="G625" s="323"/>
      <c r="H625" s="323"/>
      <c r="I625" s="323"/>
      <c r="J625" s="323"/>
      <c r="K625" s="323"/>
      <c r="L625" s="323"/>
      <c r="M625" s="323"/>
      <c r="N625" s="323"/>
      <c r="O625" s="323"/>
      <c r="P625" s="323"/>
      <c r="Q625" s="323"/>
      <c r="R625" s="323"/>
      <c r="S625" s="324"/>
      <c r="T625" s="323"/>
      <c r="U625" s="323"/>
      <c r="V625" s="323"/>
      <c r="W625" s="323"/>
      <c r="X625" s="323"/>
      <c r="Y625" s="323"/>
      <c r="Z625" s="323"/>
      <c r="AA625" s="324"/>
      <c r="AB625" s="323"/>
      <c r="AC625" s="323"/>
      <c r="AD625" s="323"/>
      <c r="AE625" s="323"/>
      <c r="AF625" s="323"/>
      <c r="AG625" s="323"/>
      <c r="AH625" s="323"/>
      <c r="AI625" s="325"/>
    </row>
    <row r="626" spans="1:35" s="221" customFormat="1" ht="26.1" customHeight="1">
      <c r="A626" s="269" t="s">
        <v>241</v>
      </c>
      <c r="B626" s="222">
        <v>51</v>
      </c>
      <c r="C626" s="223" t="s">
        <v>242</v>
      </c>
      <c r="D626" s="224">
        <f>IF(SUM(D627:D636)=0,"",SUM(D627:D636))</f>
        <v>1</v>
      </c>
      <c r="E626" s="225">
        <f t="shared" ref="E626:K626" si="555">IF(ISERROR(SUM(E627:E636)),"",SUM(E627:E636))</f>
        <v>2335337307</v>
      </c>
      <c r="F626" s="225">
        <f t="shared" si="555"/>
        <v>5285473550</v>
      </c>
      <c r="G626" s="225">
        <f t="shared" si="555"/>
        <v>1327124944</v>
      </c>
      <c r="H626" s="225">
        <f t="shared" si="555"/>
        <v>2859086074</v>
      </c>
      <c r="I626" s="225">
        <f t="shared" si="555"/>
        <v>1008212363</v>
      </c>
      <c r="J626" s="225">
        <f t="shared" si="555"/>
        <v>2426387476</v>
      </c>
      <c r="K626" s="225">
        <f t="shared" si="555"/>
        <v>256627595</v>
      </c>
      <c r="L626" s="225">
        <f t="shared" ref="L626" si="556">IF(ISERROR(SUM(L627:L635)),"",SUM(L627:L635))</f>
        <v>25089917</v>
      </c>
      <c r="M626" s="226">
        <v>1</v>
      </c>
      <c r="N626" s="227">
        <f>IF(M626="","",VLOOKUP(M626,POA!$B$3:$G598,3,0))</f>
        <v>5</v>
      </c>
      <c r="O626" s="228" t="s">
        <v>7</v>
      </c>
      <c r="P626" s="228">
        <f>+SUM(P627:P635)</f>
        <v>0</v>
      </c>
      <c r="Q626" s="229">
        <f>IF(ISERROR(VLOOKUP(M626,POA!$B$3:$G611,2,0)),"",VLOOKUP(M626,POA!$B$3:$G611,2,0))</f>
        <v>3031202957</v>
      </c>
      <c r="R626" s="230">
        <f>IF(M626="","",SUM($I$626)+IF(ISERROR(VLOOKUP(M626,POA!$B$3:$G595,4,0)),"",VLOOKUP(M626,POA!$B$3:$G595,4,0)))</f>
        <v>1614452954.4000001</v>
      </c>
      <c r="S626" s="231" t="str">
        <f>IF(OR($R$26=0,M626="",Q626=""),"",IF($R$26&gt;=VLOOKUP(M626,POA!$B$3:$G$21,6,FALSE),"CUMPLE","NO CUMPLE"))</f>
        <v/>
      </c>
      <c r="T626" s="225" t="str">
        <f>IF(M626="","",IF(COUNTIFS(T627:T636,"SI",D627:D636,"&gt;=10%")&gt;0,"SI","NO"))</f>
        <v>SI</v>
      </c>
      <c r="U626" s="225">
        <f>IF(ISERROR(SUM(E626/G626)),0,SUM(E626/G626))</f>
        <v>1.759696641644918</v>
      </c>
      <c r="V626" s="232" t="str">
        <f>IF(OR($U626=0,M626="",Q626=""),"",IF(AND(T626="SI",$U626&gt;=$V$22),"CUMPLE",IF($U626&gt;=$V$23,"CUMPLE","NO CUMPLE")))</f>
        <v>CUMPLE</v>
      </c>
      <c r="W626" s="233">
        <f>IF(M626="","",IF(ISERROR(SUM(H626/F626)),0,SUM(H626/F626)))</f>
        <v>0.54093281272782079</v>
      </c>
      <c r="X626" s="232" t="str">
        <f>IF(OR(W626=0,M626="",Q626=""),"",IF(AND(T626="SI",W626&lt;=$X$22),"CUMPLE",IF(W626&lt;=$X$23,"CUMPLE","NO CUMPLE")))</f>
        <v>CUMPLE</v>
      </c>
      <c r="Y626" s="225">
        <f>IF(ISERROR(SUM(K626/L626)),0,SUM(K626/L626))</f>
        <v>10.228315821052735</v>
      </c>
      <c r="Z626" s="232" t="str">
        <f>IF(OR(Y626=0,M626="",Q626=""),"",IF(AND(T626="SI",Y626&gt;=$Z$22),"CUMPLE",IF(Y626&gt;=$Z$23,"CUMPLE","NO CUMPLE")))</f>
        <v>CUMPLE</v>
      </c>
      <c r="AA626" s="234" t="str">
        <f t="shared" ref="AA626:AA636" si="557">IF(OR(S626="",V626="",X626="",Z626=""),"",IF(S626="NO CUMPLE","NO CUMPLE",IF(V626="NO CUMPLE","NO CUMPLE",IF(X626="NO CUMPLE","NO CUMPLE",IF(Z626="NO CUMPLE","NO CUMPLE",IF(Z626="NO CUMPLE","NO CUMPLE","CUMPLE"))))))</f>
        <v/>
      </c>
      <c r="AB626" s="235">
        <v>2021</v>
      </c>
      <c r="AC626" s="236">
        <f>IF(ISERROR(F626/VLOOKUP(AB626,$AC$21:$AD$23,2)),"",F626/VLOOKUP(AB626,$AC$21:$AD$23,2))</f>
        <v>5817.6359840004579</v>
      </c>
      <c r="AD626" s="237" t="str">
        <f>IF(OR(B626="",C626=""),"",IF(AND(AC626&gt;0,AC626&lt;=30000),"MIPYME","NO CUMPLE"))</f>
        <v>MIPYME</v>
      </c>
      <c r="AE626" s="238">
        <f>IF(M626="","",IF(ISERROR(SUM(K626/J626)),0,SUM(K626/J626)))</f>
        <v>0.10576529822147829</v>
      </c>
      <c r="AF626" s="239" t="str">
        <f>IF(OR(M626="",L626="",P626=""),"",IF(AND(T626="SI",AE626&gt;=$AF$22),"CUMPLE",IF(AE626&gt;=$AF$23,"CUMPLE","NO CUMPLE")))</f>
        <v>CUMPLE</v>
      </c>
      <c r="AG626" s="238">
        <f>IF(M626="","",IF(ISERROR(SUM(K626/F626)),0,SUM(K626/F626)))</f>
        <v>4.8553377965537263E-2</v>
      </c>
      <c r="AH626" s="239" t="str">
        <f>IF(OR(M626="",L626="",P626=""),"",IF(AND(T626="SI",AG626&gt;=$AH$22),"CUMPLE",IF(AG626&gt;=$AH$23,"CUMPLE","NO CUMPLE")))</f>
        <v>CUMPLE</v>
      </c>
      <c r="AI626" s="234" t="str">
        <f>IF(OR(AF626="",AH626=""),"",IF(AF626="NO CUMPLE","NO CUMPLE",IF(AH626="NO CUMPLE","NO CUMPLE",IF(AH626="NO CUMPLE","NO CUMPLE","CUMPLE"))))</f>
        <v>CUMPLE</v>
      </c>
    </row>
    <row r="627" spans="1:35" s="14" customFormat="1" ht="20.100000000000001" customHeight="1">
      <c r="A627" s="259">
        <v>45460</v>
      </c>
      <c r="B627" s="146">
        <f>IF(C627="","",B626+0.1)</f>
        <v>51.1</v>
      </c>
      <c r="C627" s="146" t="s">
        <v>243</v>
      </c>
      <c r="D627" s="147">
        <v>1</v>
      </c>
      <c r="E627" s="137">
        <v>2335337307</v>
      </c>
      <c r="F627" s="137">
        <v>5285473550</v>
      </c>
      <c r="G627" s="137">
        <v>1327124944</v>
      </c>
      <c r="H627" s="137">
        <v>2859086074</v>
      </c>
      <c r="I627" s="137">
        <f>IF(ISERROR(E627-G627),"",E627-G627)</f>
        <v>1008212363</v>
      </c>
      <c r="J627" s="137">
        <f>IF(ISERROR(F627-H627),"",F627-H627)</f>
        <v>2426387476</v>
      </c>
      <c r="K627" s="137">
        <v>256627595</v>
      </c>
      <c r="L627" s="137">
        <v>25089917</v>
      </c>
      <c r="M627" s="148">
        <v>4</v>
      </c>
      <c r="N627" s="198">
        <f>IF(M627="","",VLOOKUP(M627,POA!$B$3:$G598,3,0))</f>
        <v>5</v>
      </c>
      <c r="O627" s="159" t="s">
        <v>7</v>
      </c>
      <c r="P627" s="159">
        <f t="shared" ref="P627:P628" si="558">+SUM(P628:P636)</f>
        <v>0</v>
      </c>
      <c r="Q627" s="202">
        <f>IF(ISERROR(VLOOKUP(M627,POA!$B$3:$G611,2,0)),"",VLOOKUP(M627,POA!$B$3:$G611,2,0))</f>
        <v>1378467964</v>
      </c>
      <c r="R627" s="264">
        <f>IF(M627="","",SUM($I$626)+IF(ISERROR(VLOOKUP(M627,POA!$B$3:$G596,4,0)),"",VLOOKUP(M627,POA!$B$3:$G596,4,0)))</f>
        <v>1283905955.8</v>
      </c>
      <c r="S627" s="256" t="str">
        <f>IF(OR($R$26=0,M627="",Q627=""),"",IF($R$26&gt;=VLOOKUP(M627,POA!$B$3:$G$21,6,FALSE),"CUMPLE","NO CUMPLE"))</f>
        <v/>
      </c>
      <c r="T627" s="154" t="s">
        <v>71</v>
      </c>
      <c r="U627" s="138"/>
      <c r="V627" s="185" t="str">
        <f>IF(OR($U626=0,M627="",Q627=""),"",IF(AND(T627="SI",$U626&gt;=$V$22),"CUMPLE",IF($U626&gt;=$V$23,"CUMPLE","NO CUMPLE")))</f>
        <v>CUMPLE</v>
      </c>
      <c r="W627" s="139"/>
      <c r="X627" s="185" t="str">
        <f>IF(OR(W626=0,M627="",Q627=""),"",IF(AND(T627="SI",W626&lt;=$X$22),"CUMPLE",IF(W626&lt;=$X$23,"CUMPLE","NO CUMPLE")))</f>
        <v>CUMPLE</v>
      </c>
      <c r="Y627" s="140"/>
      <c r="Z627" s="185" t="str">
        <f>IF(OR(Y626=0,M627="",Q627=""),"",IF(AND(T627="SI",Y626&gt;=$Z$22),"CUMPLE",IF(Y626&gt;=$Z$23,"CUMPLE","NO CUMPLE")))</f>
        <v>CUMPLE</v>
      </c>
      <c r="AA627" s="213" t="str">
        <f t="shared" si="557"/>
        <v/>
      </c>
      <c r="AB627" s="141">
        <v>2021</v>
      </c>
      <c r="AC627" s="142">
        <f t="shared" ref="AC627:AC635" si="559">IF(ISERROR(F627/VLOOKUP(AB627,$AC$21:$AD$23,2)),"",F627/VLOOKUP(AB627,$AC$21:$AD$23,2))</f>
        <v>5817.6359840004579</v>
      </c>
      <c r="AD627" s="143" t="str">
        <f>IF(OR(B627="",C627=""),"",IF(AND(AC627&gt;0,AC627&lt;=30000),"MIPYME","NO CUMPLE"))</f>
        <v>MIPYME</v>
      </c>
      <c r="AE627" s="144"/>
      <c r="AF627" s="187" t="str">
        <f>IF(OR(M627="",L626="",P627=""),"",IF(AND(T626="SI",AE626&gt;=$AF$22),"CUMPLE",IF(AE626&gt;=$AF$23,"CUMPLE","NO CUMPLE")))</f>
        <v>CUMPLE</v>
      </c>
      <c r="AG627" s="144"/>
      <c r="AH627" s="187" t="str">
        <f>IF(OR(M627="",L626="",P627=""),"",IF(AND(T626="SI",AG626&gt;=$AH$22),"CUMPLE",IF(AG626&gt;=$AH$23,"CUMPLE","NO CUMPLE")))</f>
        <v>CUMPLE</v>
      </c>
      <c r="AI627" s="161" t="str">
        <f t="shared" ref="AI627:AI636" si="560">IF(OR(AF627="",AH627=""),"",IF(AF627="NO CUMPLE","NO CUMPLE",IF(AH627="NO CUMPLE","NO CUMPLE",IF(AH627="NO CUMPLE","NO CUMPLE","CUMPLE"))))</f>
        <v>CUMPLE</v>
      </c>
    </row>
    <row r="628" spans="1:35" s="14" customFormat="1" ht="20.100000000000001" customHeight="1">
      <c r="A628" s="259"/>
      <c r="B628" s="21" t="str">
        <f t="shared" ref="B628:B636" si="561">IF(C628="","",B627+0.1)</f>
        <v/>
      </c>
      <c r="C628" s="21"/>
      <c r="D628" s="121"/>
      <c r="E628" s="153"/>
      <c r="F628" s="153"/>
      <c r="G628" s="153"/>
      <c r="H628" s="153"/>
      <c r="I628" s="153">
        <f>IF(ISERROR(E628-G628),"",E628-G628)</f>
        <v>0</v>
      </c>
      <c r="J628" s="153">
        <f t="shared" ref="J628:J636" si="562">IF(ISERROR(F628-H628),"",F628-H628)</f>
        <v>0</v>
      </c>
      <c r="K628" s="153"/>
      <c r="L628" s="153"/>
      <c r="M628" s="149">
        <v>6</v>
      </c>
      <c r="N628" s="197">
        <f>IF(M628="","",VLOOKUP(M628,POA!$B$3:$G598,3,0))</f>
        <v>5</v>
      </c>
      <c r="O628" s="160" t="s">
        <v>7</v>
      </c>
      <c r="P628" s="160">
        <f t="shared" si="558"/>
        <v>0</v>
      </c>
      <c r="Q628" s="255">
        <f>IF(ISERROR(VLOOKUP(M628,POA!$B$3:$G611,2,0)),"",VLOOKUP(M628,POA!$B$3:$G611,2,0))</f>
        <v>1264100957</v>
      </c>
      <c r="R628" s="295">
        <f>IF(M628="","",SUM($I$626)+IF(ISERROR(VLOOKUP(M628,POA!$B$3:$G597,4,0)),"",VLOOKUP(M628,POA!$B$3:$G597,4,0)))</f>
        <v>1261032554.4000001</v>
      </c>
      <c r="S628" s="257" t="str">
        <f>IF(OR($R$26=0,M628="",Q628=""),"",IF($R$26&gt;=VLOOKUP(M628,POA!$B$3:$G$21,6,FALSE),"CUMPLE","NO CUMPLE"))</f>
        <v/>
      </c>
      <c r="T628" s="129"/>
      <c r="U628" s="130"/>
      <c r="V628" s="186" t="str">
        <f>IF(OR($U626=0,M628="",Q628=""),"",IF(AND(T628="SI",$U626&gt;=$V$22),"CUMPLE",IF($U626&gt;=$V$23,"CUMPLE","NO CUMPLE")))</f>
        <v>CUMPLE</v>
      </c>
      <c r="W628" s="131"/>
      <c r="X628" s="186" t="str">
        <f>IF(OR(W626=0,M628="",Q628=""),"",IF(AND(T628="SI",W626&lt;=$X$22),"CUMPLE",IF(W626&lt;=$X$23,"CUMPLE","NO CUMPLE")))</f>
        <v>CUMPLE</v>
      </c>
      <c r="Y628" s="132"/>
      <c r="Z628" s="186" t="str">
        <f>IF(OR(Y626=0,M628="",Q628=""),"",IF(AND(T628="SI",Y626&gt;=$Z$22),"CUMPLE",IF(Y626&gt;=$Z$23,"CUMPLE","NO CUMPLE")))</f>
        <v>CUMPLE</v>
      </c>
      <c r="AA628" s="214" t="str">
        <f t="shared" si="557"/>
        <v/>
      </c>
      <c r="AB628" s="199">
        <v>2021</v>
      </c>
      <c r="AC628" s="134">
        <f t="shared" si="559"/>
        <v>0</v>
      </c>
      <c r="AD628" s="135" t="str">
        <f t="shared" ref="AD628:AD631" si="563">IF(OR(B628="",C628=""),"",IF(AND(AC628&gt;0,AC628&lt;=30000),"MIPYME","NO CUMPLE"))</f>
        <v/>
      </c>
      <c r="AE628" s="136"/>
      <c r="AF628" s="188" t="str">
        <f>IF(OR(M628="",L626="",P628=""),"",IF(AND(T626="SI",AE626&gt;=$AF$22),"CUMPLE",IF(AE626&gt;=$AF$23,"CUMPLE","NO CUMPLE")))</f>
        <v>CUMPLE</v>
      </c>
      <c r="AG628" s="136"/>
      <c r="AH628" s="188" t="str">
        <f>IF(OR(M628="",L626="",P626=""),"",IF(AND(T626="SI",AG626&gt;=$AH$22),"CUMPLE",IF(AG626&gt;=$AH$23,"CUMPLE","NO CUMPLE")))</f>
        <v>CUMPLE</v>
      </c>
      <c r="AI628" s="162" t="str">
        <f t="shared" si="560"/>
        <v>CUMPLE</v>
      </c>
    </row>
    <row r="629" spans="1:35" s="14" customFormat="1" ht="20.100000000000001" customHeight="1">
      <c r="A629" s="259"/>
      <c r="B629" s="21" t="str">
        <f t="shared" si="561"/>
        <v/>
      </c>
      <c r="C629" s="21"/>
      <c r="D629" s="121"/>
      <c r="E629" s="153"/>
      <c r="F629" s="153"/>
      <c r="G629" s="153"/>
      <c r="H629" s="153"/>
      <c r="I629" s="153">
        <f t="shared" ref="I629:I635" si="564">IF(ISERROR(E629-G629),"",E629-G629)</f>
        <v>0</v>
      </c>
      <c r="J629" s="153">
        <f t="shared" si="562"/>
        <v>0</v>
      </c>
      <c r="K629" s="153"/>
      <c r="L629" s="153"/>
      <c r="M629" s="149">
        <v>7</v>
      </c>
      <c r="N629" s="197">
        <f>IF(M629="","",VLOOKUP(M629,POA!$B$3:$G598,3,0))</f>
        <v>5</v>
      </c>
      <c r="O629" s="160" t="s">
        <v>7</v>
      </c>
      <c r="P629" s="160">
        <f>+SUM(P630:P637)</f>
        <v>0</v>
      </c>
      <c r="Q629" s="255">
        <f>IF(ISERROR(VLOOKUP(M629,POA!$B$3:$G611,2,0)),"",VLOOKUP(M629,POA!$B$3:$G611,2,0))</f>
        <v>1167015102</v>
      </c>
      <c r="R629" s="295">
        <f>IF(M629="","",SUM($I$626)+IF(ISERROR(VLOOKUP(M629,POA!$B$3:$G598,4,0)),"",VLOOKUP(M629,POA!$B$3:$G598,4,0)))</f>
        <v>1241615383.4000001</v>
      </c>
      <c r="S629" s="294" t="str">
        <f>IF(OR($R$26=0,M629="",Q629=""),"",IF($R$26&gt;=VLOOKUP(M629,POA!$B$3:$G$21,6,FALSE),"CUMPLE","NO CUMPLE"))</f>
        <v/>
      </c>
      <c r="T629" s="129"/>
      <c r="U629" s="130"/>
      <c r="V629" s="186" t="str">
        <f>IF(OR($U626=0,M629="",Q629=""),"",IF(AND(T629="SI",$U626&gt;=$V$22),"CUMPLE",IF($U626&gt;=$V$23,"CUMPLE","NO CUMPLE")))</f>
        <v>CUMPLE</v>
      </c>
      <c r="W629" s="131"/>
      <c r="X629" s="186" t="str">
        <f>IF(OR(W626=0,M629="",Q629=""),"",IF(AND(T629="SI",W626&lt;=$X$22),"CUMPLE",IF(W626&lt;=$X$23,"CUMPLE","NO CUMPLE")))</f>
        <v>CUMPLE</v>
      </c>
      <c r="Y629" s="132"/>
      <c r="Z629" s="186" t="str">
        <f>IF(OR(Y626=0,M629="",Q629=""),"",IF(AND(T629="SI",Y626&gt;=$Z$22),"CUMPLE",IF(Y626&gt;=$Z$23,"CUMPLE","NO CUMPLE")))</f>
        <v>CUMPLE</v>
      </c>
      <c r="AA629" s="214" t="str">
        <f t="shared" si="557"/>
        <v/>
      </c>
      <c r="AB629" s="199">
        <v>2021</v>
      </c>
      <c r="AC629" s="134">
        <f t="shared" si="559"/>
        <v>0</v>
      </c>
      <c r="AD629" s="135" t="str">
        <f t="shared" si="563"/>
        <v/>
      </c>
      <c r="AE629" s="136"/>
      <c r="AF629" s="188" t="str">
        <f>IF(OR(M629="",L626="",P629=""),"",IF(AND(T626="SI",AE626&gt;=$AF$22),"CUMPLE",IF(AE626&gt;=$AF$23,"CUMPLE","NO CUMPLE")))</f>
        <v>CUMPLE</v>
      </c>
      <c r="AG629" s="136"/>
      <c r="AH629" s="188" t="str">
        <f>IF(OR(M629="",L626="",P626=""),"",IF(AND(T626="SI",AG626&gt;=$AH$22),"CUMPLE",IF(AG626&gt;=$AH$23,"CUMPLE","NO CUMPLE")))</f>
        <v>CUMPLE</v>
      </c>
      <c r="AI629" s="162" t="str">
        <f t="shared" si="560"/>
        <v>CUMPLE</v>
      </c>
    </row>
    <row r="630" spans="1:35" s="14" customFormat="1" ht="20.100000000000001" customHeight="1">
      <c r="A630" s="259"/>
      <c r="B630" s="21" t="str">
        <f t="shared" si="561"/>
        <v/>
      </c>
      <c r="C630" s="21"/>
      <c r="D630" s="121"/>
      <c r="E630" s="153"/>
      <c r="F630" s="153"/>
      <c r="G630" s="153"/>
      <c r="H630" s="153"/>
      <c r="I630" s="153">
        <f t="shared" si="564"/>
        <v>0</v>
      </c>
      <c r="J630" s="153">
        <f t="shared" si="562"/>
        <v>0</v>
      </c>
      <c r="K630" s="153"/>
      <c r="L630" s="153"/>
      <c r="M630" s="149">
        <v>8</v>
      </c>
      <c r="N630" s="197">
        <f>IF(M630="","",VLOOKUP(M630,POA!$B$3:$G611,3,0))</f>
        <v>5</v>
      </c>
      <c r="O630" s="160" t="s">
        <v>7</v>
      </c>
      <c r="P630" s="160">
        <f>+SUM(P631:P637)</f>
        <v>0</v>
      </c>
      <c r="Q630" s="255">
        <f>IF(ISERROR(VLOOKUP(M630,POA!$B$3:$G600,2,0)),"",VLOOKUP(M630,POA!$B$3:$G600,2,0))</f>
        <v>1146992897</v>
      </c>
      <c r="R630" s="295">
        <f>IF(M630="","",SUM($I$626)+IF(ISERROR(VLOOKUP(M630,POA!$B$3:$G599,4,0)),"",VLOOKUP(M630,POA!$B$3:$G599,4,0)))</f>
        <v>1237610942.4000001</v>
      </c>
      <c r="S630" s="298" t="str">
        <f>IF(OR($R$26=0,M630="",Q630=""),"",IF($R$26&gt;=VLOOKUP(M630,POA!$B$3:$G$21,6,FALSE),"CUMPLE","NO CUMPLE"))</f>
        <v/>
      </c>
      <c r="T630" s="129"/>
      <c r="U630" s="130"/>
      <c r="V630" s="186" t="str">
        <f>IF(OR($U626=0,M630="",Q630=""),"",IF(AND(T630="SI",$U626&gt;=$V$22),"CUMPLE",IF($U626&gt;=$V$23,"CUMPLE","NO CUMPLE")))</f>
        <v>CUMPLE</v>
      </c>
      <c r="W630" s="131"/>
      <c r="X630" s="186" t="str">
        <f>IF(OR(W626=0,M630="",Q630=""),"",IF(AND(T630="SI",W626&lt;=$X$22),"CUMPLE",IF(W626&lt;=$X$23,"CUMPLE","NO CUMPLE")))</f>
        <v>CUMPLE</v>
      </c>
      <c r="Y630" s="132"/>
      <c r="Z630" s="186" t="str">
        <f>IF(OR(Y626=0,M630="",Q630=""),"",IF(AND(T630="SI",Y626&gt;=$Z$22),"CUMPLE",IF(Y626&gt;=$Z$23,"CUMPLE","NO CUMPLE")))</f>
        <v>CUMPLE</v>
      </c>
      <c r="AA630" s="214" t="str">
        <f t="shared" si="557"/>
        <v/>
      </c>
      <c r="AB630" s="199">
        <v>2021</v>
      </c>
      <c r="AC630" s="134">
        <f t="shared" si="559"/>
        <v>0</v>
      </c>
      <c r="AD630" s="135" t="str">
        <f t="shared" si="563"/>
        <v/>
      </c>
      <c r="AE630" s="136"/>
      <c r="AF630" s="188" t="str">
        <f>IF(OR(M630="",L626="",P630=""),"",IF(AND(T626="SI",AE626&gt;=$AF$22),"CUMPLE",IF(AE626&gt;=$AF$23,"CUMPLE","NO CUMPLE")))</f>
        <v>CUMPLE</v>
      </c>
      <c r="AG630" s="136"/>
      <c r="AH630" s="188" t="str">
        <f>IF(OR(M629="",L626="",P626=""),"",IF(AND(T626="SI",AG626&gt;=$AH$22),"CUMPLE",IF(AG626&gt;=$AH$23,"CUMPLE","NO CUMPLE")))</f>
        <v>CUMPLE</v>
      </c>
      <c r="AI630" s="162" t="str">
        <f t="shared" si="560"/>
        <v>CUMPLE</v>
      </c>
    </row>
    <row r="631" spans="1:35" s="14" customFormat="1" ht="20.100000000000001" customHeight="1">
      <c r="A631" s="259"/>
      <c r="B631" s="21" t="str">
        <f t="shared" si="561"/>
        <v/>
      </c>
      <c r="C631" s="21"/>
      <c r="D631" s="121"/>
      <c r="E631" s="153"/>
      <c r="F631" s="153"/>
      <c r="G631" s="153"/>
      <c r="H631" s="153"/>
      <c r="I631" s="153">
        <f t="shared" si="564"/>
        <v>0</v>
      </c>
      <c r="J631" s="153">
        <f t="shared" si="562"/>
        <v>0</v>
      </c>
      <c r="K631" s="153"/>
      <c r="L631" s="153"/>
      <c r="M631" s="149"/>
      <c r="N631" s="197"/>
      <c r="O631" s="160"/>
      <c r="P631" s="160"/>
      <c r="Q631" s="203"/>
      <c r="R631" s="261"/>
      <c r="S631" s="246" t="str">
        <f>IF(OR($R$26=0,M631="",Q631=""),"",IF($R$26&gt;=VLOOKUP(M631,POA!$B$3:$G$21,6,FALSE),"CUMPLE","NO CUMPLE"))</f>
        <v/>
      </c>
      <c r="T631" s="129"/>
      <c r="U631" s="130"/>
      <c r="V631" s="186" t="str">
        <f>IF(OR($U626=0,M631="",Q631=""),"",IF(AND(T631="SI",$U626&gt;=$V$22),"CUMPLE",IF($U626&gt;=$V$23,"CUMPLE","NO CUMPLE")))</f>
        <v/>
      </c>
      <c r="W631" s="131"/>
      <c r="X631" s="186" t="str">
        <f>IF(OR(W626=0,M631="",Q631=""),"",IF(AND(T631="SI",W626&lt;=$X$22),"CUMPLE",IF(W626&lt;=$X$23,"CUMPLE","NO CUMPLE")))</f>
        <v/>
      </c>
      <c r="Y631" s="132"/>
      <c r="Z631" s="186" t="str">
        <f>IF(OR(Y626=0,M631="",Q631=""),"",IF(AND(T631="SI",Y626&gt;=$Z$22),"CUMPLE",IF(Y626&gt;=$Z$23,"CUMPLE","NO CUMPLE")))</f>
        <v/>
      </c>
      <c r="AA631" s="214" t="str">
        <f t="shared" si="557"/>
        <v/>
      </c>
      <c r="AB631" s="199">
        <v>2021</v>
      </c>
      <c r="AC631" s="134">
        <f t="shared" si="559"/>
        <v>0</v>
      </c>
      <c r="AD631" s="135" t="str">
        <f t="shared" si="563"/>
        <v/>
      </c>
      <c r="AE631" s="136"/>
      <c r="AF631" s="188" t="str">
        <f>IF(OR(M631="",L626="",P631=""),"",IF(AND(T626="SI",AE626&gt;=$AF$22),"CUMPLE",IF(AE626&gt;=$AF$23,"CUMPLE","NO CUMPLE")))</f>
        <v/>
      </c>
      <c r="AG631" s="136"/>
      <c r="AH631" s="188" t="str">
        <f>IF(OR(M631="",L626="",P626=""),"",IF(AND(T626="SI",AG626&gt;=$AH$22),"CUMPLE",IF(AG626&gt;=$AH$23,"CUMPLE","NO CUMPLE")))</f>
        <v/>
      </c>
      <c r="AI631" s="162" t="str">
        <f t="shared" si="560"/>
        <v/>
      </c>
    </row>
    <row r="632" spans="1:35" s="14" customFormat="1" ht="20.100000000000001" customHeight="1">
      <c r="A632" s="259"/>
      <c r="B632" s="150" t="str">
        <f t="shared" si="561"/>
        <v/>
      </c>
      <c r="C632" s="150"/>
      <c r="D632" s="121"/>
      <c r="E632" s="153"/>
      <c r="F632" s="153"/>
      <c r="G632" s="153"/>
      <c r="H632" s="153"/>
      <c r="I632" s="153">
        <f t="shared" si="564"/>
        <v>0</v>
      </c>
      <c r="J632" s="153">
        <f t="shared" si="562"/>
        <v>0</v>
      </c>
      <c r="K632" s="153"/>
      <c r="L632" s="153"/>
      <c r="M632" s="149"/>
      <c r="N632" s="197"/>
      <c r="O632" s="160"/>
      <c r="P632" s="160"/>
      <c r="Q632" s="203"/>
      <c r="R632" s="204"/>
      <c r="S632" s="246" t="str">
        <f>IF(OR($R$26=0,M632="",Q632=""),"",IF($R$26&gt;=VLOOKUP(M632,POA!$B$3:$G$21,6,FALSE),"CUMPLE","NO CUMPLE"))</f>
        <v/>
      </c>
      <c r="T632" s="129"/>
      <c r="U632" s="130"/>
      <c r="V632" s="186" t="str">
        <f>IF(OR($U626=0,M632="",Q632=""),"",IF(AND(T632="SI",$U626&gt;=$V$22),"CUMPLE",IF($U626&gt;=$V$23,"CUMPLE","NO CUMPLE")))</f>
        <v/>
      </c>
      <c r="W632" s="131"/>
      <c r="X632" s="186" t="str">
        <f>IF(OR(W626=0,M632="",Q632=""),"",IF(AND(T632="SI",W626&lt;=$X$22),"CUMPLE",IF(W626&lt;=$X$23,"CUMPLE","NO CUMPLE")))</f>
        <v/>
      </c>
      <c r="Y632" s="132"/>
      <c r="Z632" s="186" t="str">
        <f>IF(OR(Y626=0,M632="",Q632=""),"",IF(AND(T632="SI",Y626&gt;=$Z$22),"CUMPLE",IF(Y626&gt;=$Z$23,"CUMPLE","NO CUMPLE")))</f>
        <v/>
      </c>
      <c r="AA632" s="214" t="str">
        <f t="shared" si="557"/>
        <v/>
      </c>
      <c r="AB632" s="199">
        <v>2021</v>
      </c>
      <c r="AC632" s="134">
        <f t="shared" si="559"/>
        <v>0</v>
      </c>
      <c r="AD632" s="135" t="str">
        <f>IF(OR(B632="",C632=""),"",IF(AND(AC632&gt;0,AC632&lt;=30000),"MIPYME","NO CUMPLE"))</f>
        <v/>
      </c>
      <c r="AE632" s="136"/>
      <c r="AF632" s="188" t="str">
        <f>IF(OR(M632="",L626="",P632=""),"",IF(AND(T630="SI",AE626&gt;=$AF$22),"CUMPLE",IF(AE626&gt;=$AF$23,"CUMPLE","NO CUMPLE")))</f>
        <v/>
      </c>
      <c r="AG632" s="136"/>
      <c r="AH632" s="188" t="str">
        <f>IF(OR(M632="",L626="",P626=""),"",IF(AND(T626="SI",AG626&gt;=$AH$22),"CUMPLE",IF(AG626&gt;=$AH$23,"CUMPLE","NO CUMPLE")))</f>
        <v/>
      </c>
      <c r="AI632" s="162" t="str">
        <f t="shared" si="560"/>
        <v/>
      </c>
    </row>
    <row r="633" spans="1:35" s="14" customFormat="1" ht="20.100000000000001" customHeight="1">
      <c r="A633" s="259"/>
      <c r="B633" s="150" t="str">
        <f t="shared" si="561"/>
        <v/>
      </c>
      <c r="C633" s="150"/>
      <c r="D633" s="121"/>
      <c r="E633" s="153"/>
      <c r="F633" s="153"/>
      <c r="G633" s="153"/>
      <c r="H633" s="153"/>
      <c r="I633" s="153">
        <f t="shared" si="564"/>
        <v>0</v>
      </c>
      <c r="J633" s="153">
        <f t="shared" si="562"/>
        <v>0</v>
      </c>
      <c r="K633" s="153"/>
      <c r="L633" s="153"/>
      <c r="M633" s="149"/>
      <c r="N633" s="197"/>
      <c r="O633" s="160"/>
      <c r="P633" s="160"/>
      <c r="Q633" s="203"/>
      <c r="R633" s="204"/>
      <c r="S633" s="246" t="str">
        <f>IF(OR($R$26=0,M633="",Q633=""),"",IF($R$26&gt;=VLOOKUP(M633,POA!$B$3:$G$21,6,FALSE),"CUMPLE","NO CUMPLE"))</f>
        <v/>
      </c>
      <c r="T633" s="129"/>
      <c r="U633" s="130"/>
      <c r="V633" s="186" t="str">
        <f>IF(OR($U626=0,M633="",Q633=""),"",IF(AND(T633="SI",$U626&gt;=$V$22),"CUMPLE",IF($U626&gt;=$V$23,"CUMPLE","NO CUMPLE")))</f>
        <v/>
      </c>
      <c r="W633" s="131"/>
      <c r="X633" s="186" t="str">
        <f>IF(OR(W626=0,M633="",Q633=""),"",IF(AND(T633="SI",W626&lt;=$X$22),"CUMPLE",IF(W626&lt;=$X$23,"CUMPLE","NO CUMPLE")))</f>
        <v/>
      </c>
      <c r="Y633" s="132"/>
      <c r="Z633" s="186" t="str">
        <f>IF(OR(Y626=0,M633="",Q633=""),"",IF(AND(T633="SI",Y626&gt;=$Z$22),"CUMPLE",IF(Y626&gt;=$Z$23,"CUMPLE","NO CUMPLE")))</f>
        <v/>
      </c>
      <c r="AA633" s="214" t="str">
        <f t="shared" si="557"/>
        <v/>
      </c>
      <c r="AB633" s="199">
        <v>2021</v>
      </c>
      <c r="AC633" s="134">
        <f t="shared" si="559"/>
        <v>0</v>
      </c>
      <c r="AD633" s="135" t="str">
        <f t="shared" ref="AD633:AD634" si="565">IF(OR(B633="",C633=""),"",IF(AND(AC633&gt;0,AC633&lt;=30000),"MIPYME","NO CUMPLE"))</f>
        <v/>
      </c>
      <c r="AE633" s="136"/>
      <c r="AF633" s="188" t="str">
        <f>IF(OR(M633="",L626="",P633=""),"",IF(AND(T626="SI",AE626&gt;=$AF$22),"CUMPLE",IF(AE626&gt;=$AF$23,"CUMPLE","NO CUMPLE")))</f>
        <v/>
      </c>
      <c r="AG633" s="136"/>
      <c r="AH633" s="188" t="str">
        <f>IF(OR(M633="",L626="",P626=""),"",IF(AND(T626="SI",AG626&gt;=$AH$22),"CUMPLE",IF(AG626&gt;=$AH$23,"CUMPLE","NO CUMPLE")))</f>
        <v/>
      </c>
      <c r="AI633" s="162" t="str">
        <f t="shared" si="560"/>
        <v/>
      </c>
    </row>
    <row r="634" spans="1:35" s="14" customFormat="1" ht="20.100000000000001" customHeight="1">
      <c r="A634" s="259"/>
      <c r="B634" s="150" t="str">
        <f t="shared" si="561"/>
        <v/>
      </c>
      <c r="C634" s="150"/>
      <c r="D634" s="121"/>
      <c r="E634" s="153"/>
      <c r="F634" s="153"/>
      <c r="G634" s="153"/>
      <c r="H634" s="153"/>
      <c r="I634" s="153">
        <f t="shared" si="564"/>
        <v>0</v>
      </c>
      <c r="J634" s="153">
        <f t="shared" si="562"/>
        <v>0</v>
      </c>
      <c r="K634" s="153"/>
      <c r="L634" s="153"/>
      <c r="M634" s="149"/>
      <c r="N634" s="197"/>
      <c r="O634" s="160"/>
      <c r="P634" s="160"/>
      <c r="Q634" s="203"/>
      <c r="R634" s="204"/>
      <c r="S634" s="246" t="str">
        <f>IF(OR($R$26=0,M634="",Q634=""),"",IF($R$26&gt;=VLOOKUP(M634,POA!$B$3:$G$21,6,FALSE),"CUMPLE","NO CUMPLE"))</f>
        <v/>
      </c>
      <c r="T634" s="129"/>
      <c r="U634" s="130"/>
      <c r="V634" s="186" t="str">
        <f>IF(OR($U626=0,M634="",Q634=""),"",IF(AND(T634="SI",$U626&gt;=$V$22),"CUMPLE",IF($U626&gt;=$V$23,"CUMPLE","NO CUMPLE")))</f>
        <v/>
      </c>
      <c r="W634" s="131"/>
      <c r="X634" s="186" t="str">
        <f>IF(OR(W626=0,M634="",Q634=""),"",IF(AND(T634="SI",W626&lt;=$X$22),"CUMPLE",IF(W626&lt;=$X$23,"CUMPLE","NO CUMPLE")))</f>
        <v/>
      </c>
      <c r="Y634" s="132"/>
      <c r="Z634" s="186" t="str">
        <f>IF(OR(Y626=0,M634="",Q634=""),"",IF(AND(T634="SI",Y626&gt;=$Z$22),"CUMPLE",IF(Y626&gt;=$Z$23,"CUMPLE","NO CUMPLE")))</f>
        <v/>
      </c>
      <c r="AA634" s="215" t="str">
        <f t="shared" si="557"/>
        <v/>
      </c>
      <c r="AB634" s="133">
        <v>2021</v>
      </c>
      <c r="AC634" s="134">
        <f t="shared" si="559"/>
        <v>0</v>
      </c>
      <c r="AD634" s="135" t="str">
        <f t="shared" si="565"/>
        <v/>
      </c>
      <c r="AE634" s="136"/>
      <c r="AF634" s="188" t="str">
        <f>IF(OR(M634="",L626="",P626=""),"",IF(AND(T626="SI",AE626&gt;=$AF$22),"CUMPLE",IF(AE626&gt;=$AF$23,"CUMPLE","NO CUMPLE")))</f>
        <v/>
      </c>
      <c r="AG634" s="136"/>
      <c r="AH634" s="188" t="str">
        <f>IF(OR(M634="",L626="",P626=""),"",IF(AND(T626="SI",AG626&gt;=$AH$22),"CUMPLE",IF(AG626&gt;=$AH$23,"CUMPLE","NO CUMPLE")))</f>
        <v/>
      </c>
      <c r="AI634" s="162" t="str">
        <f t="shared" si="560"/>
        <v/>
      </c>
    </row>
    <row r="635" spans="1:35" s="14" customFormat="1" ht="20.100000000000001" customHeight="1">
      <c r="A635" s="259"/>
      <c r="B635" s="150" t="str">
        <f t="shared" si="561"/>
        <v/>
      </c>
      <c r="C635" s="150"/>
      <c r="D635" s="121"/>
      <c r="E635" s="153"/>
      <c r="F635" s="153"/>
      <c r="G635" s="153"/>
      <c r="H635" s="153"/>
      <c r="I635" s="153">
        <f t="shared" si="564"/>
        <v>0</v>
      </c>
      <c r="J635" s="153">
        <f t="shared" si="562"/>
        <v>0</v>
      </c>
      <c r="K635" s="153"/>
      <c r="L635" s="153"/>
      <c r="M635" s="151"/>
      <c r="N635" s="197"/>
      <c r="O635" s="160"/>
      <c r="P635" s="160"/>
      <c r="Q635" s="203"/>
      <c r="R635" s="204"/>
      <c r="S635" s="246"/>
      <c r="T635" s="129"/>
      <c r="U635" s="130"/>
      <c r="V635" s="186" t="str">
        <f>IF(OR($U626=0,M635="",Q635=""),"",IF(AND(T635="SI",$U626&gt;=$V$22),"CUMPLE",IF($U626&gt;=$V$23,"CUMPLE","NO CUMPLE")))</f>
        <v/>
      </c>
      <c r="W635" s="131"/>
      <c r="X635" s="186" t="str">
        <f>IF(OR(W626=0,M635="",Q635=""),"",IF(AND(T635="SI",W626&lt;=$X$22),"CUMPLE",IF(W626&lt;=$X$23,"CUMPLE","NO CUMPLE")))</f>
        <v/>
      </c>
      <c r="Y635" s="132"/>
      <c r="Z635" s="186" t="str">
        <f>IF(OR(Y626=0,M635="",Q635=""),"",IF(AND(T635="SI",Y626&gt;=$Z$22),"CUMPLE",IF(Y626&gt;=$Z$23,"CUMPLE","NO CUMPLE")))</f>
        <v/>
      </c>
      <c r="AA635" s="214" t="str">
        <f t="shared" si="557"/>
        <v/>
      </c>
      <c r="AB635" s="199">
        <v>2021</v>
      </c>
      <c r="AC635" s="134">
        <f t="shared" si="559"/>
        <v>0</v>
      </c>
      <c r="AD635" s="135" t="str">
        <f>IF(OR(B635="",C635=""),"",IF(AND(AC635&gt;0,AC635&lt;=30000),"MIPYME","NO CUMPLE"))</f>
        <v/>
      </c>
      <c r="AE635" s="136"/>
      <c r="AF635" s="188" t="str">
        <f>IF(OR(M635="",L626="",P635=""),"",IF(AND(T626="SI",AE626&gt;=$AF$22),"CUMPLE",IF(AE626&gt;=$AF$23,"CUMPLE","NO CUMPLE")))</f>
        <v/>
      </c>
      <c r="AG635" s="136"/>
      <c r="AH635" s="188" t="str">
        <f>IF(OR(M635="",L626="",P626=""),"",IF(AND(T626="SI",AG626&gt;=$AH$22),"CUMPLE",IF(AG626&gt;=$AH$23,"CUMPLE","NO CUMPLE")))</f>
        <v/>
      </c>
      <c r="AI635" s="162" t="str">
        <f t="shared" si="560"/>
        <v/>
      </c>
    </row>
    <row r="636" spans="1:35" ht="20.100000000000001" customHeight="1">
      <c r="A636" s="259"/>
      <c r="B636" s="284" t="str">
        <f t="shared" si="561"/>
        <v/>
      </c>
      <c r="C636" s="284"/>
      <c r="D636" s="284"/>
      <c r="E636" s="216"/>
      <c r="F636" s="153"/>
      <c r="G636" s="153"/>
      <c r="H636" s="153"/>
      <c r="I636" s="153">
        <f>IF(ISERROR(E636-G636),"",E636-G636)</f>
        <v>0</v>
      </c>
      <c r="J636" s="153">
        <f t="shared" si="562"/>
        <v>0</v>
      </c>
      <c r="K636" s="153"/>
      <c r="L636" s="153"/>
      <c r="M636" s="151"/>
      <c r="N636" s="197"/>
      <c r="O636" s="160"/>
      <c r="P636" s="160"/>
      <c r="Q636" s="203"/>
      <c r="R636" s="204"/>
      <c r="S636" s="253"/>
      <c r="T636" s="129"/>
      <c r="U636" s="129"/>
      <c r="V636" s="186" t="str">
        <f>IF(OR($U627=0,M636="",Q636=""),"",IF(AND(T636="SI",$U627&gt;=$V$22),"CUMPLE",IF($U627&gt;=$V$23,"CUMPLE","NO CUMPLE")))</f>
        <v/>
      </c>
      <c r="W636" s="129"/>
      <c r="X636" s="186" t="str">
        <f>IF(OR(W627=0,M636="",Q636=""),"",IF(AND(T636="SI",W627&lt;=$X$22),"CUMPLE",IF(W627&lt;=$X$23,"CUMPLE","NO CUMPLE")))</f>
        <v/>
      </c>
      <c r="Y636" s="129"/>
      <c r="Z636" s="186" t="str">
        <f>IF(OR(Y627=0,M636="",Q636=""),"",IF(AND(T636="SI",Y627&gt;=$Z$22),"CUMPLE",IF(Y627&gt;=$Z$23,"CUMPLE","NO CUMPLE")))</f>
        <v/>
      </c>
      <c r="AA636" s="214" t="str">
        <f t="shared" si="557"/>
        <v/>
      </c>
      <c r="AB636" s="200"/>
      <c r="AC636" s="129"/>
      <c r="AD636" s="129"/>
      <c r="AE636" s="129"/>
      <c r="AF636" s="188" t="str">
        <f>IF(OR(M636="",L626="",P636=""),"",IF(AND(T626="SI",AE626&gt;=$AF$22),"CUMPLE",IF(AE626&gt;=$AF$23,"CUMPLE","NO CUMPLE")))</f>
        <v/>
      </c>
      <c r="AG636" s="129"/>
      <c r="AH636" s="188" t="str">
        <f>IF(OR(M636="",L626="",P626=""),"",IF(AND(T626="SI",AG626&gt;=$AH$22),"CUMPLE",IF(AG626&gt;=$AH$23,"CUMPLE","NO CUMPLE")))</f>
        <v/>
      </c>
      <c r="AI636" s="162" t="str">
        <f t="shared" si="560"/>
        <v/>
      </c>
    </row>
    <row r="637" spans="1:35" ht="9.9499999999999993" customHeight="1" thickBot="1">
      <c r="A637" s="259"/>
      <c r="B637" s="322" t="s">
        <v>73</v>
      </c>
      <c r="C637" s="323"/>
      <c r="D637" s="323"/>
      <c r="E637" s="323"/>
      <c r="F637" s="323"/>
      <c r="G637" s="323"/>
      <c r="H637" s="323"/>
      <c r="I637" s="323"/>
      <c r="J637" s="323"/>
      <c r="K637" s="323"/>
      <c r="L637" s="323"/>
      <c r="M637" s="323"/>
      <c r="N637" s="323"/>
      <c r="O637" s="323"/>
      <c r="P637" s="323"/>
      <c r="Q637" s="323"/>
      <c r="R637" s="323"/>
      <c r="S637" s="324"/>
      <c r="T637" s="323"/>
      <c r="U637" s="323"/>
      <c r="V637" s="323"/>
      <c r="W637" s="323"/>
      <c r="X637" s="323"/>
      <c r="Y637" s="323"/>
      <c r="Z637" s="323"/>
      <c r="AA637" s="324"/>
      <c r="AB637" s="323"/>
      <c r="AC637" s="323"/>
      <c r="AD637" s="323"/>
      <c r="AE637" s="323"/>
      <c r="AF637" s="323"/>
      <c r="AG637" s="323"/>
      <c r="AH637" s="323"/>
      <c r="AI637" s="325"/>
    </row>
    <row r="638" spans="1:35" s="221" customFormat="1" ht="26.1" customHeight="1">
      <c r="A638" s="269" t="s">
        <v>244</v>
      </c>
      <c r="B638" s="222">
        <v>52</v>
      </c>
      <c r="C638" s="223" t="s">
        <v>245</v>
      </c>
      <c r="D638" s="224">
        <f>IF(SUM(D639:D648)=0,"",SUM(D639:D648))</f>
        <v>1</v>
      </c>
      <c r="E638" s="225">
        <f t="shared" ref="E638:K638" si="566">IF(ISERROR(SUM(E639:E648)),"",SUM(E639:E648))</f>
        <v>5047281689</v>
      </c>
      <c r="F638" s="225">
        <f t="shared" si="566"/>
        <v>5164128096</v>
      </c>
      <c r="G638" s="225">
        <f t="shared" si="566"/>
        <v>827483542</v>
      </c>
      <c r="H638" s="225">
        <f t="shared" si="566"/>
        <v>2287133103</v>
      </c>
      <c r="I638" s="225">
        <f t="shared" si="566"/>
        <v>4219798147</v>
      </c>
      <c r="J638" s="225">
        <f t="shared" si="566"/>
        <v>2876994993</v>
      </c>
      <c r="K638" s="225">
        <f t="shared" si="566"/>
        <v>26464971</v>
      </c>
      <c r="L638" s="225">
        <f t="shared" ref="L638" si="567">IF(ISERROR(SUM(L639:L647)),"",SUM(L639:L647))</f>
        <v>22520291</v>
      </c>
      <c r="M638" s="226">
        <v>1</v>
      </c>
      <c r="N638" s="227">
        <f>IF(M638="","",VLOOKUP(M638,POA!$B$3:$G610,3,0))</f>
        <v>5</v>
      </c>
      <c r="O638" s="228" t="s">
        <v>7</v>
      </c>
      <c r="P638" s="228">
        <f>+SUM(P639:P647)</f>
        <v>0</v>
      </c>
      <c r="Q638" s="229">
        <f>IF(ISERROR(VLOOKUP(M638,POA!$B$3:$G623,2,0)),"",VLOOKUP(M638,POA!$B$3:$G623,2,0))</f>
        <v>3031202957</v>
      </c>
      <c r="R638" s="230">
        <f>IF(M638="","",SUM($I$638)+IF(ISERROR(VLOOKUP(M638,POA!$B$3:$G607,4,0)),"",VLOOKUP(M638,POA!$B$3:$G607,4,0)))</f>
        <v>4826038738.3999996</v>
      </c>
      <c r="S638" s="231" t="str">
        <f>IF(OR($R$26=0,M638="",Q638=""),"",IF($R$26&gt;=VLOOKUP(M638,POA!$B$3:$G$21,6,FALSE),"CUMPLE","NO CUMPLE"))</f>
        <v/>
      </c>
      <c r="T638" s="225" t="str">
        <f>IF(M638="","",IF(COUNTIFS(T639:T648,"SI",D639:D648,"&gt;=10%")&gt;0,"SI","NO"))</f>
        <v>SI</v>
      </c>
      <c r="U638" s="225">
        <f>IF(ISERROR(SUM(E638/G638)),0,SUM(E638/G638))</f>
        <v>6.0995553782264835</v>
      </c>
      <c r="V638" s="232" t="str">
        <f>IF(OR($U638=0,M638="",Q638=""),"",IF(AND(T638="SI",$U638&gt;=$V$22),"CUMPLE",IF($U638&gt;=$V$23,"CUMPLE","NO CUMPLE")))</f>
        <v>CUMPLE</v>
      </c>
      <c r="W638" s="233">
        <f>IF(M638="","",IF(ISERROR(SUM(H638/F638)),0,SUM(H638/F638)))</f>
        <v>0.4428885303545344</v>
      </c>
      <c r="X638" s="232" t="str">
        <f>IF(OR(W638=0,M638="",Q638=""),"",IF(AND(T638="SI",W638&lt;=$X$22),"CUMPLE",IF(W638&lt;=$X$23,"CUMPLE","NO CUMPLE")))</f>
        <v>CUMPLE</v>
      </c>
      <c r="Y638" s="225">
        <f>IF(ISERROR(SUM(K638/L638)),0,SUM(K638/L638))</f>
        <v>1.1751611468963701</v>
      </c>
      <c r="Z638" s="232" t="str">
        <f>IF(OR(Y638=0,M638="",Q638=""),"",IF(AND(T638="SI",Y638&gt;=$Z$22),"CUMPLE",IF(Y638&gt;=$Z$23,"CUMPLE","NO CUMPLE")))</f>
        <v>CUMPLE</v>
      </c>
      <c r="AA638" s="234" t="str">
        <f t="shared" ref="AA638:AA648" si="568">IF(OR(S638="",V638="",X638="",Z638=""),"",IF(S638="NO CUMPLE","NO CUMPLE",IF(V638="NO CUMPLE","NO CUMPLE",IF(X638="NO CUMPLE","NO CUMPLE",IF(Z638="NO CUMPLE","NO CUMPLE",IF(Z638="NO CUMPLE","NO CUMPLE","CUMPLE"))))))</f>
        <v/>
      </c>
      <c r="AB638" s="235">
        <v>2021</v>
      </c>
      <c r="AC638" s="236">
        <f>IF(ISERROR(F638/VLOOKUP(AB638,$AC$21:$AD$23,2)),"",F638/VLOOKUP(AB638,$AC$21:$AD$23,2))</f>
        <v>5684.0729885550882</v>
      </c>
      <c r="AD638" s="237" t="str">
        <f>IF(OR(B638="",C638=""),"",IF(AND(AC638&gt;0,AC638&lt;=30000),"MIPYME","NO CUMPLE"))</f>
        <v>MIPYME</v>
      </c>
      <c r="AE638" s="238">
        <f>IF(M638="","",IF(ISERROR(SUM(K638/J638)),0,SUM(K638/J638)))</f>
        <v>9.1988241426876893E-3</v>
      </c>
      <c r="AF638" s="239" t="str">
        <f>IF(OR(M638="",L638="",P638=""),"",IF(AND(T638="SI",AE638&gt;=$AF$22),"CUMPLE",IF(AE638&gt;=$AF$23,"CUMPLE","NO CUMPLE")))</f>
        <v>CUMPLE</v>
      </c>
      <c r="AG638" s="238">
        <f>IF(M638="","",IF(ISERROR(SUM(K638/F638)),0,SUM(K638/F638)))</f>
        <v>5.1247704371429285E-3</v>
      </c>
      <c r="AH638" s="239" t="str">
        <f>IF(OR(M638="",L638="",P638=""),"",IF(AND(T638="SI",AG638&gt;=$AH$22),"CUMPLE",IF(AG638&gt;=$AH$23,"CUMPLE","NO CUMPLE")))</f>
        <v>CUMPLE</v>
      </c>
      <c r="AI638" s="234" t="str">
        <f>IF(OR(AF638="",AH638=""),"",IF(AF638="NO CUMPLE","NO CUMPLE",IF(AH638="NO CUMPLE","NO CUMPLE",IF(AH638="NO CUMPLE","NO CUMPLE","CUMPLE"))))</f>
        <v>CUMPLE</v>
      </c>
    </row>
    <row r="639" spans="1:35" s="14" customFormat="1" ht="20.100000000000001" customHeight="1">
      <c r="A639" s="259">
        <v>45460</v>
      </c>
      <c r="B639" s="146">
        <f>IF(C639="","",B638+0.1)</f>
        <v>52.1</v>
      </c>
      <c r="C639" s="146" t="s">
        <v>245</v>
      </c>
      <c r="D639" s="147">
        <v>1</v>
      </c>
      <c r="E639" s="137">
        <v>5047281689</v>
      </c>
      <c r="F639" s="137">
        <v>5164128096</v>
      </c>
      <c r="G639" s="137">
        <v>827483542</v>
      </c>
      <c r="H639" s="137">
        <v>2287133103</v>
      </c>
      <c r="I639" s="137">
        <f>IF(ISERROR(E639-G639),"",E639-G639)</f>
        <v>4219798147</v>
      </c>
      <c r="J639" s="137">
        <f>IF(ISERROR(F639-H639),"",F639-H639)</f>
        <v>2876994993</v>
      </c>
      <c r="K639" s="137">
        <v>26464971</v>
      </c>
      <c r="L639" s="137">
        <v>22520291</v>
      </c>
      <c r="M639" s="148">
        <v>3</v>
      </c>
      <c r="N639" s="198">
        <f>IF(M639="","",VLOOKUP(M639,POA!$B$3:$G610,3,0))</f>
        <v>5</v>
      </c>
      <c r="O639" s="159" t="s">
        <v>7</v>
      </c>
      <c r="P639" s="159">
        <f t="shared" ref="P639:P640" si="569">+SUM(P640:P648)</f>
        <v>0</v>
      </c>
      <c r="Q639" s="202">
        <f>IF(ISERROR(VLOOKUP(M639,POA!$B$3:$G623,2,0)),"",VLOOKUP(M639,POA!$B$3:$G623,2,0))</f>
        <v>1522205504</v>
      </c>
      <c r="R639" s="264">
        <f>IF(M639="","",SUM($I$638)+IF(ISERROR(VLOOKUP(M639,POA!$B$3:$G608,4,0)),"",VLOOKUP(M639,POA!$B$3:$G608,4,0)))</f>
        <v>4524239247.8000002</v>
      </c>
      <c r="S639" s="256" t="str">
        <f>IF(OR($R$26=0,M639="",Q639=""),"",IF($R$26&gt;=VLOOKUP(M639,POA!$B$3:$G$21,6,FALSE),"CUMPLE","NO CUMPLE"))</f>
        <v/>
      </c>
      <c r="T639" s="154" t="s">
        <v>71</v>
      </c>
      <c r="U639" s="138"/>
      <c r="V639" s="185" t="str">
        <f>IF(OR($U638=0,M639="",Q639=""),"",IF(AND(T639="SI",$U638&gt;=$V$22),"CUMPLE",IF($U638&gt;=$V$23,"CUMPLE","NO CUMPLE")))</f>
        <v>CUMPLE</v>
      </c>
      <c r="W639" s="139"/>
      <c r="X639" s="185" t="str">
        <f>IF(OR(W638=0,M639="",Q639=""),"",IF(AND(T639="SI",W638&lt;=$X$22),"CUMPLE",IF(W638&lt;=$X$23,"CUMPLE","NO CUMPLE")))</f>
        <v>CUMPLE</v>
      </c>
      <c r="Y639" s="140"/>
      <c r="Z639" s="185" t="str">
        <f>IF(OR(Y638=0,M639="",Q639=""),"",IF(AND(T639="SI",Y638&gt;=$Z$22),"CUMPLE",IF(Y638&gt;=$Z$23,"CUMPLE","NO CUMPLE")))</f>
        <v>CUMPLE</v>
      </c>
      <c r="AA639" s="213" t="str">
        <f t="shared" si="568"/>
        <v/>
      </c>
      <c r="AB639" s="141">
        <v>2021</v>
      </c>
      <c r="AC639" s="142">
        <f t="shared" ref="AC639:AC647" si="570">IF(ISERROR(F639/VLOOKUP(AB639,$AC$21:$AD$23,2)),"",F639/VLOOKUP(AB639,$AC$21:$AD$23,2))</f>
        <v>5684.0729885550882</v>
      </c>
      <c r="AD639" s="143" t="str">
        <f>IF(OR(B639="",C639=""),"",IF(AND(AC639&gt;0,AC639&lt;=30000),"MIPYME","NO CUMPLE"))</f>
        <v>MIPYME</v>
      </c>
      <c r="AE639" s="144"/>
      <c r="AF639" s="187" t="str">
        <f>IF(OR(M639="",L638="",P639=""),"",IF(AND(T638="SI",AE638&gt;=$AF$22),"CUMPLE",IF(AE638&gt;=$AF$23,"CUMPLE","NO CUMPLE")))</f>
        <v>CUMPLE</v>
      </c>
      <c r="AG639" s="144"/>
      <c r="AH639" s="187" t="str">
        <f>IF(OR(M639="",L638="",P639=""),"",IF(AND(T638="SI",AG638&gt;=$AH$22),"CUMPLE",IF(AG638&gt;=$AH$23,"CUMPLE","NO CUMPLE")))</f>
        <v>CUMPLE</v>
      </c>
      <c r="AI639" s="161" t="str">
        <f t="shared" ref="AI639:AI648" si="571">IF(OR(AF639="",AH639=""),"",IF(AF639="NO CUMPLE","NO CUMPLE",IF(AH639="NO CUMPLE","NO CUMPLE",IF(AH639="NO CUMPLE","NO CUMPLE","CUMPLE"))))</f>
        <v>CUMPLE</v>
      </c>
    </row>
    <row r="640" spans="1:35" s="14" customFormat="1" ht="20.100000000000001" customHeight="1">
      <c r="A640" s="259"/>
      <c r="B640" s="21" t="str">
        <f t="shared" ref="B640:B648" si="572">IF(C640="","",B639+0.1)</f>
        <v/>
      </c>
      <c r="C640" s="21"/>
      <c r="D640" s="121"/>
      <c r="E640" s="153"/>
      <c r="F640" s="153"/>
      <c r="G640" s="153"/>
      <c r="H640" s="153"/>
      <c r="I640" s="153">
        <f>IF(ISERROR(E640-G640),"",E640-G640)</f>
        <v>0</v>
      </c>
      <c r="J640" s="153">
        <f t="shared" ref="J640:J648" si="573">IF(ISERROR(F640-H640),"",F640-H640)</f>
        <v>0</v>
      </c>
      <c r="K640" s="153"/>
      <c r="L640" s="153"/>
      <c r="M640" s="149">
        <v>5</v>
      </c>
      <c r="N640" s="197">
        <f>IF(M640="","",VLOOKUP(M640,POA!$B$3:$G610,3,0))</f>
        <v>5</v>
      </c>
      <c r="O640" s="160" t="s">
        <v>7</v>
      </c>
      <c r="P640" s="160">
        <f t="shared" si="569"/>
        <v>0</v>
      </c>
      <c r="Q640" s="255">
        <f>IF(ISERROR(VLOOKUP(M640,POA!$B$3:$G623,2,0)),"",VLOOKUP(M640,POA!$B$3:$G623,2,0))</f>
        <v>1348402734</v>
      </c>
      <c r="R640" s="295">
        <f>IF(M640="","",SUM($I$638)+IF(ISERROR(VLOOKUP(M640,POA!$B$3:$G609,4,0)),"",VLOOKUP(M640,POA!$B$3:$G609,4,0)))</f>
        <v>4489478693.8000002</v>
      </c>
      <c r="S640" s="257" t="str">
        <f>IF(OR($R$26=0,M640="",Q640=""),"",IF($R$26&gt;=VLOOKUP(M640,POA!$B$3:$G$21,6,FALSE),"CUMPLE","NO CUMPLE"))</f>
        <v/>
      </c>
      <c r="T640" s="129"/>
      <c r="U640" s="130"/>
      <c r="V640" s="186" t="str">
        <f>IF(OR($U638=0,M640="",Q640=""),"",IF(AND(T640="SI",$U638&gt;=$V$22),"CUMPLE",IF($U638&gt;=$V$23,"CUMPLE","NO CUMPLE")))</f>
        <v>CUMPLE</v>
      </c>
      <c r="W640" s="131"/>
      <c r="X640" s="186" t="str">
        <f>IF(OR(W638=0,M640="",Q640=""),"",IF(AND(T640="SI",W638&lt;=$X$22),"CUMPLE",IF(W638&lt;=$X$23,"CUMPLE","NO CUMPLE")))</f>
        <v>CUMPLE</v>
      </c>
      <c r="Y640" s="132"/>
      <c r="Z640" s="186" t="str">
        <f>IF(OR(Y638=0,M640="",Q640=""),"",IF(AND(T640="SI",Y638&gt;=$Z$22),"CUMPLE",IF(Y638&gt;=$Z$23,"CUMPLE","NO CUMPLE")))</f>
        <v>CUMPLE</v>
      </c>
      <c r="AA640" s="214" t="str">
        <f t="shared" si="568"/>
        <v/>
      </c>
      <c r="AB640" s="199">
        <v>2021</v>
      </c>
      <c r="AC640" s="134">
        <f t="shared" si="570"/>
        <v>0</v>
      </c>
      <c r="AD640" s="135" t="str">
        <f t="shared" ref="AD640:AD643" si="574">IF(OR(B640="",C640=""),"",IF(AND(AC640&gt;0,AC640&lt;=30000),"MIPYME","NO CUMPLE"))</f>
        <v/>
      </c>
      <c r="AE640" s="136"/>
      <c r="AF640" s="188" t="str">
        <f>IF(OR(M640="",L638="",P640=""),"",IF(AND(T638="SI",AE638&gt;=$AF$22),"CUMPLE",IF(AE638&gt;=$AF$23,"CUMPLE","NO CUMPLE")))</f>
        <v>CUMPLE</v>
      </c>
      <c r="AG640" s="136"/>
      <c r="AH640" s="188" t="str">
        <f>IF(OR(M640="",L638="",P638=""),"",IF(AND(T638="SI",AG638&gt;=$AH$22),"CUMPLE",IF(AG638&gt;=$AH$23,"CUMPLE","NO CUMPLE")))</f>
        <v>CUMPLE</v>
      </c>
      <c r="AI640" s="162" t="str">
        <f t="shared" si="571"/>
        <v>CUMPLE</v>
      </c>
    </row>
    <row r="641" spans="1:35" s="14" customFormat="1" ht="20.100000000000001" customHeight="1">
      <c r="A641" s="259"/>
      <c r="B641" s="21" t="str">
        <f t="shared" si="572"/>
        <v/>
      </c>
      <c r="C641" s="21"/>
      <c r="D641" s="121"/>
      <c r="E641" s="153"/>
      <c r="F641" s="153"/>
      <c r="G641" s="153"/>
      <c r="H641" s="153"/>
      <c r="I641" s="153">
        <f t="shared" ref="I641:I647" si="575">IF(ISERROR(E641-G641),"",E641-G641)</f>
        <v>0</v>
      </c>
      <c r="J641" s="153">
        <f t="shared" si="573"/>
        <v>0</v>
      </c>
      <c r="K641" s="153"/>
      <c r="L641" s="153"/>
      <c r="M641" s="149">
        <v>6</v>
      </c>
      <c r="N641" s="197">
        <f>IF(M641="","",VLOOKUP(M641,POA!$B$3:$G610,3,0))</f>
        <v>5</v>
      </c>
      <c r="O641" s="160" t="s">
        <v>7</v>
      </c>
      <c r="P641" s="160">
        <f>+SUM(P642:P649)</f>
        <v>0</v>
      </c>
      <c r="Q641" s="255">
        <f>IF(ISERROR(VLOOKUP(M641,POA!$B$3:$G623,2,0)),"",VLOOKUP(M641,POA!$B$3:$G623,2,0))</f>
        <v>1264100957</v>
      </c>
      <c r="R641" s="295">
        <f>IF(M641="","",SUM($I$638)+IF(ISERROR(VLOOKUP(M641,POA!$B$3:$G610,4,0)),"",VLOOKUP(M641,POA!$B$3:$G610,4,0)))</f>
        <v>4472618338.3999996</v>
      </c>
      <c r="S641" s="294" t="str">
        <f>IF(OR($R$26=0,M641="",Q641=""),"",IF($R$26&gt;=VLOOKUP(M641,POA!$B$3:$G$21,6,FALSE),"CUMPLE","NO CUMPLE"))</f>
        <v/>
      </c>
      <c r="T641" s="129"/>
      <c r="U641" s="130"/>
      <c r="V641" s="186" t="str">
        <f>IF(OR($U638=0,M641="",Q641=""),"",IF(AND(T641="SI",$U638&gt;=$V$22),"CUMPLE",IF($U638&gt;=$V$23,"CUMPLE","NO CUMPLE")))</f>
        <v>CUMPLE</v>
      </c>
      <c r="W641" s="131"/>
      <c r="X641" s="186" t="str">
        <f>IF(OR(W638=0,M641="",Q641=""),"",IF(AND(T641="SI",W638&lt;=$X$22),"CUMPLE",IF(W638&lt;=$X$23,"CUMPLE","NO CUMPLE")))</f>
        <v>CUMPLE</v>
      </c>
      <c r="Y641" s="132"/>
      <c r="Z641" s="186" t="str">
        <f>IF(OR(Y638=0,M641="",Q641=""),"",IF(AND(T641="SI",Y638&gt;=$Z$22),"CUMPLE",IF(Y638&gt;=$Z$23,"CUMPLE","NO CUMPLE")))</f>
        <v>CUMPLE</v>
      </c>
      <c r="AA641" s="214" t="str">
        <f t="shared" si="568"/>
        <v/>
      </c>
      <c r="AB641" s="199">
        <v>2021</v>
      </c>
      <c r="AC641" s="134">
        <f t="shared" si="570"/>
        <v>0</v>
      </c>
      <c r="AD641" s="135" t="str">
        <f t="shared" si="574"/>
        <v/>
      </c>
      <c r="AE641" s="136"/>
      <c r="AF641" s="188" t="str">
        <f>IF(OR(M641="",L638="",P641=""),"",IF(AND(T638="SI",AE638&gt;=$AF$22),"CUMPLE",IF(AE638&gt;=$AF$23,"CUMPLE","NO CUMPLE")))</f>
        <v>CUMPLE</v>
      </c>
      <c r="AG641" s="136"/>
      <c r="AH641" s="188" t="str">
        <f>IF(OR(M641="",L638="",P638=""),"",IF(AND(T638="SI",AG638&gt;=$AH$22),"CUMPLE",IF(AG638&gt;=$AH$23,"CUMPLE","NO CUMPLE")))</f>
        <v>CUMPLE</v>
      </c>
      <c r="AI641" s="162" t="str">
        <f t="shared" si="571"/>
        <v>CUMPLE</v>
      </c>
    </row>
    <row r="642" spans="1:35" s="14" customFormat="1" ht="20.100000000000001" customHeight="1">
      <c r="A642" s="259"/>
      <c r="B642" s="21" t="str">
        <f t="shared" si="572"/>
        <v/>
      </c>
      <c r="C642" s="21"/>
      <c r="D642" s="121"/>
      <c r="E642" s="153"/>
      <c r="F642" s="153"/>
      <c r="G642" s="153"/>
      <c r="H642" s="153"/>
      <c r="I642" s="153">
        <f t="shared" si="575"/>
        <v>0</v>
      </c>
      <c r="J642" s="153">
        <f t="shared" si="573"/>
        <v>0</v>
      </c>
      <c r="K642" s="153"/>
      <c r="L642" s="153"/>
      <c r="M642" s="149">
        <v>7</v>
      </c>
      <c r="N642" s="197">
        <f>IF(M642="","",VLOOKUP(M642,POA!$B$3:$G623,3,0))</f>
        <v>5</v>
      </c>
      <c r="O642" s="160" t="s">
        <v>7</v>
      </c>
      <c r="P642" s="160">
        <f>+SUM(P643:P649)</f>
        <v>0</v>
      </c>
      <c r="Q642" s="255">
        <f>IF(ISERROR(VLOOKUP(M642,POA!$B$3:$G612,2,0)),"",VLOOKUP(M642,POA!$B$3:$G612,2,0))</f>
        <v>1167015102</v>
      </c>
      <c r="R642" s="295">
        <f>IF(M642="","",SUM($I$638)+IF(ISERROR(VLOOKUP(M642,POA!$B$3:$G611,4,0)),"",VLOOKUP(M642,POA!$B$3:$G611,4,0)))</f>
        <v>4453201167.3999996</v>
      </c>
      <c r="S642" s="298" t="str">
        <f>IF(OR($R$26=0,M642="",Q642=""),"",IF($R$26&gt;=VLOOKUP(M642,POA!$B$3:$G$21,6,FALSE),"CUMPLE","NO CUMPLE"))</f>
        <v/>
      </c>
      <c r="T642" s="129"/>
      <c r="U642" s="130"/>
      <c r="V642" s="186" t="str">
        <f>IF(OR($U638=0,M642="",Q642=""),"",IF(AND(T642="SI",$U638&gt;=$V$22),"CUMPLE",IF($U638&gt;=$V$23,"CUMPLE","NO CUMPLE")))</f>
        <v>CUMPLE</v>
      </c>
      <c r="W642" s="131"/>
      <c r="X642" s="186" t="str">
        <f>IF(OR(W638=0,M642="",Q642=""),"",IF(AND(T642="SI",W638&lt;=$X$22),"CUMPLE",IF(W638&lt;=$X$23,"CUMPLE","NO CUMPLE")))</f>
        <v>CUMPLE</v>
      </c>
      <c r="Y642" s="132"/>
      <c r="Z642" s="186" t="str">
        <f>IF(OR(Y638=0,M642="",Q642=""),"",IF(AND(T642="SI",Y638&gt;=$Z$22),"CUMPLE",IF(Y638&gt;=$Z$23,"CUMPLE","NO CUMPLE")))</f>
        <v>CUMPLE</v>
      </c>
      <c r="AA642" s="214" t="str">
        <f t="shared" si="568"/>
        <v/>
      </c>
      <c r="AB642" s="199">
        <v>2021</v>
      </c>
      <c r="AC642" s="134">
        <f t="shared" si="570"/>
        <v>0</v>
      </c>
      <c r="AD642" s="135" t="str">
        <f t="shared" si="574"/>
        <v/>
      </c>
      <c r="AE642" s="136"/>
      <c r="AF642" s="188" t="str">
        <f>IF(OR(M642="",L638="",P642=""),"",IF(AND(T638="SI",AE638&gt;=$AF$22),"CUMPLE",IF(AE638&gt;=$AF$23,"CUMPLE","NO CUMPLE")))</f>
        <v>CUMPLE</v>
      </c>
      <c r="AG642" s="136"/>
      <c r="AH642" s="188" t="str">
        <f>IF(OR(M641="",L638="",P638=""),"",IF(AND(T638="SI",AG638&gt;=$AH$22),"CUMPLE",IF(AG638&gt;=$AH$23,"CUMPLE","NO CUMPLE")))</f>
        <v>CUMPLE</v>
      </c>
      <c r="AI642" s="162" t="str">
        <f t="shared" si="571"/>
        <v>CUMPLE</v>
      </c>
    </row>
    <row r="643" spans="1:35" s="14" customFormat="1" ht="20.100000000000001" customHeight="1">
      <c r="A643" s="259"/>
      <c r="B643" s="21" t="str">
        <f t="shared" si="572"/>
        <v/>
      </c>
      <c r="C643" s="21"/>
      <c r="D643" s="121"/>
      <c r="E643" s="153"/>
      <c r="F643" s="153"/>
      <c r="G643" s="153"/>
      <c r="H643" s="153"/>
      <c r="I643" s="153">
        <f t="shared" si="575"/>
        <v>0</v>
      </c>
      <c r="J643" s="153">
        <f t="shared" si="573"/>
        <v>0</v>
      </c>
      <c r="K643" s="153"/>
      <c r="L643" s="153"/>
      <c r="M643" s="149">
        <v>8</v>
      </c>
      <c r="N643" s="197">
        <f>IF(M643="","",VLOOKUP(M643,POA!$B$3:$G610,3,0))</f>
        <v>5</v>
      </c>
      <c r="O643" s="160" t="s">
        <v>7</v>
      </c>
      <c r="P643" s="160">
        <f>+SUM(P644:P649)</f>
        <v>0</v>
      </c>
      <c r="Q643" s="255">
        <f>IF(ISERROR(VLOOKUP(M643,POA!$B$3:$G623,2,0)),"",VLOOKUP(M643,POA!$B$3:$G623,2,0))</f>
        <v>1146992897</v>
      </c>
      <c r="R643" s="295">
        <f>IF(M643="","",SUM($I$638)+IF(ISERROR(VLOOKUP(M643,POA!$B$3:$G612,4,0)),"",VLOOKUP(M643,POA!$B$3:$G612,4,0)))</f>
        <v>4449196726.3999996</v>
      </c>
      <c r="S643" s="257" t="str">
        <f>IF(OR($R$26=0,M643="",Q643=""),"",IF($R$26&gt;=VLOOKUP(M643,POA!$B$3:$G$21,6,FALSE),"CUMPLE","NO CUMPLE"))</f>
        <v/>
      </c>
      <c r="T643" s="129"/>
      <c r="U643" s="130"/>
      <c r="V643" s="186" t="str">
        <f>IF(OR($U638=0,M643="",Q643=""),"",IF(AND(T643="SI",$U638&gt;=$V$22),"CUMPLE",IF($U638&gt;=$V$23,"CUMPLE","NO CUMPLE")))</f>
        <v>CUMPLE</v>
      </c>
      <c r="W643" s="131"/>
      <c r="X643" s="186" t="str">
        <f>IF(OR(W638=0,M643="",Q643=""),"",IF(AND(T643="SI",W638&lt;=$X$22),"CUMPLE",IF(W638&lt;=$X$23,"CUMPLE","NO CUMPLE")))</f>
        <v>CUMPLE</v>
      </c>
      <c r="Y643" s="132"/>
      <c r="Z643" s="186" t="str">
        <f>IF(OR(Y638=0,M643="",Q643=""),"",IF(AND(T643="SI",Y638&gt;=$Z$22),"CUMPLE",IF(Y638&gt;=$Z$23,"CUMPLE","NO CUMPLE")))</f>
        <v>CUMPLE</v>
      </c>
      <c r="AA643" s="214" t="str">
        <f t="shared" si="568"/>
        <v/>
      </c>
      <c r="AB643" s="199">
        <v>2021</v>
      </c>
      <c r="AC643" s="134">
        <f t="shared" si="570"/>
        <v>0</v>
      </c>
      <c r="AD643" s="135" t="str">
        <f t="shared" si="574"/>
        <v/>
      </c>
      <c r="AE643" s="136"/>
      <c r="AF643" s="188" t="str">
        <f>IF(OR(M643="",L638="",P643=""),"",IF(AND(T638="SI",AE638&gt;=$AF$22),"CUMPLE",IF(AE638&gt;=$AF$23,"CUMPLE","NO CUMPLE")))</f>
        <v>CUMPLE</v>
      </c>
      <c r="AG643" s="136"/>
      <c r="AH643" s="188" t="str">
        <f>IF(OR(M643="",L638="",P638=""),"",IF(AND(T638="SI",AG638&gt;=$AH$22),"CUMPLE",IF(AG638&gt;=$AH$23,"CUMPLE","NO CUMPLE")))</f>
        <v>CUMPLE</v>
      </c>
      <c r="AI643" s="162" t="str">
        <f t="shared" si="571"/>
        <v>CUMPLE</v>
      </c>
    </row>
    <row r="644" spans="1:35" s="14" customFormat="1" ht="20.100000000000001" customHeight="1">
      <c r="A644" s="259"/>
      <c r="B644" s="150" t="str">
        <f t="shared" si="572"/>
        <v/>
      </c>
      <c r="C644" s="150"/>
      <c r="D644" s="121"/>
      <c r="E644" s="153"/>
      <c r="F644" s="153"/>
      <c r="G644" s="153"/>
      <c r="H644" s="153"/>
      <c r="I644" s="153">
        <f t="shared" si="575"/>
        <v>0</v>
      </c>
      <c r="J644" s="153">
        <f t="shared" si="573"/>
        <v>0</v>
      </c>
      <c r="K644" s="153"/>
      <c r="L644" s="153"/>
      <c r="M644" s="149"/>
      <c r="N644" s="197"/>
      <c r="O644" s="160"/>
      <c r="P644" s="160"/>
      <c r="Q644" s="203"/>
      <c r="R644" s="261"/>
      <c r="S644" s="246" t="str">
        <f>IF(OR($R$26=0,M644="",Q644=""),"",IF($R$26&gt;=VLOOKUP(M644,POA!$B$3:$G$21,6,FALSE),"CUMPLE","NO CUMPLE"))</f>
        <v/>
      </c>
      <c r="T644" s="129"/>
      <c r="U644" s="130"/>
      <c r="V644" s="186" t="str">
        <f>IF(OR($U638=0,M644="",Q644=""),"",IF(AND(T644="SI",$U638&gt;=$V$22),"CUMPLE",IF($U638&gt;=$V$23,"CUMPLE","NO CUMPLE")))</f>
        <v/>
      </c>
      <c r="W644" s="131"/>
      <c r="X644" s="186" t="str">
        <f>IF(OR(W638=0,M644="",Q644=""),"",IF(AND(T644="SI",W638&lt;=$X$22),"CUMPLE",IF(W638&lt;=$X$23,"CUMPLE","NO CUMPLE")))</f>
        <v/>
      </c>
      <c r="Y644" s="132"/>
      <c r="Z644" s="186" t="str">
        <f>IF(OR(Y638=0,M644="",Q644=""),"",IF(AND(T644="SI",Y638&gt;=$Z$22),"CUMPLE",IF(Y638&gt;=$Z$23,"CUMPLE","NO CUMPLE")))</f>
        <v/>
      </c>
      <c r="AA644" s="214" t="str">
        <f t="shared" si="568"/>
        <v/>
      </c>
      <c r="AB644" s="199">
        <v>2021</v>
      </c>
      <c r="AC644" s="134">
        <f t="shared" si="570"/>
        <v>0</v>
      </c>
      <c r="AD644" s="135" t="str">
        <f>IF(OR(B644="",C644=""),"",IF(AND(AC644&gt;0,AC644&lt;=30000),"MIPYME","NO CUMPLE"))</f>
        <v/>
      </c>
      <c r="AE644" s="136"/>
      <c r="AF644" s="188" t="str">
        <f>IF(OR(M644="",L638="",P644=""),"",IF(AND(T642="SI",AE638&gt;=$AF$22),"CUMPLE",IF(AE638&gt;=$AF$23,"CUMPLE","NO CUMPLE")))</f>
        <v/>
      </c>
      <c r="AG644" s="136"/>
      <c r="AH644" s="188" t="str">
        <f>IF(OR(M644="",L638="",P638=""),"",IF(AND(T638="SI",AG638&gt;=$AH$22),"CUMPLE",IF(AG638&gt;=$AH$23,"CUMPLE","NO CUMPLE")))</f>
        <v/>
      </c>
      <c r="AI644" s="162" t="str">
        <f t="shared" si="571"/>
        <v/>
      </c>
    </row>
    <row r="645" spans="1:35" s="14" customFormat="1" ht="20.100000000000001" customHeight="1">
      <c r="A645" s="259"/>
      <c r="B645" s="150" t="str">
        <f t="shared" si="572"/>
        <v/>
      </c>
      <c r="C645" s="150"/>
      <c r="D645" s="121"/>
      <c r="E645" s="153"/>
      <c r="F645" s="153"/>
      <c r="G645" s="153"/>
      <c r="H645" s="153"/>
      <c r="I645" s="153">
        <f t="shared" si="575"/>
        <v>0</v>
      </c>
      <c r="J645" s="153">
        <f t="shared" si="573"/>
        <v>0</v>
      </c>
      <c r="K645" s="153"/>
      <c r="L645" s="153"/>
      <c r="M645" s="149"/>
      <c r="N645" s="197"/>
      <c r="O645" s="160"/>
      <c r="P645" s="160"/>
      <c r="Q645" s="203"/>
      <c r="R645" s="204"/>
      <c r="S645" s="246" t="str">
        <f>IF(OR($R$26=0,M645="",Q645=""),"",IF($R$26&gt;=VLOOKUP(M645,POA!$B$3:$G$21,6,FALSE),"CUMPLE","NO CUMPLE"))</f>
        <v/>
      </c>
      <c r="T645" s="129"/>
      <c r="U645" s="130"/>
      <c r="V645" s="186" t="str">
        <f>IF(OR($U638=0,M645="",Q645=""),"",IF(AND(T645="SI",$U638&gt;=$V$22),"CUMPLE",IF($U638&gt;=$V$23,"CUMPLE","NO CUMPLE")))</f>
        <v/>
      </c>
      <c r="W645" s="131"/>
      <c r="X645" s="186" t="str">
        <f>IF(OR(W638=0,M645="",Q645=""),"",IF(AND(T645="SI",W638&lt;=$X$22),"CUMPLE",IF(W638&lt;=$X$23,"CUMPLE","NO CUMPLE")))</f>
        <v/>
      </c>
      <c r="Y645" s="132"/>
      <c r="Z645" s="186" t="str">
        <f>IF(OR(Y638=0,M645="",Q645=""),"",IF(AND(T645="SI",Y638&gt;=$Z$22),"CUMPLE",IF(Y638&gt;=$Z$23,"CUMPLE","NO CUMPLE")))</f>
        <v/>
      </c>
      <c r="AA645" s="214" t="str">
        <f t="shared" si="568"/>
        <v/>
      </c>
      <c r="AB645" s="199">
        <v>2021</v>
      </c>
      <c r="AC645" s="134">
        <f t="shared" si="570"/>
        <v>0</v>
      </c>
      <c r="AD645" s="135" t="str">
        <f t="shared" ref="AD645:AD646" si="576">IF(OR(B645="",C645=""),"",IF(AND(AC645&gt;0,AC645&lt;=30000),"MIPYME","NO CUMPLE"))</f>
        <v/>
      </c>
      <c r="AE645" s="136"/>
      <c r="AF645" s="188" t="str">
        <f>IF(OR(M645="",L638="",P645=""),"",IF(AND(T638="SI",AE638&gt;=$AF$22),"CUMPLE",IF(AE638&gt;=$AF$23,"CUMPLE","NO CUMPLE")))</f>
        <v/>
      </c>
      <c r="AG645" s="136"/>
      <c r="AH645" s="188" t="str">
        <f>IF(OR(M645="",L638="",P638=""),"",IF(AND(T638="SI",AG638&gt;=$AH$22),"CUMPLE",IF(AG638&gt;=$AH$23,"CUMPLE","NO CUMPLE")))</f>
        <v/>
      </c>
      <c r="AI645" s="162" t="str">
        <f t="shared" si="571"/>
        <v/>
      </c>
    </row>
    <row r="646" spans="1:35" s="14" customFormat="1" ht="20.100000000000001" customHeight="1">
      <c r="A646" s="259"/>
      <c r="B646" s="150" t="str">
        <f t="shared" si="572"/>
        <v/>
      </c>
      <c r="C646" s="150"/>
      <c r="D646" s="121"/>
      <c r="E646" s="153"/>
      <c r="F646" s="153"/>
      <c r="G646" s="153"/>
      <c r="H646" s="153"/>
      <c r="I646" s="153">
        <f t="shared" si="575"/>
        <v>0</v>
      </c>
      <c r="J646" s="153">
        <f t="shared" si="573"/>
        <v>0</v>
      </c>
      <c r="K646" s="153"/>
      <c r="L646" s="153"/>
      <c r="M646" s="149"/>
      <c r="N646" s="197"/>
      <c r="O646" s="160"/>
      <c r="P646" s="160"/>
      <c r="Q646" s="203"/>
      <c r="R646" s="204"/>
      <c r="S646" s="246" t="str">
        <f>IF(OR($R$26=0,M646="",Q646=""),"",IF($R$26&gt;=VLOOKUP(M646,POA!$B$3:$G$21,6,FALSE),"CUMPLE","NO CUMPLE"))</f>
        <v/>
      </c>
      <c r="T646" s="129"/>
      <c r="U646" s="130"/>
      <c r="V646" s="186" t="str">
        <f>IF(OR($U638=0,M646="",Q646=""),"",IF(AND(T646="SI",$U638&gt;=$V$22),"CUMPLE",IF($U638&gt;=$V$23,"CUMPLE","NO CUMPLE")))</f>
        <v/>
      </c>
      <c r="W646" s="131"/>
      <c r="X646" s="186" t="str">
        <f>IF(OR(W638=0,M646="",Q646=""),"",IF(AND(T646="SI",W638&lt;=$X$22),"CUMPLE",IF(W638&lt;=$X$23,"CUMPLE","NO CUMPLE")))</f>
        <v/>
      </c>
      <c r="Y646" s="132"/>
      <c r="Z646" s="186" t="str">
        <f>IF(OR(Y638=0,M646="",Q646=""),"",IF(AND(T646="SI",Y638&gt;=$Z$22),"CUMPLE",IF(Y638&gt;=$Z$23,"CUMPLE","NO CUMPLE")))</f>
        <v/>
      </c>
      <c r="AA646" s="215" t="str">
        <f t="shared" si="568"/>
        <v/>
      </c>
      <c r="AB646" s="133">
        <v>2021</v>
      </c>
      <c r="AC646" s="134">
        <f t="shared" si="570"/>
        <v>0</v>
      </c>
      <c r="AD646" s="135" t="str">
        <f t="shared" si="576"/>
        <v/>
      </c>
      <c r="AE646" s="136"/>
      <c r="AF646" s="188" t="str">
        <f>IF(OR(M646="",L638="",P638=""),"",IF(AND(T638="SI",AE638&gt;=$AF$22),"CUMPLE",IF(AE638&gt;=$AF$23,"CUMPLE","NO CUMPLE")))</f>
        <v/>
      </c>
      <c r="AG646" s="136"/>
      <c r="AH646" s="188" t="str">
        <f>IF(OR(M646="",L638="",P638=""),"",IF(AND(T638="SI",AG638&gt;=$AH$22),"CUMPLE",IF(AG638&gt;=$AH$23,"CUMPLE","NO CUMPLE")))</f>
        <v/>
      </c>
      <c r="AI646" s="162" t="str">
        <f t="shared" si="571"/>
        <v/>
      </c>
    </row>
    <row r="647" spans="1:35" s="14" customFormat="1" ht="20.100000000000001" customHeight="1">
      <c r="A647" s="259"/>
      <c r="B647" s="150" t="str">
        <f t="shared" si="572"/>
        <v/>
      </c>
      <c r="C647" s="150"/>
      <c r="D647" s="121"/>
      <c r="E647" s="153"/>
      <c r="F647" s="153"/>
      <c r="G647" s="153"/>
      <c r="H647" s="153"/>
      <c r="I647" s="153">
        <f t="shared" si="575"/>
        <v>0</v>
      </c>
      <c r="J647" s="153">
        <f t="shared" si="573"/>
        <v>0</v>
      </c>
      <c r="K647" s="153"/>
      <c r="L647" s="153"/>
      <c r="M647" s="151"/>
      <c r="N647" s="197"/>
      <c r="O647" s="160"/>
      <c r="P647" s="160"/>
      <c r="Q647" s="203"/>
      <c r="R647" s="204"/>
      <c r="S647" s="246"/>
      <c r="T647" s="129"/>
      <c r="U647" s="130"/>
      <c r="V647" s="186" t="str">
        <f>IF(OR($U638=0,M647="",Q647=""),"",IF(AND(T647="SI",$U638&gt;=$V$22),"CUMPLE",IF($U638&gt;=$V$23,"CUMPLE","NO CUMPLE")))</f>
        <v/>
      </c>
      <c r="W647" s="131"/>
      <c r="X647" s="186" t="str">
        <f>IF(OR(W638=0,M647="",Q647=""),"",IF(AND(T647="SI",W638&lt;=$X$22),"CUMPLE",IF(W638&lt;=$X$23,"CUMPLE","NO CUMPLE")))</f>
        <v/>
      </c>
      <c r="Y647" s="132"/>
      <c r="Z647" s="186" t="str">
        <f>IF(OR(Y638=0,M647="",Q647=""),"",IF(AND(T647="SI",Y638&gt;=$Z$22),"CUMPLE",IF(Y638&gt;=$Z$23,"CUMPLE","NO CUMPLE")))</f>
        <v/>
      </c>
      <c r="AA647" s="214" t="str">
        <f t="shared" si="568"/>
        <v/>
      </c>
      <c r="AB647" s="199">
        <v>2021</v>
      </c>
      <c r="AC647" s="134">
        <f t="shared" si="570"/>
        <v>0</v>
      </c>
      <c r="AD647" s="135" t="str">
        <f>IF(OR(B647="",C647=""),"",IF(AND(AC647&gt;0,AC647&lt;=30000),"MIPYME","NO CUMPLE"))</f>
        <v/>
      </c>
      <c r="AE647" s="136"/>
      <c r="AF647" s="188" t="str">
        <f>IF(OR(M647="",L638="",P647=""),"",IF(AND(T638="SI",AE638&gt;=$AF$22),"CUMPLE",IF(AE638&gt;=$AF$23,"CUMPLE","NO CUMPLE")))</f>
        <v/>
      </c>
      <c r="AG647" s="136"/>
      <c r="AH647" s="188" t="str">
        <f>IF(OR(M647="",L638="",P638=""),"",IF(AND(T638="SI",AG638&gt;=$AH$22),"CUMPLE",IF(AG638&gt;=$AH$23,"CUMPLE","NO CUMPLE")))</f>
        <v/>
      </c>
      <c r="AI647" s="162" t="str">
        <f t="shared" si="571"/>
        <v/>
      </c>
    </row>
    <row r="648" spans="1:35" ht="20.100000000000001" customHeight="1">
      <c r="A648" s="259"/>
      <c r="B648" s="284" t="str">
        <f t="shared" si="572"/>
        <v/>
      </c>
      <c r="C648" s="284"/>
      <c r="D648" s="284"/>
      <c r="E648" s="216"/>
      <c r="F648" s="153"/>
      <c r="G648" s="153"/>
      <c r="H648" s="153"/>
      <c r="I648" s="153">
        <f>IF(ISERROR(E648-G648),"",E648-G648)</f>
        <v>0</v>
      </c>
      <c r="J648" s="153">
        <f t="shared" si="573"/>
        <v>0</v>
      </c>
      <c r="K648" s="153"/>
      <c r="L648" s="153"/>
      <c r="M648" s="151"/>
      <c r="N648" s="197"/>
      <c r="O648" s="160"/>
      <c r="P648" s="160"/>
      <c r="Q648" s="203"/>
      <c r="R648" s="204"/>
      <c r="S648" s="253"/>
      <c r="T648" s="129"/>
      <c r="U648" s="129"/>
      <c r="V648" s="186" t="str">
        <f>IF(OR($U639=0,M648="",Q648=""),"",IF(AND(T648="SI",$U639&gt;=$V$22),"CUMPLE",IF($U639&gt;=$V$23,"CUMPLE","NO CUMPLE")))</f>
        <v/>
      </c>
      <c r="W648" s="129"/>
      <c r="X648" s="186" t="str">
        <f>IF(OR(W639=0,M648="",Q648=""),"",IF(AND(T648="SI",W639&lt;=$X$22),"CUMPLE",IF(W639&lt;=$X$23,"CUMPLE","NO CUMPLE")))</f>
        <v/>
      </c>
      <c r="Y648" s="129"/>
      <c r="Z648" s="186" t="str">
        <f>IF(OR(Y639=0,M648="",Q648=""),"",IF(AND(T648="SI",Y639&gt;=$Z$22),"CUMPLE",IF(Y639&gt;=$Z$23,"CUMPLE","NO CUMPLE")))</f>
        <v/>
      </c>
      <c r="AA648" s="214" t="str">
        <f t="shared" si="568"/>
        <v/>
      </c>
      <c r="AB648" s="200"/>
      <c r="AC648" s="129"/>
      <c r="AD648" s="129"/>
      <c r="AE648" s="129"/>
      <c r="AF648" s="188" t="str">
        <f>IF(OR(M648="",L638="",P648=""),"",IF(AND(T638="SI",AE638&gt;=$AF$22),"CUMPLE",IF(AE638&gt;=$AF$23,"CUMPLE","NO CUMPLE")))</f>
        <v/>
      </c>
      <c r="AG648" s="129"/>
      <c r="AH648" s="188" t="str">
        <f>IF(OR(M648="",L638="",P638=""),"",IF(AND(T638="SI",AG638&gt;=$AH$22),"CUMPLE",IF(AG638&gt;=$AH$23,"CUMPLE","NO CUMPLE")))</f>
        <v/>
      </c>
      <c r="AI648" s="162" t="str">
        <f t="shared" si="571"/>
        <v/>
      </c>
    </row>
    <row r="649" spans="1:35" ht="9.9499999999999993" customHeight="1" thickBot="1">
      <c r="A649" s="259"/>
      <c r="B649" s="322" t="s">
        <v>73</v>
      </c>
      <c r="C649" s="323"/>
      <c r="D649" s="323"/>
      <c r="E649" s="323"/>
      <c r="F649" s="323"/>
      <c r="G649" s="323"/>
      <c r="H649" s="323"/>
      <c r="I649" s="323"/>
      <c r="J649" s="323"/>
      <c r="K649" s="323"/>
      <c r="L649" s="323"/>
      <c r="M649" s="323"/>
      <c r="N649" s="323"/>
      <c r="O649" s="323"/>
      <c r="P649" s="323"/>
      <c r="Q649" s="323"/>
      <c r="R649" s="323"/>
      <c r="S649" s="324"/>
      <c r="T649" s="323"/>
      <c r="U649" s="323"/>
      <c r="V649" s="323"/>
      <c r="W649" s="323"/>
      <c r="X649" s="323"/>
      <c r="Y649" s="323"/>
      <c r="Z649" s="323"/>
      <c r="AA649" s="324"/>
      <c r="AB649" s="323"/>
      <c r="AC649" s="323"/>
      <c r="AD649" s="323"/>
      <c r="AE649" s="323"/>
      <c r="AF649" s="323"/>
      <c r="AG649" s="323"/>
      <c r="AH649" s="323"/>
      <c r="AI649" s="325"/>
    </row>
    <row r="650" spans="1:35" s="221" customFormat="1" ht="26.1" customHeight="1">
      <c r="A650" s="269" t="s">
        <v>246</v>
      </c>
      <c r="B650" s="222">
        <v>53</v>
      </c>
      <c r="C650" s="223" t="s">
        <v>247</v>
      </c>
      <c r="D650" s="224">
        <f>IF(SUM(D651:D660)=0,"",SUM(D651:D660))</f>
        <v>1</v>
      </c>
      <c r="E650" s="225">
        <f t="shared" ref="E650:K650" si="577">IF(ISERROR(SUM(E651:E660)),"",SUM(E651:E660))</f>
        <v>2861615172</v>
      </c>
      <c r="F650" s="225">
        <f t="shared" si="577"/>
        <v>3021751584</v>
      </c>
      <c r="G650" s="225">
        <f t="shared" si="577"/>
        <v>1656881418</v>
      </c>
      <c r="H650" s="225">
        <f t="shared" si="577"/>
        <v>1656881418</v>
      </c>
      <c r="I650" s="225">
        <f t="shared" si="577"/>
        <v>1204733754</v>
      </c>
      <c r="J650" s="225">
        <f t="shared" si="577"/>
        <v>1364870166</v>
      </c>
      <c r="K650" s="225">
        <f t="shared" si="577"/>
        <v>262435700</v>
      </c>
      <c r="L650" s="225">
        <f t="shared" ref="L650" si="578">IF(ISERROR(SUM(L651:L659)),"",SUM(L651:L659))</f>
        <v>679800.00009999995</v>
      </c>
      <c r="M650" s="226">
        <v>1</v>
      </c>
      <c r="N650" s="227">
        <f>IF(M650="","",VLOOKUP(M650,POA!$B$3:$G622,3,0))</f>
        <v>5</v>
      </c>
      <c r="O650" s="228" t="s">
        <v>7</v>
      </c>
      <c r="P650" s="228">
        <f>+SUM(P651:P659)</f>
        <v>0</v>
      </c>
      <c r="Q650" s="229">
        <f>IF(ISERROR(VLOOKUP(M650,POA!$B$3:$G635,2,0)),"",VLOOKUP(M650,POA!$B$3:$G635,2,0))</f>
        <v>3031202957</v>
      </c>
      <c r="R650" s="230">
        <f>IF(M650="","",SUM($I$650)+IF(ISERROR(VLOOKUP(M650,POA!$B$3:$G619,4,0)),"",VLOOKUP(M650,POA!$B$3:$G619,4,0)))</f>
        <v>1810974345.4000001</v>
      </c>
      <c r="S650" s="231" t="str">
        <f>IF(OR($R$26=0,M650="",Q650=""),"",IF($R$26&gt;=VLOOKUP(M650,POA!$B$3:$G$21,6,FALSE),"CUMPLE","NO CUMPLE"))</f>
        <v/>
      </c>
      <c r="T650" s="225" t="str">
        <f>IF(M650="","",IF(COUNTIFS(T651:T660,"SI",D651:D660,"&gt;=10%")&gt;0,"SI","NO"))</f>
        <v>SI</v>
      </c>
      <c r="U650" s="225">
        <f>IF(ISERROR(SUM(E650/G650)),0,SUM(E650/G650))</f>
        <v>1.7271092191100907</v>
      </c>
      <c r="V650" s="232" t="str">
        <f>IF(OR($U650=0,M650="",Q650=""),"",IF(AND(T650="SI",$U650&gt;=$V$22),"CUMPLE",IF($U650&gt;=$V$23,"CUMPLE","NO CUMPLE")))</f>
        <v>CUMPLE</v>
      </c>
      <c r="W650" s="233">
        <f>IF(M650="","",IF(ISERROR(SUM(H650/F650)),0,SUM(H650/F650)))</f>
        <v>0.54831820946933274</v>
      </c>
      <c r="X650" s="232" t="str">
        <f>IF(OR(W650=0,M650="",Q650=""),"",IF(AND(T650="SI",W650&lt;=$X$22),"CUMPLE",IF(W650&lt;=$X$23,"CUMPLE","NO CUMPLE")))</f>
        <v>CUMPLE</v>
      </c>
      <c r="Y650" s="225">
        <f>IF(ISERROR(SUM(K650/L650)),0,SUM(K650/L650))</f>
        <v>386.04839653044303</v>
      </c>
      <c r="Z650" s="232" t="str">
        <f>IF(OR(Y650=0,M650="",Q650=""),"",IF(AND(T650="SI",Y650&gt;=$Z$22),"CUMPLE",IF(Y650&gt;=$Z$23,"CUMPLE","NO CUMPLE")))</f>
        <v>CUMPLE</v>
      </c>
      <c r="AA650" s="234" t="str">
        <f t="shared" ref="AA650:AA660" si="579">IF(OR(S650="",V650="",X650="",Z650=""),"",IF(S650="NO CUMPLE","NO CUMPLE",IF(V650="NO CUMPLE","NO CUMPLE",IF(X650="NO CUMPLE","NO CUMPLE",IF(Z650="NO CUMPLE","NO CUMPLE",IF(Z650="NO CUMPLE","NO CUMPLE","CUMPLE"))))))</f>
        <v/>
      </c>
      <c r="AB650" s="235">
        <v>2021</v>
      </c>
      <c r="AC650" s="236">
        <f>IF(ISERROR(F650/VLOOKUP(AB650,$AC$21:$AD$23,2)),"",F650/VLOOKUP(AB650,$AC$21:$AD$23,2))</f>
        <v>3325.993514770078</v>
      </c>
      <c r="AD650" s="237" t="str">
        <f>IF(OR(B650="",C650=""),"",IF(AND(AC650&gt;0,AC650&lt;=30000),"MIPYME","NO CUMPLE"))</f>
        <v>MIPYME</v>
      </c>
      <c r="AE650" s="238">
        <f>IF(M650="","",IF(ISERROR(SUM(K650/J650)),0,SUM(K650/J650)))</f>
        <v>0.19227887497102783</v>
      </c>
      <c r="AF650" s="239" t="str">
        <f>IF(OR(M650="",L650="",P650=""),"",IF(AND(T650="SI",AE650&gt;=$AF$22),"CUMPLE",IF(AE650&gt;=$AF$23,"CUMPLE","NO CUMPLE")))</f>
        <v>CUMPLE</v>
      </c>
      <c r="AG650" s="238">
        <f>IF(M650="","",IF(ISERROR(SUM(K650/F650)),0,SUM(K650/F650)))</f>
        <v>8.6848866528136157E-2</v>
      </c>
      <c r="AH650" s="239" t="str">
        <f>IF(OR(M650="",L650="",P650=""),"",IF(AND(T650="SI",AG650&gt;=$AH$22),"CUMPLE",IF(AG650&gt;=$AH$23,"CUMPLE","NO CUMPLE")))</f>
        <v>CUMPLE</v>
      </c>
      <c r="AI650" s="234" t="str">
        <f>IF(OR(AF650="",AH650=""),"",IF(AF650="NO CUMPLE","NO CUMPLE",IF(AH650="NO CUMPLE","NO CUMPLE",IF(AH650="NO CUMPLE","NO CUMPLE","CUMPLE"))))</f>
        <v>CUMPLE</v>
      </c>
    </row>
    <row r="651" spans="1:35" s="14" customFormat="1" ht="20.100000000000001" customHeight="1">
      <c r="A651" s="259">
        <v>45463</v>
      </c>
      <c r="B651" s="146">
        <f>IF(C651="","",B650+0.1)</f>
        <v>53.1</v>
      </c>
      <c r="C651" s="146" t="s">
        <v>248</v>
      </c>
      <c r="D651" s="147">
        <v>0.9</v>
      </c>
      <c r="E651" s="137">
        <v>2756457991</v>
      </c>
      <c r="F651" s="137">
        <v>2916594403</v>
      </c>
      <c r="G651" s="137">
        <v>1651896982</v>
      </c>
      <c r="H651" s="137">
        <v>1651896982</v>
      </c>
      <c r="I651" s="137">
        <f>IF(ISERROR(E651-G651),"",E651-G651)</f>
        <v>1104561009</v>
      </c>
      <c r="J651" s="137">
        <f>IF(ISERROR(F651-H651),"",F651-H651)</f>
        <v>1264697421</v>
      </c>
      <c r="K651" s="137">
        <v>262169938</v>
      </c>
      <c r="L651" s="137">
        <v>679800</v>
      </c>
      <c r="M651" s="148">
        <v>2</v>
      </c>
      <c r="N651" s="198">
        <f>IF(M651="","",VLOOKUP(M651,POA!$B$3:$G622,3,0))</f>
        <v>5</v>
      </c>
      <c r="O651" s="159" t="s">
        <v>7</v>
      </c>
      <c r="P651" s="159">
        <f t="shared" ref="P651:P652" si="580">+SUM(P652:P660)</f>
        <v>0</v>
      </c>
      <c r="Q651" s="202">
        <f>IF(ISERROR(VLOOKUP(M651,POA!$B$3:$G635,2,0)),"",VLOOKUP(M651,POA!$B$3:$G635,2,0))</f>
        <v>1797292893</v>
      </c>
      <c r="R651" s="264">
        <f>IF(M651="","",SUM($I$650)+IF(ISERROR(VLOOKUP(M651,POA!$B$3:$G620,4,0)),"",VLOOKUP(M651,POA!$B$3:$G620,4,0)))</f>
        <v>1564192332.5999999</v>
      </c>
      <c r="S651" s="256" t="str">
        <f>IF(OR($R$26=0,M651="",Q651=""),"",IF($R$26&gt;=VLOOKUP(M651,POA!$B$3:$G$21,6,FALSE),"CUMPLE","NO CUMPLE"))</f>
        <v/>
      </c>
      <c r="T651" s="154" t="s">
        <v>71</v>
      </c>
      <c r="U651" s="138"/>
      <c r="V651" s="185" t="str">
        <f>IF(OR($U650=0,M651="",Q651=""),"",IF(AND(T651="SI",$U650&gt;=$V$22),"CUMPLE",IF($U650&gt;=$V$23,"CUMPLE","NO CUMPLE")))</f>
        <v>CUMPLE</v>
      </c>
      <c r="W651" s="139"/>
      <c r="X651" s="185" t="str">
        <f>IF(OR(W650=0,M651="",Q651=""),"",IF(AND(T651="SI",W650&lt;=$X$22),"CUMPLE",IF(W650&lt;=$X$23,"CUMPLE","NO CUMPLE")))</f>
        <v>CUMPLE</v>
      </c>
      <c r="Y651" s="140"/>
      <c r="Z651" s="185" t="str">
        <f>IF(OR(Y650=0,M651="",Q651=""),"",IF(AND(T651="SI",Y650&gt;=$Z$22),"CUMPLE",IF(Y650&gt;=$Z$23,"CUMPLE","NO CUMPLE")))</f>
        <v>CUMPLE</v>
      </c>
      <c r="AA651" s="213" t="str">
        <f t="shared" si="579"/>
        <v/>
      </c>
      <c r="AB651" s="141">
        <v>2021</v>
      </c>
      <c r="AC651" s="142">
        <f t="shared" ref="AC651:AC659" si="581">IF(ISERROR(F651/VLOOKUP(AB651,$AC$21:$AD$23,2)),"",F651/VLOOKUP(AB651,$AC$21:$AD$23,2))</f>
        <v>3210.2486918371078</v>
      </c>
      <c r="AD651" s="143" t="str">
        <f>IF(OR(B651="",C651=""),"",IF(AND(AC651&gt;0,AC651&lt;=30000),"MIPYME","NO CUMPLE"))</f>
        <v>MIPYME</v>
      </c>
      <c r="AE651" s="144"/>
      <c r="AF651" s="187" t="str">
        <f>IF(OR(M651="",L650="",P651=""),"",IF(AND(T650="SI",AE650&gt;=$AF$22),"CUMPLE",IF(AE650&gt;=$AF$23,"CUMPLE","NO CUMPLE")))</f>
        <v>CUMPLE</v>
      </c>
      <c r="AG651" s="144"/>
      <c r="AH651" s="187" t="str">
        <f>IF(OR(M651="",L650="",P651=""),"",IF(AND(T650="SI",AG650&gt;=$AH$22),"CUMPLE",IF(AG650&gt;=$AH$23,"CUMPLE","NO CUMPLE")))</f>
        <v>CUMPLE</v>
      </c>
      <c r="AI651" s="161" t="str">
        <f t="shared" ref="AI651:AI660" si="582">IF(OR(AF651="",AH651=""),"",IF(AF651="NO CUMPLE","NO CUMPLE",IF(AH651="NO CUMPLE","NO CUMPLE",IF(AH651="NO CUMPLE","NO CUMPLE","CUMPLE"))))</f>
        <v>CUMPLE</v>
      </c>
    </row>
    <row r="652" spans="1:35" s="14" customFormat="1" ht="20.100000000000001" customHeight="1">
      <c r="A652" s="259">
        <v>45474</v>
      </c>
      <c r="B652" s="21">
        <f t="shared" ref="B652:B660" si="583">IF(C652="","",B651+0.1)</f>
        <v>53.2</v>
      </c>
      <c r="C652" s="21" t="s">
        <v>249</v>
      </c>
      <c r="D652" s="121">
        <v>0.1</v>
      </c>
      <c r="E652" s="153">
        <v>105157181</v>
      </c>
      <c r="F652" s="153">
        <v>105157181</v>
      </c>
      <c r="G652" s="153">
        <v>4984436</v>
      </c>
      <c r="H652" s="153">
        <v>4984436</v>
      </c>
      <c r="I652" s="153">
        <f>IF(ISERROR(E652-G652),"",E652-G652)</f>
        <v>100172745</v>
      </c>
      <c r="J652" s="153">
        <f t="shared" ref="J652:J660" si="584">IF(ISERROR(F652-H652),"",F652-H652)</f>
        <v>100172745</v>
      </c>
      <c r="K652" s="153">
        <v>265762</v>
      </c>
      <c r="L652" s="153">
        <v>1E-4</v>
      </c>
      <c r="M652" s="149">
        <v>3</v>
      </c>
      <c r="N652" s="197">
        <f>IF(M652="","",VLOOKUP(M652,POA!$B$3:$G622,3,0))</f>
        <v>5</v>
      </c>
      <c r="O652" s="160" t="s">
        <v>7</v>
      </c>
      <c r="P652" s="160">
        <f t="shared" si="580"/>
        <v>0</v>
      </c>
      <c r="Q652" s="255">
        <f>IF(ISERROR(VLOOKUP(M652,POA!$B$3:$G635,2,0)),"",VLOOKUP(M652,POA!$B$3:$G635,2,0))</f>
        <v>1522205504</v>
      </c>
      <c r="R652" s="295">
        <f>IF(M652="","",SUM($I$650)+IF(ISERROR(VLOOKUP(M652,POA!$B$3:$G621,4,0)),"",VLOOKUP(M652,POA!$B$3:$G621,4,0)))</f>
        <v>1509174854.8</v>
      </c>
      <c r="S652" s="257" t="str">
        <f>IF(OR($R$26=0,M652="",Q652=""),"",IF($R$26&gt;=VLOOKUP(M652,POA!$B$3:$G$21,6,FALSE),"CUMPLE","NO CUMPLE"))</f>
        <v/>
      </c>
      <c r="T652" s="129" t="s">
        <v>71</v>
      </c>
      <c r="U652" s="130"/>
      <c r="V652" s="186" t="str">
        <f>IF(OR($U650=0,M652="",Q652=""),"",IF(AND(T652="SI",$U650&gt;=$V$22),"CUMPLE",IF($U650&gt;=$V$23,"CUMPLE","NO CUMPLE")))</f>
        <v>CUMPLE</v>
      </c>
      <c r="W652" s="131"/>
      <c r="X652" s="186" t="str">
        <f>IF(OR(W650=0,M652="",Q652=""),"",IF(AND(T652="SI",W650&lt;=$X$22),"CUMPLE",IF(W650&lt;=$X$23,"CUMPLE","NO CUMPLE")))</f>
        <v>CUMPLE</v>
      </c>
      <c r="Y652" s="132"/>
      <c r="Z652" s="186" t="str">
        <f>IF(OR(Y650=0,M652="",Q652=""),"",IF(AND(T652="SI",Y650&gt;=$Z$22),"CUMPLE",IF(Y650&gt;=$Z$23,"CUMPLE","NO CUMPLE")))</f>
        <v>CUMPLE</v>
      </c>
      <c r="AA652" s="214" t="str">
        <f t="shared" si="579"/>
        <v/>
      </c>
      <c r="AB652" s="199">
        <v>2021</v>
      </c>
      <c r="AC652" s="134">
        <f t="shared" si="581"/>
        <v>115.74482293297055</v>
      </c>
      <c r="AD652" s="135" t="str">
        <f t="shared" ref="AD652:AD655" si="585">IF(OR(B652="",C652=""),"",IF(AND(AC652&gt;0,AC652&lt;=30000),"MIPYME","NO CUMPLE"))</f>
        <v>MIPYME</v>
      </c>
      <c r="AE652" s="136"/>
      <c r="AF652" s="188" t="str">
        <f>IF(OR(M652="",L650="",P652=""),"",IF(AND(T650="SI",AE650&gt;=$AF$22),"CUMPLE",IF(AE650&gt;=$AF$23,"CUMPLE","NO CUMPLE")))</f>
        <v>CUMPLE</v>
      </c>
      <c r="AG652" s="136"/>
      <c r="AH652" s="188" t="str">
        <f>IF(OR(M652="",L650="",P650=""),"",IF(AND(T650="SI",AG650&gt;=$AH$22),"CUMPLE",IF(AG650&gt;=$AH$23,"CUMPLE","NO CUMPLE")))</f>
        <v>CUMPLE</v>
      </c>
      <c r="AI652" s="162" t="str">
        <f t="shared" si="582"/>
        <v>CUMPLE</v>
      </c>
    </row>
    <row r="653" spans="1:35" s="14" customFormat="1" ht="20.100000000000001" customHeight="1">
      <c r="A653" s="259"/>
      <c r="B653" s="21" t="str">
        <f t="shared" si="583"/>
        <v/>
      </c>
      <c r="C653" s="21"/>
      <c r="D653" s="121"/>
      <c r="E653" s="153"/>
      <c r="F653" s="153"/>
      <c r="G653" s="153"/>
      <c r="H653" s="153"/>
      <c r="I653" s="153">
        <f t="shared" ref="I653:I659" si="586">IF(ISERROR(E653-G653),"",E653-G653)</f>
        <v>0</v>
      </c>
      <c r="J653" s="153">
        <f t="shared" si="584"/>
        <v>0</v>
      </c>
      <c r="K653" s="153"/>
      <c r="L653" s="153"/>
      <c r="M653" s="149">
        <v>4</v>
      </c>
      <c r="N653" s="197">
        <f>IF(M653="","",VLOOKUP(M653,POA!$B$3:$G622,3,0))</f>
        <v>5</v>
      </c>
      <c r="O653" s="160" t="s">
        <v>7</v>
      </c>
      <c r="P653" s="160">
        <f>+SUM(P654:P661)</f>
        <v>0</v>
      </c>
      <c r="Q653" s="255">
        <f>IF(ISERROR(VLOOKUP(M653,POA!$B$3:$G635,2,0)),"",VLOOKUP(M653,POA!$B$3:$G635,2,0))</f>
        <v>1378467964</v>
      </c>
      <c r="R653" s="295">
        <f>IF(M653="","",SUM($I$650)+IF(ISERROR(VLOOKUP(M653,POA!$B$3:$G622,4,0)),"",VLOOKUP(M653,POA!$B$3:$G622,4,0)))</f>
        <v>1480427346.8</v>
      </c>
      <c r="S653" s="294" t="str">
        <f>IF(OR($R$26=0,M653="",Q653=""),"",IF($R$26&gt;=VLOOKUP(M653,POA!$B$3:$G$21,6,FALSE),"CUMPLE","NO CUMPLE"))</f>
        <v/>
      </c>
      <c r="T653" s="129"/>
      <c r="U653" s="130"/>
      <c r="V653" s="186" t="str">
        <f>IF(OR($U650=0,M653="",Q653=""),"",IF(AND(T653="SI",$U650&gt;=$V$22),"CUMPLE",IF($U650&gt;=$V$23,"CUMPLE","NO CUMPLE")))</f>
        <v>CUMPLE</v>
      </c>
      <c r="W653" s="131"/>
      <c r="X653" s="186" t="str">
        <f>IF(OR(W650=0,M653="",Q653=""),"",IF(AND(T653="SI",W650&lt;=$X$22),"CUMPLE",IF(W650&lt;=$X$23,"CUMPLE","NO CUMPLE")))</f>
        <v>CUMPLE</v>
      </c>
      <c r="Y653" s="132"/>
      <c r="Z653" s="186" t="str">
        <f>IF(OR(Y650=0,M653="",Q653=""),"",IF(AND(T653="SI",Y650&gt;=$Z$22),"CUMPLE",IF(Y650&gt;=$Z$23,"CUMPLE","NO CUMPLE")))</f>
        <v>CUMPLE</v>
      </c>
      <c r="AA653" s="214" t="str">
        <f t="shared" si="579"/>
        <v/>
      </c>
      <c r="AB653" s="199">
        <v>2021</v>
      </c>
      <c r="AC653" s="134">
        <f t="shared" si="581"/>
        <v>0</v>
      </c>
      <c r="AD653" s="135" t="str">
        <f t="shared" si="585"/>
        <v/>
      </c>
      <c r="AE653" s="136"/>
      <c r="AF653" s="188" t="str">
        <f>IF(OR(M653="",L650="",P653=""),"",IF(AND(T650="SI",AE650&gt;=$AF$22),"CUMPLE",IF(AE650&gt;=$AF$23,"CUMPLE","NO CUMPLE")))</f>
        <v>CUMPLE</v>
      </c>
      <c r="AG653" s="136"/>
      <c r="AH653" s="188" t="str">
        <f>IF(OR(M653="",L650="",P650=""),"",IF(AND(T650="SI",AG650&gt;=$AH$22),"CUMPLE",IF(AG650&gt;=$AH$23,"CUMPLE","NO CUMPLE")))</f>
        <v>CUMPLE</v>
      </c>
      <c r="AI653" s="162" t="str">
        <f t="shared" si="582"/>
        <v>CUMPLE</v>
      </c>
    </row>
    <row r="654" spans="1:35" s="14" customFormat="1" ht="20.100000000000001" customHeight="1">
      <c r="A654" s="259"/>
      <c r="B654" s="21" t="str">
        <f t="shared" si="583"/>
        <v/>
      </c>
      <c r="C654" s="21"/>
      <c r="D654" s="121"/>
      <c r="E654" s="153"/>
      <c r="F654" s="153"/>
      <c r="G654" s="153"/>
      <c r="H654" s="153"/>
      <c r="I654" s="153">
        <f t="shared" si="586"/>
        <v>0</v>
      </c>
      <c r="J654" s="153">
        <f t="shared" si="584"/>
        <v>0</v>
      </c>
      <c r="K654" s="153"/>
      <c r="L654" s="153"/>
      <c r="M654" s="149">
        <v>5</v>
      </c>
      <c r="N654" s="197">
        <f>IF(M654="","",VLOOKUP(M654,POA!$B$3:$G635,3,0))</f>
        <v>5</v>
      </c>
      <c r="O654" s="160" t="s">
        <v>7</v>
      </c>
      <c r="P654" s="160">
        <f>+SUM(P655:P661)</f>
        <v>0</v>
      </c>
      <c r="Q654" s="255">
        <f>IF(ISERROR(VLOOKUP(M654,POA!$B$3:$G624,2,0)),"",VLOOKUP(M654,POA!$B$3:$G624,2,0))</f>
        <v>1348402734</v>
      </c>
      <c r="R654" s="295">
        <f>IF(M654="","",SUM($I$650)+IF(ISERROR(VLOOKUP(M654,POA!$B$3:$G623,4,0)),"",VLOOKUP(M654,POA!$B$3:$G623,4,0)))</f>
        <v>1474414300.8</v>
      </c>
      <c r="S654" s="298" t="str">
        <f>IF(OR($R$26=0,M654="",Q654=""),"",IF($R$26&gt;=VLOOKUP(M654,POA!$B$3:$G$21,6,FALSE),"CUMPLE","NO CUMPLE"))</f>
        <v/>
      </c>
      <c r="T654" s="129"/>
      <c r="U654" s="130"/>
      <c r="V654" s="186" t="str">
        <f>IF(OR($U650=0,M654="",Q654=""),"",IF(AND(T654="SI",$U650&gt;=$V$22),"CUMPLE",IF($U650&gt;=$V$23,"CUMPLE","NO CUMPLE")))</f>
        <v>CUMPLE</v>
      </c>
      <c r="W654" s="131"/>
      <c r="X654" s="186" t="str">
        <f>IF(OR(W650=0,M654="",Q654=""),"",IF(AND(T654="SI",W650&lt;=$X$22),"CUMPLE",IF(W650&lt;=$X$23,"CUMPLE","NO CUMPLE")))</f>
        <v>CUMPLE</v>
      </c>
      <c r="Y654" s="132"/>
      <c r="Z654" s="186" t="str">
        <f>IF(OR(Y650=0,M654="",Q654=""),"",IF(AND(T654="SI",Y650&gt;=$Z$22),"CUMPLE",IF(Y650&gt;=$Z$23,"CUMPLE","NO CUMPLE")))</f>
        <v>CUMPLE</v>
      </c>
      <c r="AA654" s="214" t="str">
        <f t="shared" si="579"/>
        <v/>
      </c>
      <c r="AB654" s="199">
        <v>2021</v>
      </c>
      <c r="AC654" s="134">
        <f t="shared" si="581"/>
        <v>0</v>
      </c>
      <c r="AD654" s="135" t="str">
        <f t="shared" si="585"/>
        <v/>
      </c>
      <c r="AE654" s="136"/>
      <c r="AF654" s="188" t="str">
        <f>IF(OR(M654="",L650="",P654=""),"",IF(AND(T650="SI",AE650&gt;=$AF$22),"CUMPLE",IF(AE650&gt;=$AF$23,"CUMPLE","NO CUMPLE")))</f>
        <v>CUMPLE</v>
      </c>
      <c r="AG654" s="136"/>
      <c r="AH654" s="188" t="str">
        <f>IF(OR(M653="",L650="",P650=""),"",IF(AND(T650="SI",AG650&gt;=$AH$22),"CUMPLE",IF(AG650&gt;=$AH$23,"CUMPLE","NO CUMPLE")))</f>
        <v>CUMPLE</v>
      </c>
      <c r="AI654" s="162" t="str">
        <f t="shared" si="582"/>
        <v>CUMPLE</v>
      </c>
    </row>
    <row r="655" spans="1:35" s="14" customFormat="1" ht="20.100000000000001" customHeight="1">
      <c r="A655" s="259"/>
      <c r="B655" s="21" t="str">
        <f t="shared" si="583"/>
        <v/>
      </c>
      <c r="C655" s="21"/>
      <c r="D655" s="121"/>
      <c r="E655" s="153"/>
      <c r="F655" s="153"/>
      <c r="G655" s="153"/>
      <c r="H655" s="153"/>
      <c r="I655" s="153">
        <f t="shared" si="586"/>
        <v>0</v>
      </c>
      <c r="J655" s="153">
        <f t="shared" si="584"/>
        <v>0</v>
      </c>
      <c r="K655" s="153"/>
      <c r="L655" s="153"/>
      <c r="M655" s="149">
        <v>6</v>
      </c>
      <c r="N655" s="197">
        <f>IF(M655="","",VLOOKUP(M655,POA!$B$3:$G622,3,0))</f>
        <v>5</v>
      </c>
      <c r="O655" s="160" t="s">
        <v>7</v>
      </c>
      <c r="P655" s="160">
        <f>+SUM(P656:P661)</f>
        <v>0</v>
      </c>
      <c r="Q655" s="255">
        <f>IF(ISERROR(VLOOKUP(M655,POA!$B$3:$G635,2,0)),"",VLOOKUP(M655,POA!$B$3:$G635,2,0))</f>
        <v>1264100957</v>
      </c>
      <c r="R655" s="295">
        <f>IF(M655="","",SUM($I$650)+IF(ISERROR(VLOOKUP(M655,POA!$B$3:$G624,4,0)),"",VLOOKUP(M655,POA!$B$3:$G624,4,0)))</f>
        <v>1457553945.4000001</v>
      </c>
      <c r="S655" s="257" t="str">
        <f>IF(OR($R$26=0,M655="",Q655=""),"",IF($R$26&gt;=VLOOKUP(M655,POA!$B$3:$G$21,6,FALSE),"CUMPLE","NO CUMPLE"))</f>
        <v/>
      </c>
      <c r="T655" s="129"/>
      <c r="U655" s="130"/>
      <c r="V655" s="186" t="str">
        <f>IF(OR($U650=0,M655="",Q655=""),"",IF(AND(T655="SI",$U650&gt;=$V$22),"CUMPLE",IF($U650&gt;=$V$23,"CUMPLE","NO CUMPLE")))</f>
        <v>CUMPLE</v>
      </c>
      <c r="W655" s="131"/>
      <c r="X655" s="186" t="str">
        <f>IF(OR(W650=0,M655="",Q655=""),"",IF(AND(T655="SI",W650&lt;=$X$22),"CUMPLE",IF(W650&lt;=$X$23,"CUMPLE","NO CUMPLE")))</f>
        <v>CUMPLE</v>
      </c>
      <c r="Y655" s="132"/>
      <c r="Z655" s="186" t="str">
        <f>IF(OR(Y650=0,M655="",Q655=""),"",IF(AND(T655="SI",Y650&gt;=$Z$22),"CUMPLE",IF(Y650&gt;=$Z$23,"CUMPLE","NO CUMPLE")))</f>
        <v>CUMPLE</v>
      </c>
      <c r="AA655" s="214" t="str">
        <f t="shared" si="579"/>
        <v/>
      </c>
      <c r="AB655" s="199">
        <v>2021</v>
      </c>
      <c r="AC655" s="134">
        <f t="shared" si="581"/>
        <v>0</v>
      </c>
      <c r="AD655" s="135" t="str">
        <f t="shared" si="585"/>
        <v/>
      </c>
      <c r="AE655" s="136"/>
      <c r="AF655" s="188" t="str">
        <f>IF(OR(M655="",L650="",P655=""),"",IF(AND(T650="SI",AE650&gt;=$AF$22),"CUMPLE",IF(AE650&gt;=$AF$23,"CUMPLE","NO CUMPLE")))</f>
        <v>CUMPLE</v>
      </c>
      <c r="AG655" s="136"/>
      <c r="AH655" s="188" t="str">
        <f>IF(OR(M655="",L650="",P650=""),"",IF(AND(T650="SI",AG650&gt;=$AH$22),"CUMPLE",IF(AG650&gt;=$AH$23,"CUMPLE","NO CUMPLE")))</f>
        <v>CUMPLE</v>
      </c>
      <c r="AI655" s="162" t="str">
        <f t="shared" si="582"/>
        <v>CUMPLE</v>
      </c>
    </row>
    <row r="656" spans="1:35" s="14" customFormat="1" ht="20.100000000000001" customHeight="1">
      <c r="A656" s="259"/>
      <c r="B656" s="150" t="str">
        <f t="shared" si="583"/>
        <v/>
      </c>
      <c r="C656" s="150"/>
      <c r="D656" s="121"/>
      <c r="E656" s="153"/>
      <c r="F656" s="153"/>
      <c r="G656" s="153"/>
      <c r="H656" s="153"/>
      <c r="I656" s="153">
        <f t="shared" si="586"/>
        <v>0</v>
      </c>
      <c r="J656" s="153">
        <f t="shared" si="584"/>
        <v>0</v>
      </c>
      <c r="K656" s="153"/>
      <c r="L656" s="153"/>
      <c r="M656" s="149">
        <v>7</v>
      </c>
      <c r="N656" s="197">
        <f>IF(M656="","",VLOOKUP(M656,POA!$B$3:$G622,3,0))</f>
        <v>5</v>
      </c>
      <c r="O656" s="160" t="s">
        <v>7</v>
      </c>
      <c r="P656" s="160">
        <f>+SUM(P657:P661)</f>
        <v>0</v>
      </c>
      <c r="Q656" s="255">
        <f>IF(ISERROR(VLOOKUP(M656,POA!$B$3:$G635,2,0)),"",VLOOKUP(M656,POA!$B$3:$G635,2,0))</f>
        <v>1167015102</v>
      </c>
      <c r="R656" s="295">
        <f>IF(M656="","",SUM($I$650)+IF(ISERROR(VLOOKUP(M656,POA!$B$3:$G625,4,0)),"",VLOOKUP(M656,POA!$B$3:$G625,4,0)))</f>
        <v>1438136774.4000001</v>
      </c>
      <c r="S656" s="257" t="str">
        <f>IF(OR($R$26=0,M656="",Q656=""),"",IF($R$26&gt;=VLOOKUP(M656,POA!$B$3:$G$21,6,FALSE),"CUMPLE","NO CUMPLE"))</f>
        <v/>
      </c>
      <c r="T656" s="129"/>
      <c r="U656" s="130"/>
      <c r="V656" s="186" t="str">
        <f>IF(OR($U650=0,M656="",Q656=""),"",IF(AND(T656="SI",$U650&gt;=$V$22),"CUMPLE",IF($U650&gt;=$V$23,"CUMPLE","NO CUMPLE")))</f>
        <v>CUMPLE</v>
      </c>
      <c r="W656" s="131"/>
      <c r="X656" s="186" t="str">
        <f>IF(OR(W650=0,M656="",Q656=""),"",IF(AND(T656="SI",W650&lt;=$X$22),"CUMPLE",IF(W650&lt;=$X$23,"CUMPLE","NO CUMPLE")))</f>
        <v>CUMPLE</v>
      </c>
      <c r="Y656" s="132"/>
      <c r="Z656" s="186" t="str">
        <f>IF(OR(Y650=0,M656="",Q656=""),"",IF(AND(T656="SI",Y650&gt;=$Z$22),"CUMPLE",IF(Y650&gt;=$Z$23,"CUMPLE","NO CUMPLE")))</f>
        <v>CUMPLE</v>
      </c>
      <c r="AA656" s="214" t="str">
        <f t="shared" si="579"/>
        <v/>
      </c>
      <c r="AB656" s="199">
        <v>2021</v>
      </c>
      <c r="AC656" s="134">
        <f t="shared" si="581"/>
        <v>0</v>
      </c>
      <c r="AD656" s="135" t="str">
        <f>IF(OR(B656="",C656=""),"",IF(AND(AC656&gt;0,AC656&lt;=30000),"MIPYME","NO CUMPLE"))</f>
        <v/>
      </c>
      <c r="AE656" s="136"/>
      <c r="AF656" s="188" t="str">
        <f>IF(OR(M656="",L650="",P656=""),"",IF(AND(T654="SI",AE650&gt;=$AF$22),"CUMPLE",IF(AE650&gt;=$AF$23,"CUMPLE","NO CUMPLE")))</f>
        <v>CUMPLE</v>
      </c>
      <c r="AG656" s="136"/>
      <c r="AH656" s="188" t="str">
        <f>IF(OR(M656="",L650="",P650=""),"",IF(AND(T650="SI",AG650&gt;=$AH$22),"CUMPLE",IF(AG650&gt;=$AH$23,"CUMPLE","NO CUMPLE")))</f>
        <v>CUMPLE</v>
      </c>
      <c r="AI656" s="162" t="str">
        <f t="shared" si="582"/>
        <v>CUMPLE</v>
      </c>
    </row>
    <row r="657" spans="1:35" s="14" customFormat="1" ht="20.100000000000001" customHeight="1">
      <c r="A657" s="259"/>
      <c r="B657" s="150" t="str">
        <f t="shared" si="583"/>
        <v/>
      </c>
      <c r="C657" s="150"/>
      <c r="D657" s="121"/>
      <c r="E657" s="153"/>
      <c r="F657" s="153"/>
      <c r="G657" s="153"/>
      <c r="H657" s="153"/>
      <c r="I657" s="153">
        <f t="shared" si="586"/>
        <v>0</v>
      </c>
      <c r="J657" s="153">
        <f t="shared" si="584"/>
        <v>0</v>
      </c>
      <c r="K657" s="153"/>
      <c r="L657" s="153"/>
      <c r="M657" s="149">
        <v>8</v>
      </c>
      <c r="N657" s="197">
        <f>IF(M657="","",VLOOKUP(M657,POA!$B$3:$G622,3,0))</f>
        <v>5</v>
      </c>
      <c r="O657" s="160" t="s">
        <v>7</v>
      </c>
      <c r="P657" s="160">
        <f>+SUM(P658:P661)</f>
        <v>0</v>
      </c>
      <c r="Q657" s="255">
        <f>IF(ISERROR(VLOOKUP(M657,POA!$B$3:$G635,2,0)),"",VLOOKUP(M657,POA!$B$3:$G635,2,0))</f>
        <v>1146992897</v>
      </c>
      <c r="R657" s="295">
        <f>IF(M657="","",SUM($I$650)+IF(ISERROR(VLOOKUP(M657,POA!$B$3:$G626,4,0)),"",VLOOKUP(M657,POA!$B$3:$G626,4,0)))</f>
        <v>1434132333.4000001</v>
      </c>
      <c r="S657" s="257" t="str">
        <f>IF(OR($R$26=0,M657="",Q657=""),"",IF($R$26&gt;=VLOOKUP(M657,POA!$B$3:$G$21,6,FALSE),"CUMPLE","NO CUMPLE"))</f>
        <v/>
      </c>
      <c r="T657" s="129"/>
      <c r="U657" s="130"/>
      <c r="V657" s="186" t="str">
        <f>IF(OR($U650=0,M657="",Q657=""),"",IF(AND(T657="SI",$U650&gt;=$V$22),"CUMPLE",IF($U650&gt;=$V$23,"CUMPLE","NO CUMPLE")))</f>
        <v>CUMPLE</v>
      </c>
      <c r="W657" s="131"/>
      <c r="X657" s="186" t="str">
        <f>IF(OR(W650=0,M657="",Q657=""),"",IF(AND(T657="SI",W650&lt;=$X$22),"CUMPLE",IF(W650&lt;=$X$23,"CUMPLE","NO CUMPLE")))</f>
        <v>CUMPLE</v>
      </c>
      <c r="Y657" s="132"/>
      <c r="Z657" s="186" t="str">
        <f>IF(OR(Y650=0,M657="",Q657=""),"",IF(AND(T657="SI",Y650&gt;=$Z$22),"CUMPLE",IF(Y650&gt;=$Z$23,"CUMPLE","NO CUMPLE")))</f>
        <v>CUMPLE</v>
      </c>
      <c r="AA657" s="214" t="str">
        <f t="shared" si="579"/>
        <v/>
      </c>
      <c r="AB657" s="199">
        <v>2021</v>
      </c>
      <c r="AC657" s="134">
        <f t="shared" si="581"/>
        <v>0</v>
      </c>
      <c r="AD657" s="135" t="str">
        <f t="shared" ref="AD657:AD658" si="587">IF(OR(B657="",C657=""),"",IF(AND(AC657&gt;0,AC657&lt;=30000),"MIPYME","NO CUMPLE"))</f>
        <v/>
      </c>
      <c r="AE657" s="136"/>
      <c r="AF657" s="188" t="str">
        <f>IF(OR(M657="",L650="",P657=""),"",IF(AND(T650="SI",AE650&gt;=$AF$22),"CUMPLE",IF(AE650&gt;=$AF$23,"CUMPLE","NO CUMPLE")))</f>
        <v>CUMPLE</v>
      </c>
      <c r="AG657" s="136"/>
      <c r="AH657" s="188" t="str">
        <f>IF(OR(M657="",L650="",P650=""),"",IF(AND(T650="SI",AG650&gt;=$AH$22),"CUMPLE",IF(AG650&gt;=$AH$23,"CUMPLE","NO CUMPLE")))</f>
        <v>CUMPLE</v>
      </c>
      <c r="AI657" s="162" t="str">
        <f t="shared" si="582"/>
        <v>CUMPLE</v>
      </c>
    </row>
    <row r="658" spans="1:35" s="14" customFormat="1" ht="20.100000000000001" customHeight="1">
      <c r="A658" s="259"/>
      <c r="B658" s="150" t="str">
        <f t="shared" si="583"/>
        <v/>
      </c>
      <c r="C658" s="150"/>
      <c r="D658" s="121"/>
      <c r="E658" s="153"/>
      <c r="F658" s="153"/>
      <c r="G658" s="153"/>
      <c r="H658" s="153"/>
      <c r="I658" s="153">
        <f t="shared" si="586"/>
        <v>0</v>
      </c>
      <c r="J658" s="153">
        <f t="shared" si="584"/>
        <v>0</v>
      </c>
      <c r="K658" s="153"/>
      <c r="L658" s="153"/>
      <c r="M658" s="149">
        <v>9</v>
      </c>
      <c r="N658" s="197">
        <f>IF(M658="","",VLOOKUP(M658,POA!$B$3:$G622,3,0))</f>
        <v>5</v>
      </c>
      <c r="O658" s="160" t="s">
        <v>7</v>
      </c>
      <c r="P658" s="160">
        <f>+SUM(P659:P661)</f>
        <v>0</v>
      </c>
      <c r="Q658" s="255">
        <f>IF(ISERROR(VLOOKUP(M658,POA!$B$3:$G628,2,0)),"",VLOOKUP(M658,POA!$B$3:$G628,2,0))</f>
        <v>1077361989</v>
      </c>
      <c r="R658" s="295">
        <f>IF(M658="","",SUM($I$650)+IF(ISERROR(VLOOKUP(M658,POA!$B$3:$G627,4,0)),"",VLOOKUP(M658,POA!$B$3:$G627,4,0)))</f>
        <v>1420206151.8</v>
      </c>
      <c r="S658" s="257" t="str">
        <f>IF(OR($R$26=0,M658="",Q658=""),"",IF($R$26&gt;=VLOOKUP(M658,POA!$B$3:$G$21,6,FALSE),"CUMPLE","NO CUMPLE"))</f>
        <v/>
      </c>
      <c r="T658" s="129"/>
      <c r="U658" s="130"/>
      <c r="V658" s="186" t="str">
        <f>IF(OR($U650=0,M658="",Q658=""),"",IF(AND(T658="SI",$U650&gt;=$V$22),"CUMPLE",IF($U650&gt;=$V$23,"CUMPLE","NO CUMPLE")))</f>
        <v>CUMPLE</v>
      </c>
      <c r="W658" s="131"/>
      <c r="X658" s="186" t="str">
        <f>IF(OR(W650=0,M658="",Q658=""),"",IF(AND(T658="SI",W650&lt;=$X$22),"CUMPLE",IF(W650&lt;=$X$23,"CUMPLE","NO CUMPLE")))</f>
        <v>CUMPLE</v>
      </c>
      <c r="Y658" s="132"/>
      <c r="Z658" s="186" t="str">
        <f>IF(OR(Y650=0,M658="",Q658=""),"",IF(AND(T658="SI",Y650&gt;=$Z$22),"CUMPLE",IF(Y650&gt;=$Z$23,"CUMPLE","NO CUMPLE")))</f>
        <v>CUMPLE</v>
      </c>
      <c r="AA658" s="215" t="str">
        <f t="shared" si="579"/>
        <v/>
      </c>
      <c r="AB658" s="133">
        <v>2021</v>
      </c>
      <c r="AC658" s="134">
        <f t="shared" si="581"/>
        <v>0</v>
      </c>
      <c r="AD658" s="135" t="str">
        <f t="shared" si="587"/>
        <v/>
      </c>
      <c r="AE658" s="136"/>
      <c r="AF658" s="188" t="str">
        <f>IF(OR(M658="",L650="",P650=""),"",IF(AND(T650="SI",AE650&gt;=$AF$22),"CUMPLE",IF(AE650&gt;=$AF$23,"CUMPLE","NO CUMPLE")))</f>
        <v>CUMPLE</v>
      </c>
      <c r="AG658" s="136"/>
      <c r="AH658" s="188" t="str">
        <f>IF(OR(M658="",L650="",P650=""),"",IF(AND(T650="SI",AG650&gt;=$AH$22),"CUMPLE",IF(AG650&gt;=$AH$23,"CUMPLE","NO CUMPLE")))</f>
        <v>CUMPLE</v>
      </c>
      <c r="AI658" s="162" t="str">
        <f t="shared" si="582"/>
        <v>CUMPLE</v>
      </c>
    </row>
    <row r="659" spans="1:35" s="14" customFormat="1" ht="20.100000000000001" customHeight="1">
      <c r="A659" s="259"/>
      <c r="B659" s="150" t="str">
        <f t="shared" si="583"/>
        <v/>
      </c>
      <c r="C659" s="150"/>
      <c r="D659" s="121"/>
      <c r="E659" s="153"/>
      <c r="F659" s="153"/>
      <c r="G659" s="153"/>
      <c r="H659" s="153"/>
      <c r="I659" s="153">
        <f t="shared" si="586"/>
        <v>0</v>
      </c>
      <c r="J659" s="153">
        <f t="shared" si="584"/>
        <v>0</v>
      </c>
      <c r="K659" s="153"/>
      <c r="L659" s="153"/>
      <c r="M659" s="151"/>
      <c r="N659" s="197" t="str">
        <f>IF(M659="","",VLOOKUP(M659,POA!$B$3:$G622,3,0))</f>
        <v/>
      </c>
      <c r="O659" s="160" t="s">
        <v>7</v>
      </c>
      <c r="P659" s="160">
        <f>+SUM(P660:P661)</f>
        <v>0</v>
      </c>
      <c r="Q659" s="203" t="str">
        <f>IF(ISERROR(VLOOKUP(M659,POA!$B$3:$G629,2,0)),"",VLOOKUP(M659,POA!$B$3:$G629,2,0))</f>
        <v/>
      </c>
      <c r="R659" s="261"/>
      <c r="S659" s="246"/>
      <c r="T659" s="129"/>
      <c r="U659" s="130"/>
      <c r="V659" s="186" t="str">
        <f>IF(OR($U650=0,M659="",Q659=""),"",IF(AND(T659="SI",$U650&gt;=$V$22),"CUMPLE",IF($U650&gt;=$V$23,"CUMPLE","NO CUMPLE")))</f>
        <v/>
      </c>
      <c r="W659" s="131"/>
      <c r="X659" s="186" t="str">
        <f>IF(OR(W650=0,M659="",Q659=""),"",IF(AND(T659="SI",W650&lt;=$X$22),"CUMPLE",IF(W650&lt;=$X$23,"CUMPLE","NO CUMPLE")))</f>
        <v/>
      </c>
      <c r="Y659" s="132"/>
      <c r="Z659" s="186" t="str">
        <f>IF(OR(Y650=0,M659="",Q659=""),"",IF(AND(T659="SI",Y650&gt;=$Z$22),"CUMPLE",IF(Y650&gt;=$Z$23,"CUMPLE","NO CUMPLE")))</f>
        <v/>
      </c>
      <c r="AA659" s="214" t="str">
        <f t="shared" si="579"/>
        <v/>
      </c>
      <c r="AB659" s="199">
        <v>2021</v>
      </c>
      <c r="AC659" s="134">
        <f t="shared" si="581"/>
        <v>0</v>
      </c>
      <c r="AD659" s="135" t="str">
        <f>IF(OR(B659="",C659=""),"",IF(AND(AC659&gt;0,AC659&lt;=30000),"MIPYME","NO CUMPLE"))</f>
        <v/>
      </c>
      <c r="AE659" s="136"/>
      <c r="AF659" s="188" t="str">
        <f>IF(OR(M659="",L650="",P659=""),"",IF(AND(T650="SI",AE650&gt;=$AF$22),"CUMPLE",IF(AE650&gt;=$AF$23,"CUMPLE","NO CUMPLE")))</f>
        <v/>
      </c>
      <c r="AG659" s="136"/>
      <c r="AH659" s="188" t="str">
        <f>IF(OR(M659="",L650="",P650=""),"",IF(AND(T650="SI",AG650&gt;=$AH$22),"CUMPLE",IF(AG650&gt;=$AH$23,"CUMPLE","NO CUMPLE")))</f>
        <v/>
      </c>
      <c r="AI659" s="162" t="str">
        <f t="shared" si="582"/>
        <v/>
      </c>
    </row>
    <row r="660" spans="1:35" ht="20.100000000000001" customHeight="1">
      <c r="A660" s="259"/>
      <c r="B660" s="284" t="str">
        <f t="shared" si="583"/>
        <v/>
      </c>
      <c r="C660" s="284"/>
      <c r="D660" s="284"/>
      <c r="E660" s="216"/>
      <c r="F660" s="153"/>
      <c r="G660" s="153"/>
      <c r="H660" s="153"/>
      <c r="I660" s="153">
        <f>IF(ISERROR(E660-G660),"",E660-G660)</f>
        <v>0</v>
      </c>
      <c r="J660" s="153">
        <f t="shared" si="584"/>
        <v>0</v>
      </c>
      <c r="K660" s="153"/>
      <c r="L660" s="153"/>
      <c r="M660" s="151"/>
      <c r="N660" s="197" t="str">
        <f>IF(M660="","",VLOOKUP(M660,POA!$B$3:$G622,3,0))</f>
        <v/>
      </c>
      <c r="O660" s="160" t="s">
        <v>7</v>
      </c>
      <c r="P660" s="160">
        <f>+SUM(P661:P661)</f>
        <v>0</v>
      </c>
      <c r="Q660" s="203" t="str">
        <f>IF(ISERROR(VLOOKUP(M660,POA!$B$3:$G630,2,0)),"",VLOOKUP(M660,POA!$B$3:$G630,2,0))</f>
        <v/>
      </c>
      <c r="R660" s="204"/>
      <c r="S660" s="253"/>
      <c r="T660" s="129"/>
      <c r="U660" s="129"/>
      <c r="V660" s="186" t="str">
        <f>IF(OR($U651=0,M660="",Q660=""),"",IF(AND(T660="SI",$U651&gt;=$V$22),"CUMPLE",IF($U651&gt;=$V$23,"CUMPLE","NO CUMPLE")))</f>
        <v/>
      </c>
      <c r="W660" s="129"/>
      <c r="X660" s="186" t="str">
        <f>IF(OR(W651=0,M660="",Q660=""),"",IF(AND(T660="SI",W651&lt;=$X$22),"CUMPLE",IF(W651&lt;=$X$23,"CUMPLE","NO CUMPLE")))</f>
        <v/>
      </c>
      <c r="Y660" s="129"/>
      <c r="Z660" s="186" t="str">
        <f>IF(OR(Y651=0,M660="",Q660=""),"",IF(AND(T660="SI",Y651&gt;=$Z$22),"CUMPLE",IF(Y651&gt;=$Z$23,"CUMPLE","NO CUMPLE")))</f>
        <v/>
      </c>
      <c r="AA660" s="214" t="str">
        <f t="shared" si="579"/>
        <v/>
      </c>
      <c r="AB660" s="200"/>
      <c r="AC660" s="129"/>
      <c r="AD660" s="129"/>
      <c r="AE660" s="129"/>
      <c r="AF660" s="188" t="str">
        <f>IF(OR(M660="",L650="",P660=""),"",IF(AND(T650="SI",AE650&gt;=$AF$22),"CUMPLE",IF(AE650&gt;=$AF$23,"CUMPLE","NO CUMPLE")))</f>
        <v/>
      </c>
      <c r="AG660" s="129"/>
      <c r="AH660" s="188" t="str">
        <f>IF(OR(M660="",L650="",P650=""),"",IF(AND(T650="SI",AG650&gt;=$AH$22),"CUMPLE",IF(AG650&gt;=$AH$23,"CUMPLE","NO CUMPLE")))</f>
        <v/>
      </c>
      <c r="AI660" s="162" t="str">
        <f t="shared" si="582"/>
        <v/>
      </c>
    </row>
    <row r="661" spans="1:35" ht="9.9499999999999993" customHeight="1" thickBot="1">
      <c r="A661" s="259"/>
      <c r="B661" s="322" t="s">
        <v>73</v>
      </c>
      <c r="C661" s="323"/>
      <c r="D661" s="323"/>
      <c r="E661" s="323"/>
      <c r="F661" s="323"/>
      <c r="G661" s="323"/>
      <c r="H661" s="323"/>
      <c r="I661" s="323"/>
      <c r="J661" s="323"/>
      <c r="K661" s="323"/>
      <c r="L661" s="323"/>
      <c r="M661" s="323"/>
      <c r="N661" s="323"/>
      <c r="O661" s="323"/>
      <c r="P661" s="323"/>
      <c r="Q661" s="323"/>
      <c r="R661" s="323"/>
      <c r="S661" s="324"/>
      <c r="T661" s="323"/>
      <c r="U661" s="323"/>
      <c r="V661" s="323"/>
      <c r="W661" s="323"/>
      <c r="X661" s="323"/>
      <c r="Y661" s="323"/>
      <c r="Z661" s="323"/>
      <c r="AA661" s="324"/>
      <c r="AB661" s="323"/>
      <c r="AC661" s="323"/>
      <c r="AD661" s="323"/>
      <c r="AE661" s="323"/>
      <c r="AF661" s="323"/>
      <c r="AG661" s="323"/>
      <c r="AH661" s="323"/>
      <c r="AI661" s="325"/>
    </row>
    <row r="662" spans="1:35" s="221" customFormat="1" ht="26.1" customHeight="1">
      <c r="A662" s="269" t="s">
        <v>250</v>
      </c>
      <c r="B662" s="222">
        <v>54</v>
      </c>
      <c r="C662" s="223" t="s">
        <v>251</v>
      </c>
      <c r="D662" s="224">
        <f>IF(SUM(D663:D672)=0,"",SUM(D663:D672))</f>
        <v>1</v>
      </c>
      <c r="E662" s="225">
        <f t="shared" ref="E662:K662" si="588">IF(ISERROR(SUM(E663:E672)),"",SUM(E663:E672))</f>
        <v>2129170282</v>
      </c>
      <c r="F662" s="225">
        <f t="shared" si="588"/>
        <v>2726359821</v>
      </c>
      <c r="G662" s="225">
        <f t="shared" si="588"/>
        <v>312413951</v>
      </c>
      <c r="H662" s="225">
        <f t="shared" si="588"/>
        <v>999012778</v>
      </c>
      <c r="I662" s="225">
        <f t="shared" si="588"/>
        <v>1816756331</v>
      </c>
      <c r="J662" s="225">
        <f t="shared" si="588"/>
        <v>1727347043</v>
      </c>
      <c r="K662" s="225">
        <f t="shared" si="588"/>
        <v>131255233</v>
      </c>
      <c r="L662" s="225">
        <f t="shared" ref="L662" si="589">IF(ISERROR(SUM(L663:L671)),"",SUM(L663:L671))</f>
        <v>14650777.0001</v>
      </c>
      <c r="M662" s="226">
        <v>3</v>
      </c>
      <c r="N662" s="227">
        <f>IF(M662="","",VLOOKUP(M662,POA!$B$3:$G634,3,0))</f>
        <v>5</v>
      </c>
      <c r="O662" s="228" t="s">
        <v>7</v>
      </c>
      <c r="P662" s="228">
        <f>+SUM(P663:P671)</f>
        <v>0</v>
      </c>
      <c r="Q662" s="229">
        <f>IF(ISERROR(VLOOKUP(M662,POA!$B$3:$G647,2,0)),"",VLOOKUP(M662,POA!$B$3:$G647,2,0))</f>
        <v>1522205504</v>
      </c>
      <c r="R662" s="230">
        <f>IF(M662="","",SUM($I$662)+IF(ISERROR(VLOOKUP(M662,POA!$B$3:$G631,4,0)),"",VLOOKUP(M662,POA!$B$3:$G631,4,0)))</f>
        <v>2121197431.8</v>
      </c>
      <c r="S662" s="231" t="str">
        <f>IF(OR($R$26=0,M662="",Q662=""),"",IF($R$26&gt;=VLOOKUP(M662,POA!$B$3:$G$21,6,FALSE),"CUMPLE","NO CUMPLE"))</f>
        <v/>
      </c>
      <c r="T662" s="225" t="str">
        <f>IF(M662="","",IF(COUNTIFS(T663:T672,"SI",D663:D672,"&gt;=10%")&gt;0,"SI","NO"))</f>
        <v>SI</v>
      </c>
      <c r="U662" s="225">
        <f>IF(ISERROR(SUM(E662/G662)),0,SUM(E662/G662))</f>
        <v>6.8152215199890351</v>
      </c>
      <c r="V662" s="232" t="str">
        <f>IF(OR($U662=0,M662="",Q662=""),"",IF(AND(T662="SI",$U662&gt;=$V$22),"CUMPLE",IF($U662&gt;=$V$23,"CUMPLE","NO CUMPLE")))</f>
        <v>CUMPLE</v>
      </c>
      <c r="W662" s="233">
        <f>IF(M662="","",IF(ISERROR(SUM(H662/F662)),0,SUM(H662/F662)))</f>
        <v>0.36642734033307922</v>
      </c>
      <c r="X662" s="232" t="str">
        <f>IF(OR(W662=0,M662="",Q662=""),"",IF(AND(T662="SI",W662&lt;=$X$22),"CUMPLE",IF(W662&lt;=$X$23,"CUMPLE","NO CUMPLE")))</f>
        <v>CUMPLE</v>
      </c>
      <c r="Y662" s="225">
        <f>IF(ISERROR(SUM(K662/L662)),0,SUM(K662/L662))</f>
        <v>8.9589264104630164</v>
      </c>
      <c r="Z662" s="232" t="str">
        <f>IF(OR(Y662=0,M662="",Q662=""),"",IF(AND(T662="SI",Y662&gt;=$Z$22),"CUMPLE",IF(Y662&gt;=$Z$23,"CUMPLE","NO CUMPLE")))</f>
        <v>CUMPLE</v>
      </c>
      <c r="AA662" s="234" t="str">
        <f t="shared" ref="AA662:AA672" si="590">IF(OR(S662="",V662="",X662="",Z662=""),"",IF(S662="NO CUMPLE","NO CUMPLE",IF(V662="NO CUMPLE","NO CUMPLE",IF(X662="NO CUMPLE","NO CUMPLE",IF(Z662="NO CUMPLE","NO CUMPLE",IF(Z662="NO CUMPLE","NO CUMPLE","CUMPLE"))))))</f>
        <v/>
      </c>
      <c r="AB662" s="235">
        <v>2021</v>
      </c>
      <c r="AC662" s="236">
        <f>IF(ISERROR(F662/VLOOKUP(AB662,$AC$21:$AD$23,2)),"",F662/VLOOKUP(AB662,$AC$21:$AD$23,2))</f>
        <v>3000.8605378382126</v>
      </c>
      <c r="AD662" s="237" t="str">
        <f>IF(OR(B662="",C662=""),"",IF(AND(AC662&gt;0,AC662&lt;=30000),"MIPYME","NO CUMPLE"))</f>
        <v>MIPYME</v>
      </c>
      <c r="AE662" s="238">
        <f>IF(M662="","",IF(ISERROR(SUM(K662/J662)),0,SUM(K662/J662)))</f>
        <v>7.5986602421271518E-2</v>
      </c>
      <c r="AF662" s="239" t="str">
        <f>IF(OR(M662="",L662="",P662=""),"",IF(AND(T662="SI",AE662&gt;=$AF$22),"CUMPLE",IF(AE662&gt;=$AF$23,"CUMPLE","NO CUMPLE")))</f>
        <v>CUMPLE</v>
      </c>
      <c r="AG662" s="238">
        <f>IF(M662="","",IF(ISERROR(SUM(K662/F662)),0,SUM(K662/F662)))</f>
        <v>4.8143033795097878E-2</v>
      </c>
      <c r="AH662" s="239" t="str">
        <f>IF(OR(M662="",L662="",P662=""),"",IF(AND(T662="SI",AG662&gt;=$AH$22),"CUMPLE",IF(AG662&gt;=$AH$23,"CUMPLE","NO CUMPLE")))</f>
        <v>CUMPLE</v>
      </c>
      <c r="AI662" s="234" t="str">
        <f>IF(OR(AF662="",AH662=""),"",IF(AF662="NO CUMPLE","NO CUMPLE",IF(AH662="NO CUMPLE","NO CUMPLE",IF(AH662="NO CUMPLE","NO CUMPLE","CUMPLE"))))</f>
        <v>CUMPLE</v>
      </c>
    </row>
    <row r="663" spans="1:35" s="14" customFormat="1" ht="20.100000000000001" customHeight="1">
      <c r="A663" s="259">
        <v>45463</v>
      </c>
      <c r="B663" s="146">
        <f>IF(C663="","",B662+0.1)</f>
        <v>54.1</v>
      </c>
      <c r="C663" s="146" t="s">
        <v>252</v>
      </c>
      <c r="D663" s="147">
        <v>0.5</v>
      </c>
      <c r="E663" s="137">
        <v>1452128760</v>
      </c>
      <c r="F663" s="137">
        <v>1956849369</v>
      </c>
      <c r="G663" s="137">
        <v>31583734</v>
      </c>
      <c r="H663" s="137">
        <v>718182561</v>
      </c>
      <c r="I663" s="137">
        <f>IF(ISERROR(E663-G663),"",E663-G663)</f>
        <v>1420545026</v>
      </c>
      <c r="J663" s="137">
        <f>IF(ISERROR(F663-H663),"",F663-H663)</f>
        <v>1238666808</v>
      </c>
      <c r="K663" s="137">
        <v>87550008</v>
      </c>
      <c r="L663" s="137">
        <v>14650777</v>
      </c>
      <c r="M663" s="148">
        <v>4</v>
      </c>
      <c r="N663" s="198">
        <f>IF(M663="","",VLOOKUP(M663,POA!$B$3:$G634,3,0))</f>
        <v>5</v>
      </c>
      <c r="O663" s="159" t="s">
        <v>7</v>
      </c>
      <c r="P663" s="159">
        <f t="shared" ref="P663:P664" si="591">+SUM(P664:P672)</f>
        <v>0</v>
      </c>
      <c r="Q663" s="202">
        <f>IF(ISERROR(VLOOKUP(M663,POA!$B$3:$G647,2,0)),"",VLOOKUP(M663,POA!$B$3:$G647,2,0))</f>
        <v>1378467964</v>
      </c>
      <c r="R663" s="264">
        <f>IF(M663="","",SUM($I$662)+IF(ISERROR(VLOOKUP(M663,POA!$B$3:$G632,4,0)),"",VLOOKUP(M663,POA!$B$3:$G632,4,0)))</f>
        <v>2092449923.8</v>
      </c>
      <c r="S663" s="256" t="str">
        <f>IF(OR($R$26=0,M663="",Q663=""),"",IF($R$26&gt;=VLOOKUP(M663,POA!$B$3:$G$21,6,FALSE),"CUMPLE","NO CUMPLE"))</f>
        <v/>
      </c>
      <c r="T663" s="154" t="s">
        <v>71</v>
      </c>
      <c r="U663" s="138"/>
      <c r="V663" s="185" t="str">
        <f>IF(OR($U662=0,M663="",Q663=""),"",IF(AND(T663="SI",$U662&gt;=$V$22),"CUMPLE",IF($U662&gt;=$V$23,"CUMPLE","NO CUMPLE")))</f>
        <v>CUMPLE</v>
      </c>
      <c r="W663" s="139"/>
      <c r="X663" s="185" t="str">
        <f>IF(OR(W662=0,M663="",Q663=""),"",IF(AND(T663="SI",W662&lt;=$X$22),"CUMPLE",IF(W662&lt;=$X$23,"CUMPLE","NO CUMPLE")))</f>
        <v>CUMPLE</v>
      </c>
      <c r="Y663" s="140"/>
      <c r="Z663" s="185" t="str">
        <f>IF(OR(Y662=0,M663="",Q663=""),"",IF(AND(T663="SI",Y662&gt;=$Z$22),"CUMPLE",IF(Y662&gt;=$Z$23,"CUMPLE","NO CUMPLE")))</f>
        <v>CUMPLE</v>
      </c>
      <c r="AA663" s="213" t="str">
        <f t="shared" si="590"/>
        <v/>
      </c>
      <c r="AB663" s="141">
        <v>2021</v>
      </c>
      <c r="AC663" s="142">
        <f t="shared" ref="AC663:AC671" si="592">IF(ISERROR(F663/VLOOKUP(AB663,$AC$21:$AD$23,2)),"",F663/VLOOKUP(AB663,$AC$21:$AD$23,2))</f>
        <v>2153.8727224097056</v>
      </c>
      <c r="AD663" s="143" t="str">
        <f>IF(OR(B663="",C663=""),"",IF(AND(AC663&gt;0,AC663&lt;=30000),"MIPYME","NO CUMPLE"))</f>
        <v>MIPYME</v>
      </c>
      <c r="AE663" s="144"/>
      <c r="AF663" s="187" t="str">
        <f>IF(OR(M663="",L662="",P663=""),"",IF(AND(T662="SI",AE662&gt;=$AF$22),"CUMPLE",IF(AE662&gt;=$AF$23,"CUMPLE","NO CUMPLE")))</f>
        <v>CUMPLE</v>
      </c>
      <c r="AG663" s="144"/>
      <c r="AH663" s="187" t="str">
        <f>IF(OR(M663="",L662="",P663=""),"",IF(AND(T662="SI",AG662&gt;=$AH$22),"CUMPLE",IF(AG662&gt;=$AH$23,"CUMPLE","NO CUMPLE")))</f>
        <v>CUMPLE</v>
      </c>
      <c r="AI663" s="161" t="str">
        <f t="shared" ref="AI663:AI672" si="593">IF(OR(AF663="",AH663=""),"",IF(AF663="NO CUMPLE","NO CUMPLE",IF(AH663="NO CUMPLE","NO CUMPLE",IF(AH663="NO CUMPLE","NO CUMPLE","CUMPLE"))))</f>
        <v>CUMPLE</v>
      </c>
    </row>
    <row r="664" spans="1:35" s="14" customFormat="1" ht="20.100000000000001" customHeight="1">
      <c r="A664" s="259">
        <v>45488</v>
      </c>
      <c r="B664" s="21">
        <f t="shared" ref="B664:B672" si="594">IF(C664="","",B663+0.1)</f>
        <v>54.2</v>
      </c>
      <c r="C664" s="21" t="s">
        <v>253</v>
      </c>
      <c r="D664" s="121">
        <v>0.5</v>
      </c>
      <c r="E664" s="153">
        <v>677041522</v>
      </c>
      <c r="F664" s="153">
        <v>769510452</v>
      </c>
      <c r="G664" s="153">
        <v>280830217</v>
      </c>
      <c r="H664" s="153">
        <v>280830217</v>
      </c>
      <c r="I664" s="153">
        <f>IF(ISERROR(E664-G664),"",E664-G664)</f>
        <v>396211305</v>
      </c>
      <c r="J664" s="153">
        <f t="shared" ref="J664:J672" si="595">IF(ISERROR(F664-H664),"",F664-H664)</f>
        <v>488680235</v>
      </c>
      <c r="K664" s="153">
        <v>43705225</v>
      </c>
      <c r="L664" s="153">
        <v>1E-4</v>
      </c>
      <c r="M664" s="149">
        <v>5</v>
      </c>
      <c r="N664" s="197">
        <f>IF(M664="","",VLOOKUP(M664,POA!$B$3:$G634,3,0))</f>
        <v>5</v>
      </c>
      <c r="O664" s="160" t="s">
        <v>7</v>
      </c>
      <c r="P664" s="160">
        <f t="shared" si="591"/>
        <v>0</v>
      </c>
      <c r="Q664" s="255">
        <f>IF(ISERROR(VLOOKUP(M664,POA!$B$3:$G647,2,0)),"",VLOOKUP(M664,POA!$B$3:$G647,2,0))</f>
        <v>1348402734</v>
      </c>
      <c r="R664" s="295">
        <f>IF(M664="","",SUM($I$662)+IF(ISERROR(VLOOKUP(M664,POA!$B$3:$G633,4,0)),"",VLOOKUP(M664,POA!$B$3:$G633,4,0)))</f>
        <v>2086436877.8</v>
      </c>
      <c r="S664" s="257" t="str">
        <f>IF(OR($R$26=0,M664="",Q664=""),"",IF($R$26&gt;=VLOOKUP(M664,POA!$B$3:$G$21,6,FALSE),"CUMPLE","NO CUMPLE"))</f>
        <v/>
      </c>
      <c r="T664" s="129" t="s">
        <v>71</v>
      </c>
      <c r="U664" s="130"/>
      <c r="V664" s="186" t="str">
        <f>IF(OR($U662=0,M664="",Q664=""),"",IF(AND(T664="SI",$U662&gt;=$V$22),"CUMPLE",IF($U662&gt;=$V$23,"CUMPLE","NO CUMPLE")))</f>
        <v>CUMPLE</v>
      </c>
      <c r="W664" s="131"/>
      <c r="X664" s="186" t="str">
        <f>IF(OR(W662=0,M664="",Q664=""),"",IF(AND(T664="SI",W662&lt;=$X$22),"CUMPLE",IF(W662&lt;=$X$23,"CUMPLE","NO CUMPLE")))</f>
        <v>CUMPLE</v>
      </c>
      <c r="Y664" s="132"/>
      <c r="Z664" s="186" t="str">
        <f>IF(OR(Y662=0,M664="",Q664=""),"",IF(AND(T664="SI",Y662&gt;=$Z$22),"CUMPLE",IF(Y662&gt;=$Z$23,"CUMPLE","NO CUMPLE")))</f>
        <v>CUMPLE</v>
      </c>
      <c r="AA664" s="214" t="str">
        <f t="shared" si="590"/>
        <v/>
      </c>
      <c r="AB664" s="199">
        <v>2021</v>
      </c>
      <c r="AC664" s="134">
        <f t="shared" si="592"/>
        <v>846.98781542850725</v>
      </c>
      <c r="AD664" s="135" t="str">
        <f t="shared" ref="AD664:AD667" si="596">IF(OR(B664="",C664=""),"",IF(AND(AC664&gt;0,AC664&lt;=30000),"MIPYME","NO CUMPLE"))</f>
        <v>MIPYME</v>
      </c>
      <c r="AE664" s="136"/>
      <c r="AF664" s="188" t="str">
        <f>IF(OR(M664="",L662="",P664=""),"",IF(AND(T662="SI",AE662&gt;=$AF$22),"CUMPLE",IF(AE662&gt;=$AF$23,"CUMPLE","NO CUMPLE")))</f>
        <v>CUMPLE</v>
      </c>
      <c r="AG664" s="136"/>
      <c r="AH664" s="188" t="str">
        <f>IF(OR(M664="",L662="",P662=""),"",IF(AND(T662="SI",AG662&gt;=$AH$22),"CUMPLE",IF(AG662&gt;=$AH$23,"CUMPLE","NO CUMPLE")))</f>
        <v>CUMPLE</v>
      </c>
      <c r="AI664" s="162" t="str">
        <f t="shared" si="593"/>
        <v>CUMPLE</v>
      </c>
    </row>
    <row r="665" spans="1:35" s="14" customFormat="1" ht="20.100000000000001" customHeight="1">
      <c r="A665" s="259"/>
      <c r="B665" s="21" t="str">
        <f t="shared" si="594"/>
        <v/>
      </c>
      <c r="C665" s="21"/>
      <c r="D665" s="121"/>
      <c r="E665" s="153"/>
      <c r="F665" s="153"/>
      <c r="G665" s="153"/>
      <c r="H665" s="153"/>
      <c r="I665" s="153">
        <f t="shared" ref="I665:I671" si="597">IF(ISERROR(E665-G665),"",E665-G665)</f>
        <v>0</v>
      </c>
      <c r="J665" s="153">
        <f t="shared" si="595"/>
        <v>0</v>
      </c>
      <c r="K665" s="153"/>
      <c r="L665" s="153"/>
      <c r="M665" s="149">
        <v>6</v>
      </c>
      <c r="N665" s="197">
        <f>IF(M665="","",VLOOKUP(M665,POA!$B$3:$G634,3,0))</f>
        <v>5</v>
      </c>
      <c r="O665" s="160" t="s">
        <v>7</v>
      </c>
      <c r="P665" s="160">
        <f>+SUM(P666:P673)</f>
        <v>0</v>
      </c>
      <c r="Q665" s="255">
        <f>IF(ISERROR(VLOOKUP(M665,POA!$B$3:$G647,2,0)),"",VLOOKUP(M665,POA!$B$3:$G647,2,0))</f>
        <v>1264100957</v>
      </c>
      <c r="R665" s="295">
        <f>IF(M665="","",SUM($I$662)+IF(ISERROR(VLOOKUP(M665,POA!$B$3:$G634,4,0)),"",VLOOKUP(M665,POA!$B$3:$G634,4,0)))</f>
        <v>2069576522.4000001</v>
      </c>
      <c r="S665" s="294" t="str">
        <f>IF(OR($R$26=0,M665="",Q665=""),"",IF($R$26&gt;=VLOOKUP(M665,POA!$B$3:$G$21,6,FALSE),"CUMPLE","NO CUMPLE"))</f>
        <v/>
      </c>
      <c r="T665" s="129"/>
      <c r="U665" s="130"/>
      <c r="V665" s="186" t="str">
        <f>IF(OR($U662=0,M665="",Q665=""),"",IF(AND(T665="SI",$U662&gt;=$V$22),"CUMPLE",IF($U662&gt;=$V$23,"CUMPLE","NO CUMPLE")))</f>
        <v>CUMPLE</v>
      </c>
      <c r="W665" s="131"/>
      <c r="X665" s="186" t="str">
        <f>IF(OR(W662=0,M665="",Q665=""),"",IF(AND(T665="SI",W662&lt;=$X$22),"CUMPLE",IF(W662&lt;=$X$23,"CUMPLE","NO CUMPLE")))</f>
        <v>CUMPLE</v>
      </c>
      <c r="Y665" s="132"/>
      <c r="Z665" s="186" t="str">
        <f>IF(OR(Y662=0,M665="",Q665=""),"",IF(AND(T665="SI",Y662&gt;=$Z$22),"CUMPLE",IF(Y662&gt;=$Z$23,"CUMPLE","NO CUMPLE")))</f>
        <v>CUMPLE</v>
      </c>
      <c r="AA665" s="214" t="str">
        <f t="shared" si="590"/>
        <v/>
      </c>
      <c r="AB665" s="199">
        <v>2021</v>
      </c>
      <c r="AC665" s="134">
        <f t="shared" si="592"/>
        <v>0</v>
      </c>
      <c r="AD665" s="135" t="str">
        <f t="shared" si="596"/>
        <v/>
      </c>
      <c r="AE665" s="136"/>
      <c r="AF665" s="188" t="str">
        <f>IF(OR(M665="",L662="",P665=""),"",IF(AND(T662="SI",AE662&gt;=$AF$22),"CUMPLE",IF(AE662&gt;=$AF$23,"CUMPLE","NO CUMPLE")))</f>
        <v>CUMPLE</v>
      </c>
      <c r="AG665" s="136"/>
      <c r="AH665" s="188" t="str">
        <f>IF(OR(M665="",L662="",P662=""),"",IF(AND(T662="SI",AG662&gt;=$AH$22),"CUMPLE",IF(AG662&gt;=$AH$23,"CUMPLE","NO CUMPLE")))</f>
        <v>CUMPLE</v>
      </c>
      <c r="AI665" s="162" t="str">
        <f t="shared" si="593"/>
        <v>CUMPLE</v>
      </c>
    </row>
    <row r="666" spans="1:35" s="14" customFormat="1" ht="20.100000000000001" customHeight="1">
      <c r="A666" s="259"/>
      <c r="B666" s="21" t="str">
        <f t="shared" si="594"/>
        <v/>
      </c>
      <c r="C666" s="21"/>
      <c r="D666" s="121"/>
      <c r="E666" s="153"/>
      <c r="F666" s="153"/>
      <c r="G666" s="153"/>
      <c r="H666" s="153"/>
      <c r="I666" s="153">
        <f t="shared" si="597"/>
        <v>0</v>
      </c>
      <c r="J666" s="153">
        <f t="shared" si="595"/>
        <v>0</v>
      </c>
      <c r="K666" s="153"/>
      <c r="L666" s="153"/>
      <c r="M666" s="149">
        <v>7</v>
      </c>
      <c r="N666" s="197">
        <f>IF(M666="","",VLOOKUP(M666,POA!$B$3:$G647,3,0))</f>
        <v>5</v>
      </c>
      <c r="O666" s="160" t="s">
        <v>7</v>
      </c>
      <c r="P666" s="160">
        <f>+SUM(P667:P673)</f>
        <v>0</v>
      </c>
      <c r="Q666" s="255">
        <f>IF(ISERROR(VLOOKUP(M666,POA!$B$3:$G636,2,0)),"",VLOOKUP(M666,POA!$B$3:$G636,2,0))</f>
        <v>1167015102</v>
      </c>
      <c r="R666" s="295">
        <f>IF(M666="","",SUM($I$662)+IF(ISERROR(VLOOKUP(M666,POA!$B$3:$G635,4,0)),"",VLOOKUP(M666,POA!$B$3:$G635,4,0)))</f>
        <v>2050159351.4000001</v>
      </c>
      <c r="S666" s="298" t="str">
        <f>IF(OR($R$26=0,M666="",Q666=""),"",IF($R$26&gt;=VLOOKUP(M666,POA!$B$3:$G$21,6,FALSE),"CUMPLE","NO CUMPLE"))</f>
        <v/>
      </c>
      <c r="T666" s="129"/>
      <c r="U666" s="130"/>
      <c r="V666" s="186" t="str">
        <f>IF(OR($U662=0,M666="",Q666=""),"",IF(AND(T666="SI",$U662&gt;=$V$22),"CUMPLE",IF($U662&gt;=$V$23,"CUMPLE","NO CUMPLE")))</f>
        <v>CUMPLE</v>
      </c>
      <c r="W666" s="131"/>
      <c r="X666" s="186" t="str">
        <f>IF(OR(W662=0,M666="",Q666=""),"",IF(AND(T666="SI",W662&lt;=$X$22),"CUMPLE",IF(W662&lt;=$X$23,"CUMPLE","NO CUMPLE")))</f>
        <v>CUMPLE</v>
      </c>
      <c r="Y666" s="132"/>
      <c r="Z666" s="186" t="str">
        <f>IF(OR(Y662=0,M666="",Q666=""),"",IF(AND(T666="SI",Y662&gt;=$Z$22),"CUMPLE",IF(Y662&gt;=$Z$23,"CUMPLE","NO CUMPLE")))</f>
        <v>CUMPLE</v>
      </c>
      <c r="AA666" s="214" t="str">
        <f t="shared" si="590"/>
        <v/>
      </c>
      <c r="AB666" s="199">
        <v>2021</v>
      </c>
      <c r="AC666" s="134">
        <f t="shared" si="592"/>
        <v>0</v>
      </c>
      <c r="AD666" s="135" t="str">
        <f t="shared" si="596"/>
        <v/>
      </c>
      <c r="AE666" s="136"/>
      <c r="AF666" s="188" t="str">
        <f>IF(OR(M666="",L662="",P666=""),"",IF(AND(T662="SI",AE662&gt;=$AF$22),"CUMPLE",IF(AE662&gt;=$AF$23,"CUMPLE","NO CUMPLE")))</f>
        <v>CUMPLE</v>
      </c>
      <c r="AG666" s="136"/>
      <c r="AH666" s="188" t="str">
        <f>IF(OR(M665="",L662="",P662=""),"",IF(AND(T662="SI",AG662&gt;=$AH$22),"CUMPLE",IF(AG662&gt;=$AH$23,"CUMPLE","NO CUMPLE")))</f>
        <v>CUMPLE</v>
      </c>
      <c r="AI666" s="162" t="str">
        <f t="shared" si="593"/>
        <v>CUMPLE</v>
      </c>
    </row>
    <row r="667" spans="1:35" s="14" customFormat="1" ht="20.100000000000001" customHeight="1">
      <c r="A667" s="259"/>
      <c r="B667" s="21" t="str">
        <f t="shared" si="594"/>
        <v/>
      </c>
      <c r="C667" s="21"/>
      <c r="D667" s="121"/>
      <c r="E667" s="153"/>
      <c r="F667" s="153"/>
      <c r="G667" s="153"/>
      <c r="H667" s="153"/>
      <c r="I667" s="153">
        <f t="shared" si="597"/>
        <v>0</v>
      </c>
      <c r="J667" s="153">
        <f t="shared" si="595"/>
        <v>0</v>
      </c>
      <c r="K667" s="153"/>
      <c r="L667" s="153"/>
      <c r="M667" s="149">
        <v>8</v>
      </c>
      <c r="N667" s="197">
        <f>IF(M667="","",VLOOKUP(M667,POA!$B$3:$G634,3,0))</f>
        <v>5</v>
      </c>
      <c r="O667" s="160" t="s">
        <v>7</v>
      </c>
      <c r="P667" s="160">
        <f>+SUM(P668:P673)</f>
        <v>0</v>
      </c>
      <c r="Q667" s="255">
        <f>IF(ISERROR(VLOOKUP(M667,POA!$B$3:$G647,2,0)),"",VLOOKUP(M667,POA!$B$3:$G647,2,0))</f>
        <v>1146992897</v>
      </c>
      <c r="R667" s="295">
        <f>IF(M667="","",SUM($I$662)+IF(ISERROR(VLOOKUP(M667,POA!$B$3:$G636,4,0)),"",VLOOKUP(M667,POA!$B$3:$G636,4,0)))</f>
        <v>2046154910.4000001</v>
      </c>
      <c r="S667" s="257" t="str">
        <f>IF(OR($R$26=0,M667="",Q667=""),"",IF($R$26&gt;=VLOOKUP(M667,POA!$B$3:$G$21,6,FALSE),"CUMPLE","NO CUMPLE"))</f>
        <v/>
      </c>
      <c r="T667" s="129"/>
      <c r="U667" s="130"/>
      <c r="V667" s="186" t="str">
        <f>IF(OR($U662=0,M667="",Q667=""),"",IF(AND(T667="SI",$U662&gt;=$V$22),"CUMPLE",IF($U662&gt;=$V$23,"CUMPLE","NO CUMPLE")))</f>
        <v>CUMPLE</v>
      </c>
      <c r="W667" s="131"/>
      <c r="X667" s="186" t="str">
        <f>IF(OR(W662=0,M667="",Q667=""),"",IF(AND(T667="SI",W662&lt;=$X$22),"CUMPLE",IF(W662&lt;=$X$23,"CUMPLE","NO CUMPLE")))</f>
        <v>CUMPLE</v>
      </c>
      <c r="Y667" s="132"/>
      <c r="Z667" s="186" t="str">
        <f>IF(OR(Y662=0,M667="",Q667=""),"",IF(AND(T667="SI",Y662&gt;=$Z$22),"CUMPLE",IF(Y662&gt;=$Z$23,"CUMPLE","NO CUMPLE")))</f>
        <v>CUMPLE</v>
      </c>
      <c r="AA667" s="214" t="str">
        <f t="shared" si="590"/>
        <v/>
      </c>
      <c r="AB667" s="199">
        <v>2021</v>
      </c>
      <c r="AC667" s="134">
        <f t="shared" si="592"/>
        <v>0</v>
      </c>
      <c r="AD667" s="135" t="str">
        <f t="shared" si="596"/>
        <v/>
      </c>
      <c r="AE667" s="136"/>
      <c r="AF667" s="188" t="str">
        <f>IF(OR(M667="",L662="",P667=""),"",IF(AND(T662="SI",AE662&gt;=$AF$22),"CUMPLE",IF(AE662&gt;=$AF$23,"CUMPLE","NO CUMPLE")))</f>
        <v>CUMPLE</v>
      </c>
      <c r="AG667" s="136"/>
      <c r="AH667" s="188" t="str">
        <f>IF(OR(M667="",L662="",P662=""),"",IF(AND(T662="SI",AG662&gt;=$AH$22),"CUMPLE",IF(AG662&gt;=$AH$23,"CUMPLE","NO CUMPLE")))</f>
        <v>CUMPLE</v>
      </c>
      <c r="AI667" s="162" t="str">
        <f t="shared" si="593"/>
        <v>CUMPLE</v>
      </c>
    </row>
    <row r="668" spans="1:35" s="14" customFormat="1" ht="20.100000000000001" customHeight="1">
      <c r="A668" s="259"/>
      <c r="B668" s="150" t="str">
        <f t="shared" si="594"/>
        <v/>
      </c>
      <c r="C668" s="150"/>
      <c r="D668" s="121"/>
      <c r="E668" s="153"/>
      <c r="F668" s="153"/>
      <c r="G668" s="153"/>
      <c r="H668" s="153"/>
      <c r="I668" s="153">
        <f t="shared" si="597"/>
        <v>0</v>
      </c>
      <c r="J668" s="153">
        <f t="shared" si="595"/>
        <v>0</v>
      </c>
      <c r="K668" s="153"/>
      <c r="L668" s="153"/>
      <c r="M668" s="149"/>
      <c r="N668" s="197"/>
      <c r="O668" s="160"/>
      <c r="P668" s="160"/>
      <c r="Q668" s="203"/>
      <c r="R668" s="261"/>
      <c r="S668" s="246" t="str">
        <f>IF(OR($R$26=0,M668="",Q668=""),"",IF($R$26&gt;=VLOOKUP(M668,POA!$B$3:$G$21,6,FALSE),"CUMPLE","NO CUMPLE"))</f>
        <v/>
      </c>
      <c r="T668" s="129"/>
      <c r="U668" s="130"/>
      <c r="V668" s="186" t="str">
        <f>IF(OR($U662=0,M668="",Q668=""),"",IF(AND(T668="SI",$U662&gt;=$V$22),"CUMPLE",IF($U662&gt;=$V$23,"CUMPLE","NO CUMPLE")))</f>
        <v/>
      </c>
      <c r="W668" s="131"/>
      <c r="X668" s="186" t="str">
        <f>IF(OR(W662=0,M668="",Q668=""),"",IF(AND(T668="SI",W662&lt;=$X$22),"CUMPLE",IF(W662&lt;=$X$23,"CUMPLE","NO CUMPLE")))</f>
        <v/>
      </c>
      <c r="Y668" s="132"/>
      <c r="Z668" s="186" t="str">
        <f>IF(OR(Y662=0,M668="",Q668=""),"",IF(AND(T668="SI",Y662&gt;=$Z$22),"CUMPLE",IF(Y662&gt;=$Z$23,"CUMPLE","NO CUMPLE")))</f>
        <v/>
      </c>
      <c r="AA668" s="214" t="str">
        <f t="shared" si="590"/>
        <v/>
      </c>
      <c r="AB668" s="199">
        <v>2021</v>
      </c>
      <c r="AC668" s="134">
        <f t="shared" si="592"/>
        <v>0</v>
      </c>
      <c r="AD668" s="135" t="str">
        <f>IF(OR(B668="",C668=""),"",IF(AND(AC668&gt;0,AC668&lt;=30000),"MIPYME","NO CUMPLE"))</f>
        <v/>
      </c>
      <c r="AE668" s="136"/>
      <c r="AF668" s="188" t="str">
        <f>IF(OR(M668="",L662="",P668=""),"",IF(AND(T666="SI",AE662&gt;=$AF$22),"CUMPLE",IF(AE662&gt;=$AF$23,"CUMPLE","NO CUMPLE")))</f>
        <v/>
      </c>
      <c r="AG668" s="136"/>
      <c r="AH668" s="188" t="str">
        <f>IF(OR(M668="",L662="",P662=""),"",IF(AND(T662="SI",AG662&gt;=$AH$22),"CUMPLE",IF(AG662&gt;=$AH$23,"CUMPLE","NO CUMPLE")))</f>
        <v/>
      </c>
      <c r="AI668" s="162" t="str">
        <f t="shared" si="593"/>
        <v/>
      </c>
    </row>
    <row r="669" spans="1:35" s="14" customFormat="1" ht="20.100000000000001" customHeight="1">
      <c r="A669" s="259"/>
      <c r="B669" s="150" t="str">
        <f t="shared" si="594"/>
        <v/>
      </c>
      <c r="C669" s="150"/>
      <c r="D669" s="121"/>
      <c r="E669" s="153"/>
      <c r="F669" s="153"/>
      <c r="G669" s="153"/>
      <c r="H669" s="153"/>
      <c r="I669" s="153">
        <f t="shared" si="597"/>
        <v>0</v>
      </c>
      <c r="J669" s="153">
        <f t="shared" si="595"/>
        <v>0</v>
      </c>
      <c r="K669" s="153"/>
      <c r="L669" s="153"/>
      <c r="M669" s="149"/>
      <c r="N669" s="197"/>
      <c r="O669" s="160"/>
      <c r="P669" s="160"/>
      <c r="Q669" s="203"/>
      <c r="R669" s="204"/>
      <c r="S669" s="246" t="str">
        <f>IF(OR($R$26=0,M669="",Q669=""),"",IF($R$26&gt;=VLOOKUP(M669,POA!$B$3:$G$21,6,FALSE),"CUMPLE","NO CUMPLE"))</f>
        <v/>
      </c>
      <c r="T669" s="129"/>
      <c r="U669" s="130"/>
      <c r="V669" s="186" t="str">
        <f>IF(OR($U662=0,M669="",Q669=""),"",IF(AND(T669="SI",$U662&gt;=$V$22),"CUMPLE",IF($U662&gt;=$V$23,"CUMPLE","NO CUMPLE")))</f>
        <v/>
      </c>
      <c r="W669" s="131"/>
      <c r="X669" s="186" t="str">
        <f>IF(OR(W662=0,M669="",Q669=""),"",IF(AND(T669="SI",W662&lt;=$X$22),"CUMPLE",IF(W662&lt;=$X$23,"CUMPLE","NO CUMPLE")))</f>
        <v/>
      </c>
      <c r="Y669" s="132"/>
      <c r="Z669" s="186" t="str">
        <f>IF(OR(Y662=0,M669="",Q669=""),"",IF(AND(T669="SI",Y662&gt;=$Z$22),"CUMPLE",IF(Y662&gt;=$Z$23,"CUMPLE","NO CUMPLE")))</f>
        <v/>
      </c>
      <c r="AA669" s="214" t="str">
        <f t="shared" si="590"/>
        <v/>
      </c>
      <c r="AB669" s="199">
        <v>2021</v>
      </c>
      <c r="AC669" s="134">
        <f t="shared" si="592"/>
        <v>0</v>
      </c>
      <c r="AD669" s="135" t="str">
        <f t="shared" ref="AD669:AD670" si="598">IF(OR(B669="",C669=""),"",IF(AND(AC669&gt;0,AC669&lt;=30000),"MIPYME","NO CUMPLE"))</f>
        <v/>
      </c>
      <c r="AE669" s="136"/>
      <c r="AF669" s="188" t="str">
        <f>IF(OR(M669="",L662="",P669=""),"",IF(AND(T662="SI",AE662&gt;=$AF$22),"CUMPLE",IF(AE662&gt;=$AF$23,"CUMPLE","NO CUMPLE")))</f>
        <v/>
      </c>
      <c r="AG669" s="136"/>
      <c r="AH669" s="188" t="str">
        <f>IF(OR(M669="",L662="",P662=""),"",IF(AND(T662="SI",AG662&gt;=$AH$22),"CUMPLE",IF(AG662&gt;=$AH$23,"CUMPLE","NO CUMPLE")))</f>
        <v/>
      </c>
      <c r="AI669" s="162" t="str">
        <f t="shared" si="593"/>
        <v/>
      </c>
    </row>
    <row r="670" spans="1:35" s="14" customFormat="1" ht="20.100000000000001" customHeight="1">
      <c r="A670" s="259"/>
      <c r="B670" s="150" t="str">
        <f t="shared" si="594"/>
        <v/>
      </c>
      <c r="C670" s="150"/>
      <c r="D670" s="121"/>
      <c r="E670" s="153"/>
      <c r="F670" s="153"/>
      <c r="G670" s="153"/>
      <c r="H670" s="153"/>
      <c r="I670" s="153">
        <f t="shared" si="597"/>
        <v>0</v>
      </c>
      <c r="J670" s="153">
        <f t="shared" si="595"/>
        <v>0</v>
      </c>
      <c r="K670" s="153"/>
      <c r="L670" s="153"/>
      <c r="M670" s="149"/>
      <c r="N670" s="197"/>
      <c r="O670" s="160"/>
      <c r="P670" s="160"/>
      <c r="Q670" s="203"/>
      <c r="R670" s="204"/>
      <c r="S670" s="246" t="str">
        <f>IF(OR($R$26=0,M670="",Q670=""),"",IF($R$26&gt;=VLOOKUP(M670,POA!$B$3:$G$21,6,FALSE),"CUMPLE","NO CUMPLE"))</f>
        <v/>
      </c>
      <c r="T670" s="129"/>
      <c r="U670" s="130"/>
      <c r="V670" s="186" t="str">
        <f>IF(OR($U662=0,M670="",Q670=""),"",IF(AND(T670="SI",$U662&gt;=$V$22),"CUMPLE",IF($U662&gt;=$V$23,"CUMPLE","NO CUMPLE")))</f>
        <v/>
      </c>
      <c r="W670" s="131"/>
      <c r="X670" s="186" t="str">
        <f>IF(OR(W662=0,M670="",Q670=""),"",IF(AND(T670="SI",W662&lt;=$X$22),"CUMPLE",IF(W662&lt;=$X$23,"CUMPLE","NO CUMPLE")))</f>
        <v/>
      </c>
      <c r="Y670" s="132"/>
      <c r="Z670" s="186" t="str">
        <f>IF(OR(Y662=0,M670="",Q670=""),"",IF(AND(T670="SI",Y662&gt;=$Z$22),"CUMPLE",IF(Y662&gt;=$Z$23,"CUMPLE","NO CUMPLE")))</f>
        <v/>
      </c>
      <c r="AA670" s="215" t="str">
        <f t="shared" si="590"/>
        <v/>
      </c>
      <c r="AB670" s="133">
        <v>2021</v>
      </c>
      <c r="AC670" s="134">
        <f t="shared" si="592"/>
        <v>0</v>
      </c>
      <c r="AD670" s="135" t="str">
        <f t="shared" si="598"/>
        <v/>
      </c>
      <c r="AE670" s="136"/>
      <c r="AF670" s="188" t="str">
        <f>IF(OR(M670="",L662="",P662=""),"",IF(AND(T662="SI",AE662&gt;=$AF$22),"CUMPLE",IF(AE662&gt;=$AF$23,"CUMPLE","NO CUMPLE")))</f>
        <v/>
      </c>
      <c r="AG670" s="136"/>
      <c r="AH670" s="188" t="str">
        <f>IF(OR(M670="",L662="",P662=""),"",IF(AND(T662="SI",AG662&gt;=$AH$22),"CUMPLE",IF(AG662&gt;=$AH$23,"CUMPLE","NO CUMPLE")))</f>
        <v/>
      </c>
      <c r="AI670" s="162" t="str">
        <f t="shared" si="593"/>
        <v/>
      </c>
    </row>
    <row r="671" spans="1:35" s="14" customFormat="1" ht="20.100000000000001" customHeight="1">
      <c r="A671" s="259"/>
      <c r="B671" s="150" t="str">
        <f t="shared" si="594"/>
        <v/>
      </c>
      <c r="C671" s="150"/>
      <c r="D671" s="121"/>
      <c r="E671" s="153"/>
      <c r="F671" s="153"/>
      <c r="G671" s="153"/>
      <c r="H671" s="153"/>
      <c r="I671" s="153">
        <f t="shared" si="597"/>
        <v>0</v>
      </c>
      <c r="J671" s="153">
        <f t="shared" si="595"/>
        <v>0</v>
      </c>
      <c r="K671" s="153"/>
      <c r="L671" s="153"/>
      <c r="M671" s="151"/>
      <c r="N671" s="197"/>
      <c r="O671" s="160"/>
      <c r="P671" s="160"/>
      <c r="Q671" s="203"/>
      <c r="R671" s="204"/>
      <c r="S671" s="246"/>
      <c r="T671" s="129"/>
      <c r="U671" s="130"/>
      <c r="V671" s="186" t="str">
        <f>IF(OR($U662=0,M671="",Q671=""),"",IF(AND(T671="SI",$U662&gt;=$V$22),"CUMPLE",IF($U662&gt;=$V$23,"CUMPLE","NO CUMPLE")))</f>
        <v/>
      </c>
      <c r="W671" s="131"/>
      <c r="X671" s="186" t="str">
        <f>IF(OR(W662=0,M671="",Q671=""),"",IF(AND(T671="SI",W662&lt;=$X$22),"CUMPLE",IF(W662&lt;=$X$23,"CUMPLE","NO CUMPLE")))</f>
        <v/>
      </c>
      <c r="Y671" s="132"/>
      <c r="Z671" s="186" t="str">
        <f>IF(OR(Y662=0,M671="",Q671=""),"",IF(AND(T671="SI",Y662&gt;=$Z$22),"CUMPLE",IF(Y662&gt;=$Z$23,"CUMPLE","NO CUMPLE")))</f>
        <v/>
      </c>
      <c r="AA671" s="214" t="str">
        <f t="shared" si="590"/>
        <v/>
      </c>
      <c r="AB671" s="199">
        <v>2021</v>
      </c>
      <c r="AC671" s="134">
        <f t="shared" si="592"/>
        <v>0</v>
      </c>
      <c r="AD671" s="135" t="str">
        <f>IF(OR(B671="",C671=""),"",IF(AND(AC671&gt;0,AC671&lt;=30000),"MIPYME","NO CUMPLE"))</f>
        <v/>
      </c>
      <c r="AE671" s="136"/>
      <c r="AF671" s="188" t="str">
        <f>IF(OR(M671="",L662="",P671=""),"",IF(AND(T662="SI",AE662&gt;=$AF$22),"CUMPLE",IF(AE662&gt;=$AF$23,"CUMPLE","NO CUMPLE")))</f>
        <v/>
      </c>
      <c r="AG671" s="136"/>
      <c r="AH671" s="188" t="str">
        <f>IF(OR(M671="",L662="",P662=""),"",IF(AND(T662="SI",AG662&gt;=$AH$22),"CUMPLE",IF(AG662&gt;=$AH$23,"CUMPLE","NO CUMPLE")))</f>
        <v/>
      </c>
      <c r="AI671" s="162" t="str">
        <f t="shared" si="593"/>
        <v/>
      </c>
    </row>
    <row r="672" spans="1:35" ht="20.100000000000001" customHeight="1">
      <c r="A672" s="259"/>
      <c r="B672" s="284" t="str">
        <f t="shared" si="594"/>
        <v/>
      </c>
      <c r="C672" s="284"/>
      <c r="D672" s="284"/>
      <c r="E672" s="216"/>
      <c r="F672" s="153"/>
      <c r="G672" s="153"/>
      <c r="H672" s="153"/>
      <c r="I672" s="153">
        <f>IF(ISERROR(E672-G672),"",E672-G672)</f>
        <v>0</v>
      </c>
      <c r="J672" s="153">
        <f t="shared" si="595"/>
        <v>0</v>
      </c>
      <c r="K672" s="153"/>
      <c r="L672" s="153"/>
      <c r="M672" s="151"/>
      <c r="N672" s="197"/>
      <c r="O672" s="160"/>
      <c r="P672" s="160"/>
      <c r="Q672" s="203"/>
      <c r="R672" s="204"/>
      <c r="S672" s="253"/>
      <c r="T672" s="129"/>
      <c r="U672" s="129"/>
      <c r="V672" s="186" t="str">
        <f>IF(OR($U663=0,M672="",Q672=""),"",IF(AND(T672="SI",$U663&gt;=$V$22),"CUMPLE",IF($U663&gt;=$V$23,"CUMPLE","NO CUMPLE")))</f>
        <v/>
      </c>
      <c r="W672" s="129"/>
      <c r="X672" s="186" t="str">
        <f>IF(OR(W663=0,M672="",Q672=""),"",IF(AND(T672="SI",W663&lt;=$X$22),"CUMPLE",IF(W663&lt;=$X$23,"CUMPLE","NO CUMPLE")))</f>
        <v/>
      </c>
      <c r="Y672" s="129"/>
      <c r="Z672" s="186" t="str">
        <f>IF(OR(Y663=0,M672="",Q672=""),"",IF(AND(T672="SI",Y663&gt;=$Z$22),"CUMPLE",IF(Y663&gt;=$Z$23,"CUMPLE","NO CUMPLE")))</f>
        <v/>
      </c>
      <c r="AA672" s="214" t="str">
        <f t="shared" si="590"/>
        <v/>
      </c>
      <c r="AB672" s="200"/>
      <c r="AC672" s="129"/>
      <c r="AD672" s="129"/>
      <c r="AE672" s="129"/>
      <c r="AF672" s="188" t="str">
        <f>IF(OR(M672="",L662="",P672=""),"",IF(AND(T662="SI",AE662&gt;=$AF$22),"CUMPLE",IF(AE662&gt;=$AF$23,"CUMPLE","NO CUMPLE")))</f>
        <v/>
      </c>
      <c r="AG672" s="129"/>
      <c r="AH672" s="188" t="str">
        <f>IF(OR(M672="",L662="",P662=""),"",IF(AND(T662="SI",AG662&gt;=$AH$22),"CUMPLE",IF(AG662&gt;=$AH$23,"CUMPLE","NO CUMPLE")))</f>
        <v/>
      </c>
      <c r="AI672" s="162" t="str">
        <f t="shared" si="593"/>
        <v/>
      </c>
    </row>
    <row r="673" spans="1:35" ht="9.9499999999999993" customHeight="1" thickBot="1">
      <c r="A673" s="259"/>
      <c r="B673" s="322" t="s">
        <v>73</v>
      </c>
      <c r="C673" s="323"/>
      <c r="D673" s="323"/>
      <c r="E673" s="323"/>
      <c r="F673" s="323"/>
      <c r="G673" s="323"/>
      <c r="H673" s="323"/>
      <c r="I673" s="323"/>
      <c r="J673" s="323"/>
      <c r="K673" s="323"/>
      <c r="L673" s="323"/>
      <c r="M673" s="323"/>
      <c r="N673" s="323"/>
      <c r="O673" s="323"/>
      <c r="P673" s="323"/>
      <c r="Q673" s="323"/>
      <c r="R673" s="323"/>
      <c r="S673" s="324"/>
      <c r="T673" s="323"/>
      <c r="U673" s="323"/>
      <c r="V673" s="323"/>
      <c r="W673" s="323"/>
      <c r="X673" s="323"/>
      <c r="Y673" s="323"/>
      <c r="Z673" s="323"/>
      <c r="AA673" s="324"/>
      <c r="AB673" s="323"/>
      <c r="AC673" s="323"/>
      <c r="AD673" s="323"/>
      <c r="AE673" s="323"/>
      <c r="AF673" s="323"/>
      <c r="AG673" s="323"/>
      <c r="AH673" s="323"/>
      <c r="AI673" s="325"/>
    </row>
    <row r="674" spans="1:35" s="221" customFormat="1" ht="26.1" customHeight="1">
      <c r="A674" s="269" t="s">
        <v>254</v>
      </c>
      <c r="B674" s="222">
        <v>55</v>
      </c>
      <c r="C674" s="223" t="s">
        <v>255</v>
      </c>
      <c r="D674" s="224">
        <f>IF(SUM(D675:D684)=0,"",SUM(D675:D684))</f>
        <v>1</v>
      </c>
      <c r="E674" s="225">
        <f t="shared" ref="E674:K674" si="599">IF(ISERROR(SUM(E675:E684)),"",SUM(E675:E684))</f>
        <v>11566416140</v>
      </c>
      <c r="F674" s="225">
        <f t="shared" si="599"/>
        <v>13055040307</v>
      </c>
      <c r="G674" s="225">
        <f t="shared" si="599"/>
        <v>1766267572</v>
      </c>
      <c r="H674" s="225">
        <f t="shared" si="599"/>
        <v>3232617681</v>
      </c>
      <c r="I674" s="225">
        <f t="shared" si="599"/>
        <v>9800148568</v>
      </c>
      <c r="J674" s="225">
        <f t="shared" si="599"/>
        <v>9822422626</v>
      </c>
      <c r="K674" s="225">
        <f t="shared" si="599"/>
        <v>605922800</v>
      </c>
      <c r="L674" s="225">
        <f t="shared" ref="L674" si="600">IF(ISERROR(SUM(L675:L683)),"",SUM(L675:L683))</f>
        <v>137144972</v>
      </c>
      <c r="M674" s="226">
        <v>4</v>
      </c>
      <c r="N674" s="227">
        <f>IF(M674="","",VLOOKUP(M674,POA!$B$3:$G646,3,0))</f>
        <v>5</v>
      </c>
      <c r="O674" s="228" t="s">
        <v>7</v>
      </c>
      <c r="P674" s="228">
        <f>+SUM(P675:P683)</f>
        <v>0</v>
      </c>
      <c r="Q674" s="229">
        <f>IF(ISERROR(VLOOKUP(M674,POA!$B$3:$G659,2,0)),"",VLOOKUP(M674,POA!$B$3:$G659,2,0))</f>
        <v>1378467964</v>
      </c>
      <c r="R674" s="230">
        <f>IF(M674="","",SUM($I$674)+IF(ISERROR(VLOOKUP(M674,POA!$B$3:$G643,4,0)),"",VLOOKUP(M674,POA!$B$3:$G643,4,0)))</f>
        <v>10075842160.799999</v>
      </c>
      <c r="S674" s="231" t="str">
        <f>IF(OR($R$26=0,M674="",Q674=""),"",IF($R$26&gt;=VLOOKUP(M674,POA!$B$3:$G$21,6,FALSE),"CUMPLE","NO CUMPLE"))</f>
        <v/>
      </c>
      <c r="T674" s="225" t="str">
        <f>IF(M674="","",IF(COUNTIFS(T675:T684,"SI",D675:D684,"&gt;=10%")&gt;0,"SI","NO"))</f>
        <v>SI</v>
      </c>
      <c r="U674" s="225">
        <f>IF(ISERROR(SUM(E674/G674)),0,SUM(E674/G674))</f>
        <v>6.5485073288771218</v>
      </c>
      <c r="V674" s="232" t="str">
        <f>IF(OR($U674=0,M674="",Q674=""),"",IF(AND(T674="SI",$U674&gt;=$V$22),"CUMPLE",IF($U674&gt;=$V$23,"CUMPLE","NO CUMPLE")))</f>
        <v>CUMPLE</v>
      </c>
      <c r="W674" s="233">
        <f>IF(M674="","",IF(ISERROR(SUM(H674/F674)),0,SUM(H674/F674)))</f>
        <v>0.24761453086182342</v>
      </c>
      <c r="X674" s="232" t="str">
        <f>IF(OR(W674=0,M674="",Q674=""),"",IF(AND(T674="SI",W674&lt;=$X$22),"CUMPLE",IF(W674&lt;=$X$23,"CUMPLE","NO CUMPLE")))</f>
        <v>CUMPLE</v>
      </c>
      <c r="Y674" s="225">
        <f>IF(ISERROR(SUM(K674/L674)),0,SUM(K674/L674))</f>
        <v>4.4181189522573234</v>
      </c>
      <c r="Z674" s="232" t="str">
        <f>IF(OR(Y674=0,M674="",Q674=""),"",IF(AND(T674="SI",Y674&gt;=$Z$22),"CUMPLE",IF(Y674&gt;=$Z$23,"CUMPLE","NO CUMPLE")))</f>
        <v>CUMPLE</v>
      </c>
      <c r="AA674" s="234" t="str">
        <f t="shared" ref="AA674:AA684" si="601">IF(OR(S674="",V674="",X674="",Z674=""),"",IF(S674="NO CUMPLE","NO CUMPLE",IF(V674="NO CUMPLE","NO CUMPLE",IF(X674="NO CUMPLE","NO CUMPLE",IF(Z674="NO CUMPLE","NO CUMPLE",IF(Z674="NO CUMPLE","NO CUMPLE","CUMPLE"))))))</f>
        <v/>
      </c>
      <c r="AB674" s="235">
        <v>2021</v>
      </c>
      <c r="AC674" s="236">
        <f>IF(ISERROR(F674/VLOOKUP(AB674,$AC$21:$AD$23,2)),"",F674/VLOOKUP(AB674,$AC$21:$AD$23,2))</f>
        <v>14369.473528550641</v>
      </c>
      <c r="AD674" s="237" t="str">
        <f>IF(OR(B674="",C674=""),"",IF(AND(AC674&gt;0,AC674&lt;=30000),"MIPYME","NO CUMPLE"))</f>
        <v>MIPYME</v>
      </c>
      <c r="AE674" s="238">
        <f>IF(M674="","",IF(ISERROR(SUM(K674/J674)),0,SUM(K674/J674)))</f>
        <v>6.168771423010444E-2</v>
      </c>
      <c r="AF674" s="239" t="str">
        <f>IF(OR(M674="",L674="",P674=""),"",IF(AND(T674="SI",AE674&gt;=$AF$22),"CUMPLE",IF(AE674&gt;=$AF$23,"CUMPLE","NO CUMPLE")))</f>
        <v>CUMPLE</v>
      </c>
      <c r="AG674" s="238">
        <f>IF(M674="","",IF(ISERROR(SUM(K674/F674)),0,SUM(K674/F674)))</f>
        <v>4.6412939811078899E-2</v>
      </c>
      <c r="AH674" s="239" t="str">
        <f>IF(OR(M674="",L674="",P674=""),"",IF(AND(T674="SI",AG674&gt;=$AH$22),"CUMPLE",IF(AG674&gt;=$AH$23,"CUMPLE","NO CUMPLE")))</f>
        <v>CUMPLE</v>
      </c>
      <c r="AI674" s="234" t="str">
        <f>IF(OR(AF674="",AH674=""),"",IF(AF674="NO CUMPLE","NO CUMPLE",IF(AH674="NO CUMPLE","NO CUMPLE",IF(AH674="NO CUMPLE","NO CUMPLE","CUMPLE"))))</f>
        <v>CUMPLE</v>
      </c>
    </row>
    <row r="675" spans="1:35" s="14" customFormat="1" ht="20.100000000000001" customHeight="1">
      <c r="A675" s="259">
        <v>45460</v>
      </c>
      <c r="B675" s="146">
        <f>IF(C675="","",B674+0.1)</f>
        <v>55.1</v>
      </c>
      <c r="C675" s="146" t="s">
        <v>256</v>
      </c>
      <c r="D675" s="147">
        <v>0.5</v>
      </c>
      <c r="E675" s="137">
        <v>1355912527</v>
      </c>
      <c r="F675" s="137">
        <v>1855912527</v>
      </c>
      <c r="G675" s="137">
        <v>393310016</v>
      </c>
      <c r="H675" s="137">
        <v>393310016</v>
      </c>
      <c r="I675" s="137">
        <f>IF(ISERROR(E675-G675),"",E675-G675)</f>
        <v>962602511</v>
      </c>
      <c r="J675" s="137">
        <f>IF(ISERROR(F675-H675),"",F675-H675)</f>
        <v>1462602511</v>
      </c>
      <c r="K675" s="137">
        <v>131839424</v>
      </c>
      <c r="L675" s="137">
        <v>1784000</v>
      </c>
      <c r="M675" s="148">
        <v>6</v>
      </c>
      <c r="N675" s="198">
        <f>IF(M675="","",VLOOKUP(M675,POA!$B$3:$G646,3,0))</f>
        <v>5</v>
      </c>
      <c r="O675" s="159" t="s">
        <v>7</v>
      </c>
      <c r="P675" s="159">
        <f t="shared" ref="P675:P676" si="602">+SUM(P676:P684)</f>
        <v>0</v>
      </c>
      <c r="Q675" s="202">
        <f>IF(ISERROR(VLOOKUP(M675,POA!$B$3:$G659,2,0)),"",VLOOKUP(M675,POA!$B$3:$G659,2,0))</f>
        <v>1264100957</v>
      </c>
      <c r="R675" s="264">
        <f>IF(M675="","",SUM($I$674)+IF(ISERROR(VLOOKUP(M675,POA!$B$3:$G644,4,0)),"",VLOOKUP(M675,POA!$B$3:$G644,4,0)))</f>
        <v>10052968759.4</v>
      </c>
      <c r="S675" s="256" t="str">
        <f>IF(OR($R$26=0,M675="",Q675=""),"",IF($R$26&gt;=VLOOKUP(M675,POA!$B$3:$G$21,6,FALSE),"CUMPLE","NO CUMPLE"))</f>
        <v/>
      </c>
      <c r="T675" s="154" t="s">
        <v>71</v>
      </c>
      <c r="U675" s="138"/>
      <c r="V675" s="185" t="str">
        <f>IF(OR($U674=0,M675="",Q675=""),"",IF(AND(T675="SI",$U674&gt;=$V$22),"CUMPLE",IF($U674&gt;=$V$23,"CUMPLE","NO CUMPLE")))</f>
        <v>CUMPLE</v>
      </c>
      <c r="W675" s="139"/>
      <c r="X675" s="185" t="str">
        <f>IF(OR(W674=0,M675="",Q675=""),"",IF(AND(T675="SI",W674&lt;=$X$22),"CUMPLE",IF(W674&lt;=$X$23,"CUMPLE","NO CUMPLE")))</f>
        <v>CUMPLE</v>
      </c>
      <c r="Y675" s="140"/>
      <c r="Z675" s="185" t="str">
        <f>IF(OR(Y674=0,M675="",Q675=""),"",IF(AND(T675="SI",Y674&gt;=$Z$22),"CUMPLE",IF(Y674&gt;=$Z$23,"CUMPLE","NO CUMPLE")))</f>
        <v>CUMPLE</v>
      </c>
      <c r="AA675" s="213" t="str">
        <f t="shared" si="601"/>
        <v/>
      </c>
      <c r="AB675" s="141">
        <v>2021</v>
      </c>
      <c r="AC675" s="142">
        <f t="shared" ref="AC675:AC683" si="603">IF(ISERROR(F675/VLOOKUP(AB675,$AC$21:$AD$23,2)),"",F675/VLOOKUP(AB675,$AC$21:$AD$23,2))</f>
        <v>2042.7731589409659</v>
      </c>
      <c r="AD675" s="143" t="str">
        <f>IF(OR(B675="",C675=""),"",IF(AND(AC675&gt;0,AC675&lt;=30000),"MIPYME","NO CUMPLE"))</f>
        <v>MIPYME</v>
      </c>
      <c r="AE675" s="144"/>
      <c r="AF675" s="187" t="str">
        <f>IF(OR(M675="",L674="",P675=""),"",IF(AND(T674="SI",AE674&gt;=$AF$22),"CUMPLE",IF(AE674&gt;=$AF$23,"CUMPLE","NO CUMPLE")))</f>
        <v>CUMPLE</v>
      </c>
      <c r="AG675" s="144"/>
      <c r="AH675" s="187" t="str">
        <f>IF(OR(M675="",L674="",P675=""),"",IF(AND(T674="SI",AG674&gt;=$AH$22),"CUMPLE",IF(AG674&gt;=$AH$23,"CUMPLE","NO CUMPLE")))</f>
        <v>CUMPLE</v>
      </c>
      <c r="AI675" s="161" t="str">
        <f t="shared" ref="AI675:AI684" si="604">IF(OR(AF675="",AH675=""),"",IF(AF675="NO CUMPLE","NO CUMPLE",IF(AH675="NO CUMPLE","NO CUMPLE",IF(AH675="NO CUMPLE","NO CUMPLE","CUMPLE"))))</f>
        <v>CUMPLE</v>
      </c>
    </row>
    <row r="676" spans="1:35" s="14" customFormat="1" ht="20.100000000000001" customHeight="1">
      <c r="A676" s="259">
        <v>45485</v>
      </c>
      <c r="B676" s="21">
        <f t="shared" ref="B676:B684" si="605">IF(C676="","",B675+0.1)</f>
        <v>55.2</v>
      </c>
      <c r="C676" s="21" t="s">
        <v>257</v>
      </c>
      <c r="D676" s="121">
        <v>0.5</v>
      </c>
      <c r="E676" s="153">
        <v>10210503613</v>
      </c>
      <c r="F676" s="153">
        <v>11199127780</v>
      </c>
      <c r="G676" s="153">
        <v>1372957556</v>
      </c>
      <c r="H676" s="153">
        <v>2839307665</v>
      </c>
      <c r="I676" s="153">
        <f>IF(ISERROR(E676-G676),"",E676-G676)</f>
        <v>8837546057</v>
      </c>
      <c r="J676" s="153">
        <f t="shared" ref="J676:J684" si="606">IF(ISERROR(F676-H676),"",F676-H676)</f>
        <v>8359820115</v>
      </c>
      <c r="K676" s="153">
        <v>474083376</v>
      </c>
      <c r="L676" s="153">
        <v>135360972</v>
      </c>
      <c r="M676" s="149">
        <v>7</v>
      </c>
      <c r="N676" s="197">
        <f>IF(M676="","",VLOOKUP(M676,POA!$B$3:$G646,3,0))</f>
        <v>5</v>
      </c>
      <c r="O676" s="160" t="s">
        <v>7</v>
      </c>
      <c r="P676" s="160">
        <f t="shared" si="602"/>
        <v>0</v>
      </c>
      <c r="Q676" s="255">
        <f>IF(ISERROR(VLOOKUP(M676,POA!$B$3:$G659,2,0)),"",VLOOKUP(M676,POA!$B$3:$G659,2,0))</f>
        <v>1167015102</v>
      </c>
      <c r="R676" s="295">
        <f>IF(M676="","",SUM($I$674)+IF(ISERROR(VLOOKUP(M676,POA!$B$3:$G645,4,0)),"",VLOOKUP(M676,POA!$B$3:$G645,4,0)))</f>
        <v>10033551588.4</v>
      </c>
      <c r="S676" s="257" t="str">
        <f>IF(OR($R$26=0,M676="",Q676=""),"",IF($R$26&gt;=VLOOKUP(M676,POA!$B$3:$G$21,6,FALSE),"CUMPLE","NO CUMPLE"))</f>
        <v/>
      </c>
      <c r="T676" s="129" t="s">
        <v>71</v>
      </c>
      <c r="U676" s="130"/>
      <c r="V676" s="186" t="str">
        <f>IF(OR($U674=0,M676="",Q676=""),"",IF(AND(T676="SI",$U674&gt;=$V$22),"CUMPLE",IF($U674&gt;=$V$23,"CUMPLE","NO CUMPLE")))</f>
        <v>CUMPLE</v>
      </c>
      <c r="W676" s="131"/>
      <c r="X676" s="186" t="str">
        <f>IF(OR(W674=0,M676="",Q676=""),"",IF(AND(T676="SI",W674&lt;=$X$22),"CUMPLE",IF(W674&lt;=$X$23,"CUMPLE","NO CUMPLE")))</f>
        <v>CUMPLE</v>
      </c>
      <c r="Y676" s="132"/>
      <c r="Z676" s="186" t="str">
        <f>IF(OR(Y674=0,M676="",Q676=""),"",IF(AND(T676="SI",Y674&gt;=$Z$22),"CUMPLE",IF(Y674&gt;=$Z$23,"CUMPLE","NO CUMPLE")))</f>
        <v>CUMPLE</v>
      </c>
      <c r="AA676" s="214" t="str">
        <f t="shared" si="601"/>
        <v/>
      </c>
      <c r="AB676" s="199">
        <v>2021</v>
      </c>
      <c r="AC676" s="134">
        <f t="shared" si="603"/>
        <v>12326.700369609676</v>
      </c>
      <c r="AD676" s="135" t="str">
        <f t="shared" ref="AD676:AD679" si="607">IF(OR(B676="",C676=""),"",IF(AND(AC676&gt;0,AC676&lt;=30000),"MIPYME","NO CUMPLE"))</f>
        <v>MIPYME</v>
      </c>
      <c r="AE676" s="136"/>
      <c r="AF676" s="188" t="str">
        <f>IF(OR(M676="",L674="",P676=""),"",IF(AND(T674="SI",AE674&gt;=$AF$22),"CUMPLE",IF(AE674&gt;=$AF$23,"CUMPLE","NO CUMPLE")))</f>
        <v>CUMPLE</v>
      </c>
      <c r="AG676" s="136"/>
      <c r="AH676" s="188" t="str">
        <f>IF(OR(M676="",L674="",P674=""),"",IF(AND(T674="SI",AG674&gt;=$AH$22),"CUMPLE",IF(AG674&gt;=$AH$23,"CUMPLE","NO CUMPLE")))</f>
        <v>CUMPLE</v>
      </c>
      <c r="AI676" s="162" t="str">
        <f t="shared" si="604"/>
        <v>CUMPLE</v>
      </c>
    </row>
    <row r="677" spans="1:35" s="14" customFormat="1" ht="20.100000000000001" customHeight="1">
      <c r="A677" s="259"/>
      <c r="B677" s="21" t="str">
        <f t="shared" si="605"/>
        <v/>
      </c>
      <c r="C677" s="21"/>
      <c r="D677" s="121"/>
      <c r="E677" s="153"/>
      <c r="F677" s="153"/>
      <c r="G677" s="153"/>
      <c r="H677" s="153"/>
      <c r="I677" s="153">
        <f t="shared" ref="I677:I683" si="608">IF(ISERROR(E677-G677),"",E677-G677)</f>
        <v>0</v>
      </c>
      <c r="J677" s="153">
        <f t="shared" si="606"/>
        <v>0</v>
      </c>
      <c r="K677" s="153"/>
      <c r="L677" s="153"/>
      <c r="M677" s="149">
        <v>8</v>
      </c>
      <c r="N677" s="197">
        <f>IF(M677="","",VLOOKUP(M677,POA!$B$3:$G646,3,0))</f>
        <v>5</v>
      </c>
      <c r="O677" s="160" t="s">
        <v>7</v>
      </c>
      <c r="P677" s="160">
        <f>+SUM(P678:P685)</f>
        <v>0</v>
      </c>
      <c r="Q677" s="255">
        <f>IF(ISERROR(VLOOKUP(M677,POA!$B$3:$G659,2,0)),"",VLOOKUP(M677,POA!$B$3:$G659,2,0))</f>
        <v>1146992897</v>
      </c>
      <c r="R677" s="295">
        <f>IF(M677="","",SUM($I$674)+IF(ISERROR(VLOOKUP(M677,POA!$B$3:$G646,4,0)),"",VLOOKUP(M677,POA!$B$3:$G646,4,0)))</f>
        <v>10029547147.4</v>
      </c>
      <c r="S677" s="294" t="str">
        <f>IF(OR($R$26=0,M677="",Q677=""),"",IF($R$26&gt;=VLOOKUP(M677,POA!$B$3:$G$21,6,FALSE),"CUMPLE","NO CUMPLE"))</f>
        <v/>
      </c>
      <c r="T677" s="129"/>
      <c r="U677" s="130"/>
      <c r="V677" s="186" t="str">
        <f>IF(OR($U674=0,M677="",Q677=""),"",IF(AND(T677="SI",$U674&gt;=$V$22),"CUMPLE",IF($U674&gt;=$V$23,"CUMPLE","NO CUMPLE")))</f>
        <v>CUMPLE</v>
      </c>
      <c r="W677" s="131"/>
      <c r="X677" s="186" t="str">
        <f>IF(OR(W674=0,M677="",Q677=""),"",IF(AND(T677="SI",W674&lt;=$X$22),"CUMPLE",IF(W674&lt;=$X$23,"CUMPLE","NO CUMPLE")))</f>
        <v>CUMPLE</v>
      </c>
      <c r="Y677" s="132"/>
      <c r="Z677" s="186" t="str">
        <f>IF(OR(Y674=0,M677="",Q677=""),"",IF(AND(T677="SI",Y674&gt;=$Z$22),"CUMPLE",IF(Y674&gt;=$Z$23,"CUMPLE","NO CUMPLE")))</f>
        <v>CUMPLE</v>
      </c>
      <c r="AA677" s="214" t="str">
        <f t="shared" si="601"/>
        <v/>
      </c>
      <c r="AB677" s="199">
        <v>2021</v>
      </c>
      <c r="AC677" s="134">
        <f t="shared" si="603"/>
        <v>0</v>
      </c>
      <c r="AD677" s="135" t="str">
        <f t="shared" si="607"/>
        <v/>
      </c>
      <c r="AE677" s="136"/>
      <c r="AF677" s="188" t="str">
        <f>IF(OR(M677="",L674="",P677=""),"",IF(AND(T674="SI",AE674&gt;=$AF$22),"CUMPLE",IF(AE674&gt;=$AF$23,"CUMPLE","NO CUMPLE")))</f>
        <v>CUMPLE</v>
      </c>
      <c r="AG677" s="136"/>
      <c r="AH677" s="188" t="str">
        <f>IF(OR(M677="",L674="",P674=""),"",IF(AND(T674="SI",AG674&gt;=$AH$22),"CUMPLE",IF(AG674&gt;=$AH$23,"CUMPLE","NO CUMPLE")))</f>
        <v>CUMPLE</v>
      </c>
      <c r="AI677" s="162" t="str">
        <f t="shared" si="604"/>
        <v>CUMPLE</v>
      </c>
    </row>
    <row r="678" spans="1:35" s="14" customFormat="1" ht="20.100000000000001" customHeight="1">
      <c r="A678" s="259"/>
      <c r="B678" s="21" t="str">
        <f t="shared" si="605"/>
        <v/>
      </c>
      <c r="C678" s="21"/>
      <c r="D678" s="121"/>
      <c r="E678" s="153"/>
      <c r="F678" s="153"/>
      <c r="G678" s="153"/>
      <c r="H678" s="153"/>
      <c r="I678" s="153">
        <f t="shared" si="608"/>
        <v>0</v>
      </c>
      <c r="J678" s="153">
        <f t="shared" si="606"/>
        <v>0</v>
      </c>
      <c r="K678" s="153"/>
      <c r="L678" s="153"/>
      <c r="M678" s="149">
        <v>9</v>
      </c>
      <c r="N678" s="197">
        <f>IF(M678="","",VLOOKUP(M678,POA!$B$3:$G659,3,0))</f>
        <v>5</v>
      </c>
      <c r="O678" s="160" t="s">
        <v>7</v>
      </c>
      <c r="P678" s="160">
        <f>+SUM(P679:P685)</f>
        <v>0</v>
      </c>
      <c r="Q678" s="255">
        <f>IF(ISERROR(VLOOKUP(M678,POA!$B$3:$G648,2,0)),"",VLOOKUP(M678,POA!$B$3:$G648,2,0))</f>
        <v>1077361989</v>
      </c>
      <c r="R678" s="295">
        <f>IF(M678="","",SUM($I$674)+IF(ISERROR(VLOOKUP(M678,POA!$B$3:$G647,4,0)),"",VLOOKUP(M678,POA!$B$3:$G647,4,0)))</f>
        <v>10015620965.799999</v>
      </c>
      <c r="S678" s="298" t="str">
        <f>IF(OR($R$26=0,M678="",Q678=""),"",IF($R$26&gt;=VLOOKUP(M678,POA!$B$3:$G$21,6,FALSE),"CUMPLE","NO CUMPLE"))</f>
        <v/>
      </c>
      <c r="T678" s="129"/>
      <c r="U678" s="130"/>
      <c r="V678" s="186" t="str">
        <f>IF(OR($U674=0,M678="",Q678=""),"",IF(AND(T678="SI",$U674&gt;=$V$22),"CUMPLE",IF($U674&gt;=$V$23,"CUMPLE","NO CUMPLE")))</f>
        <v>CUMPLE</v>
      </c>
      <c r="W678" s="131"/>
      <c r="X678" s="186" t="str">
        <f>IF(OR(W674=0,M678="",Q678=""),"",IF(AND(T678="SI",W674&lt;=$X$22),"CUMPLE",IF(W674&lt;=$X$23,"CUMPLE","NO CUMPLE")))</f>
        <v>CUMPLE</v>
      </c>
      <c r="Y678" s="132"/>
      <c r="Z678" s="186" t="str">
        <f>IF(OR(Y674=0,M678="",Q678=""),"",IF(AND(T678="SI",Y674&gt;=$Z$22),"CUMPLE",IF(Y674&gt;=$Z$23,"CUMPLE","NO CUMPLE")))</f>
        <v>CUMPLE</v>
      </c>
      <c r="AA678" s="214" t="str">
        <f t="shared" si="601"/>
        <v/>
      </c>
      <c r="AB678" s="199">
        <v>2021</v>
      </c>
      <c r="AC678" s="134">
        <f t="shared" si="603"/>
        <v>0</v>
      </c>
      <c r="AD678" s="135" t="str">
        <f t="shared" si="607"/>
        <v/>
      </c>
      <c r="AE678" s="136"/>
      <c r="AF678" s="188" t="str">
        <f>IF(OR(M678="",L674="",P678=""),"",IF(AND(T674="SI",AE674&gt;=$AF$22),"CUMPLE",IF(AE674&gt;=$AF$23,"CUMPLE","NO CUMPLE")))</f>
        <v>CUMPLE</v>
      </c>
      <c r="AG678" s="136"/>
      <c r="AH678" s="188" t="str">
        <f>IF(OR(M677="",L674="",P674=""),"",IF(AND(T674="SI",AG674&gt;=$AH$22),"CUMPLE",IF(AG674&gt;=$AH$23,"CUMPLE","NO CUMPLE")))</f>
        <v>CUMPLE</v>
      </c>
      <c r="AI678" s="162" t="str">
        <f t="shared" si="604"/>
        <v>CUMPLE</v>
      </c>
    </row>
    <row r="679" spans="1:35" s="14" customFormat="1" ht="20.100000000000001" customHeight="1">
      <c r="A679" s="259"/>
      <c r="B679" s="21" t="str">
        <f t="shared" si="605"/>
        <v/>
      </c>
      <c r="C679" s="21"/>
      <c r="D679" s="121"/>
      <c r="E679" s="153"/>
      <c r="F679" s="153"/>
      <c r="G679" s="153"/>
      <c r="H679" s="153"/>
      <c r="I679" s="153">
        <f t="shared" si="608"/>
        <v>0</v>
      </c>
      <c r="J679" s="153">
        <f t="shared" si="606"/>
        <v>0</v>
      </c>
      <c r="K679" s="153"/>
      <c r="L679" s="153"/>
      <c r="M679" s="149"/>
      <c r="N679" s="197"/>
      <c r="O679" s="160"/>
      <c r="P679" s="160"/>
      <c r="Q679" s="203"/>
      <c r="R679" s="261"/>
      <c r="S679" s="246" t="str">
        <f>IF(OR($R$26=0,M679="",Q679=""),"",IF($R$26&gt;=VLOOKUP(M679,POA!$B$3:$G$21,6,FALSE),"CUMPLE","NO CUMPLE"))</f>
        <v/>
      </c>
      <c r="T679" s="129"/>
      <c r="U679" s="130"/>
      <c r="V679" s="186" t="str">
        <f>IF(OR($U674=0,M679="",Q679=""),"",IF(AND(T679="SI",$U674&gt;=$V$22),"CUMPLE",IF($U674&gt;=$V$23,"CUMPLE","NO CUMPLE")))</f>
        <v/>
      </c>
      <c r="W679" s="131"/>
      <c r="X679" s="186" t="str">
        <f>IF(OR(W674=0,M679="",Q679=""),"",IF(AND(T679="SI",W674&lt;=$X$22),"CUMPLE",IF(W674&lt;=$X$23,"CUMPLE","NO CUMPLE")))</f>
        <v/>
      </c>
      <c r="Y679" s="132"/>
      <c r="Z679" s="186" t="str">
        <f>IF(OR(Y674=0,M679="",Q679=""),"",IF(AND(T679="SI",Y674&gt;=$Z$22),"CUMPLE",IF(Y674&gt;=$Z$23,"CUMPLE","NO CUMPLE")))</f>
        <v/>
      </c>
      <c r="AA679" s="214" t="str">
        <f t="shared" si="601"/>
        <v/>
      </c>
      <c r="AB679" s="199">
        <v>2021</v>
      </c>
      <c r="AC679" s="134">
        <f t="shared" si="603"/>
        <v>0</v>
      </c>
      <c r="AD679" s="135" t="str">
        <f t="shared" si="607"/>
        <v/>
      </c>
      <c r="AE679" s="136"/>
      <c r="AF679" s="188" t="str">
        <f>IF(OR(M679="",L674="",P679=""),"",IF(AND(T674="SI",AE674&gt;=$AF$22),"CUMPLE",IF(AE674&gt;=$AF$23,"CUMPLE","NO CUMPLE")))</f>
        <v/>
      </c>
      <c r="AG679" s="136"/>
      <c r="AH679" s="188" t="str">
        <f>IF(OR(M679="",L674="",P674=""),"",IF(AND(T674="SI",AG674&gt;=$AH$22),"CUMPLE",IF(AG674&gt;=$AH$23,"CUMPLE","NO CUMPLE")))</f>
        <v/>
      </c>
      <c r="AI679" s="162" t="str">
        <f t="shared" si="604"/>
        <v/>
      </c>
    </row>
    <row r="680" spans="1:35" s="14" customFormat="1" ht="20.100000000000001" customHeight="1">
      <c r="A680" s="259"/>
      <c r="B680" s="150" t="str">
        <f t="shared" si="605"/>
        <v/>
      </c>
      <c r="C680" s="150"/>
      <c r="D680" s="121"/>
      <c r="E680" s="153"/>
      <c r="F680" s="153"/>
      <c r="G680" s="153"/>
      <c r="H680" s="153"/>
      <c r="I680" s="153">
        <f t="shared" si="608"/>
        <v>0</v>
      </c>
      <c r="J680" s="153">
        <f t="shared" si="606"/>
        <v>0</v>
      </c>
      <c r="K680" s="153"/>
      <c r="L680" s="153"/>
      <c r="M680" s="149"/>
      <c r="N680" s="197"/>
      <c r="O680" s="160"/>
      <c r="P680" s="160"/>
      <c r="Q680" s="203"/>
      <c r="R680" s="204"/>
      <c r="S680" s="246" t="str">
        <f>IF(OR($R$26=0,M680="",Q680=""),"",IF($R$26&gt;=VLOOKUP(M680,POA!$B$3:$G$21,6,FALSE),"CUMPLE","NO CUMPLE"))</f>
        <v/>
      </c>
      <c r="T680" s="129"/>
      <c r="U680" s="130"/>
      <c r="V680" s="186" t="str">
        <f>IF(OR($U674=0,M680="",Q680=""),"",IF(AND(T680="SI",$U674&gt;=$V$22),"CUMPLE",IF($U674&gt;=$V$23,"CUMPLE","NO CUMPLE")))</f>
        <v/>
      </c>
      <c r="W680" s="131"/>
      <c r="X680" s="186" t="str">
        <f>IF(OR(W674=0,M680="",Q680=""),"",IF(AND(T680="SI",W674&lt;=$X$22),"CUMPLE",IF(W674&lt;=$X$23,"CUMPLE","NO CUMPLE")))</f>
        <v/>
      </c>
      <c r="Y680" s="132"/>
      <c r="Z680" s="186" t="str">
        <f>IF(OR(Y674=0,M680="",Q680=""),"",IF(AND(T680="SI",Y674&gt;=$Z$22),"CUMPLE",IF(Y674&gt;=$Z$23,"CUMPLE","NO CUMPLE")))</f>
        <v/>
      </c>
      <c r="AA680" s="214" t="str">
        <f t="shared" si="601"/>
        <v/>
      </c>
      <c r="AB680" s="199">
        <v>2021</v>
      </c>
      <c r="AC680" s="134">
        <f t="shared" si="603"/>
        <v>0</v>
      </c>
      <c r="AD680" s="135" t="str">
        <f>IF(OR(B680="",C680=""),"",IF(AND(AC680&gt;0,AC680&lt;=30000),"MIPYME","NO CUMPLE"))</f>
        <v/>
      </c>
      <c r="AE680" s="136"/>
      <c r="AF680" s="188" t="str">
        <f>IF(OR(M680="",L674="",P680=""),"",IF(AND(T678="SI",AE674&gt;=$AF$22),"CUMPLE",IF(AE674&gt;=$AF$23,"CUMPLE","NO CUMPLE")))</f>
        <v/>
      </c>
      <c r="AG680" s="136"/>
      <c r="AH680" s="188" t="str">
        <f>IF(OR(M680="",L674="",P674=""),"",IF(AND(T674="SI",AG674&gt;=$AH$22),"CUMPLE",IF(AG674&gt;=$AH$23,"CUMPLE","NO CUMPLE")))</f>
        <v/>
      </c>
      <c r="AI680" s="162" t="str">
        <f t="shared" si="604"/>
        <v/>
      </c>
    </row>
    <row r="681" spans="1:35" s="14" customFormat="1" ht="20.100000000000001" customHeight="1">
      <c r="A681" s="259"/>
      <c r="B681" s="150" t="str">
        <f t="shared" si="605"/>
        <v/>
      </c>
      <c r="C681" s="150"/>
      <c r="D681" s="121"/>
      <c r="E681" s="153"/>
      <c r="F681" s="153"/>
      <c r="G681" s="153"/>
      <c r="H681" s="153"/>
      <c r="I681" s="153">
        <f t="shared" si="608"/>
        <v>0</v>
      </c>
      <c r="J681" s="153">
        <f t="shared" si="606"/>
        <v>0</v>
      </c>
      <c r="K681" s="153"/>
      <c r="L681" s="153"/>
      <c r="M681" s="149"/>
      <c r="N681" s="197"/>
      <c r="O681" s="160"/>
      <c r="P681" s="160"/>
      <c r="Q681" s="203"/>
      <c r="R681" s="204"/>
      <c r="S681" s="246" t="str">
        <f>IF(OR($R$26=0,M681="",Q681=""),"",IF($R$26&gt;=VLOOKUP(M681,POA!$B$3:$G$21,6,FALSE),"CUMPLE","NO CUMPLE"))</f>
        <v/>
      </c>
      <c r="T681" s="129"/>
      <c r="U681" s="130"/>
      <c r="V681" s="186" t="str">
        <f>IF(OR($U674=0,M681="",Q681=""),"",IF(AND(T681="SI",$U674&gt;=$V$22),"CUMPLE",IF($U674&gt;=$V$23,"CUMPLE","NO CUMPLE")))</f>
        <v/>
      </c>
      <c r="W681" s="131"/>
      <c r="X681" s="186" t="str">
        <f>IF(OR(W674=0,M681="",Q681=""),"",IF(AND(T681="SI",W674&lt;=$X$22),"CUMPLE",IF(W674&lt;=$X$23,"CUMPLE","NO CUMPLE")))</f>
        <v/>
      </c>
      <c r="Y681" s="132"/>
      <c r="Z681" s="186" t="str">
        <f>IF(OR(Y674=0,M681="",Q681=""),"",IF(AND(T681="SI",Y674&gt;=$Z$22),"CUMPLE",IF(Y674&gt;=$Z$23,"CUMPLE","NO CUMPLE")))</f>
        <v/>
      </c>
      <c r="AA681" s="214" t="str">
        <f t="shared" si="601"/>
        <v/>
      </c>
      <c r="AB681" s="199">
        <v>2021</v>
      </c>
      <c r="AC681" s="134">
        <f t="shared" si="603"/>
        <v>0</v>
      </c>
      <c r="AD681" s="135" t="str">
        <f t="shared" ref="AD681:AD682" si="609">IF(OR(B681="",C681=""),"",IF(AND(AC681&gt;0,AC681&lt;=30000),"MIPYME","NO CUMPLE"))</f>
        <v/>
      </c>
      <c r="AE681" s="136"/>
      <c r="AF681" s="188" t="str">
        <f>IF(OR(M681="",L674="",P681=""),"",IF(AND(T674="SI",AE674&gt;=$AF$22),"CUMPLE",IF(AE674&gt;=$AF$23,"CUMPLE","NO CUMPLE")))</f>
        <v/>
      </c>
      <c r="AG681" s="136"/>
      <c r="AH681" s="188" t="str">
        <f>IF(OR(M681="",L674="",P674=""),"",IF(AND(T674="SI",AG674&gt;=$AH$22),"CUMPLE",IF(AG674&gt;=$AH$23,"CUMPLE","NO CUMPLE")))</f>
        <v/>
      </c>
      <c r="AI681" s="162" t="str">
        <f t="shared" si="604"/>
        <v/>
      </c>
    </row>
    <row r="682" spans="1:35" s="14" customFormat="1" ht="20.100000000000001" customHeight="1">
      <c r="A682" s="259"/>
      <c r="B682" s="150" t="str">
        <f t="shared" si="605"/>
        <v/>
      </c>
      <c r="C682" s="150"/>
      <c r="D682" s="121"/>
      <c r="E682" s="153"/>
      <c r="F682" s="153"/>
      <c r="G682" s="153"/>
      <c r="H682" s="153"/>
      <c r="I682" s="153">
        <f t="shared" si="608"/>
        <v>0</v>
      </c>
      <c r="J682" s="153">
        <f t="shared" si="606"/>
        <v>0</v>
      </c>
      <c r="K682" s="153"/>
      <c r="L682" s="153"/>
      <c r="M682" s="149"/>
      <c r="N682" s="197"/>
      <c r="O682" s="160"/>
      <c r="P682" s="160"/>
      <c r="Q682" s="203"/>
      <c r="R682" s="204"/>
      <c r="S682" s="246" t="str">
        <f>IF(OR($R$26=0,M682="",Q682=""),"",IF($R$26&gt;=VLOOKUP(M682,POA!$B$3:$G$21,6,FALSE),"CUMPLE","NO CUMPLE"))</f>
        <v/>
      </c>
      <c r="T682" s="129"/>
      <c r="U682" s="130"/>
      <c r="V682" s="186" t="str">
        <f>IF(OR($U674=0,M682="",Q682=""),"",IF(AND(T682="SI",$U674&gt;=$V$22),"CUMPLE",IF($U674&gt;=$V$23,"CUMPLE","NO CUMPLE")))</f>
        <v/>
      </c>
      <c r="W682" s="131"/>
      <c r="X682" s="186" t="str">
        <f>IF(OR(W674=0,M682="",Q682=""),"",IF(AND(T682="SI",W674&lt;=$X$22),"CUMPLE",IF(W674&lt;=$X$23,"CUMPLE","NO CUMPLE")))</f>
        <v/>
      </c>
      <c r="Y682" s="132"/>
      <c r="Z682" s="186" t="str">
        <f>IF(OR(Y674=0,M682="",Q682=""),"",IF(AND(T682="SI",Y674&gt;=$Z$22),"CUMPLE",IF(Y674&gt;=$Z$23,"CUMPLE","NO CUMPLE")))</f>
        <v/>
      </c>
      <c r="AA682" s="215" t="str">
        <f t="shared" si="601"/>
        <v/>
      </c>
      <c r="AB682" s="133">
        <v>2021</v>
      </c>
      <c r="AC682" s="134">
        <f t="shared" si="603"/>
        <v>0</v>
      </c>
      <c r="AD682" s="135" t="str">
        <f t="shared" si="609"/>
        <v/>
      </c>
      <c r="AE682" s="136"/>
      <c r="AF682" s="188" t="str">
        <f>IF(OR(M682="",L674="",P674=""),"",IF(AND(T674="SI",AE674&gt;=$AF$22),"CUMPLE",IF(AE674&gt;=$AF$23,"CUMPLE","NO CUMPLE")))</f>
        <v/>
      </c>
      <c r="AG682" s="136"/>
      <c r="AH682" s="188" t="str">
        <f>IF(OR(M682="",L674="",P674=""),"",IF(AND(T674="SI",AG674&gt;=$AH$22),"CUMPLE",IF(AG674&gt;=$AH$23,"CUMPLE","NO CUMPLE")))</f>
        <v/>
      </c>
      <c r="AI682" s="162" t="str">
        <f t="shared" si="604"/>
        <v/>
      </c>
    </row>
    <row r="683" spans="1:35" s="14" customFormat="1" ht="20.100000000000001" customHeight="1">
      <c r="A683" s="259"/>
      <c r="B683" s="150" t="str">
        <f t="shared" si="605"/>
        <v/>
      </c>
      <c r="C683" s="150"/>
      <c r="D683" s="121"/>
      <c r="E683" s="153"/>
      <c r="F683" s="153"/>
      <c r="G683" s="153"/>
      <c r="H683" s="153"/>
      <c r="I683" s="153">
        <f t="shared" si="608"/>
        <v>0</v>
      </c>
      <c r="J683" s="153">
        <f t="shared" si="606"/>
        <v>0</v>
      </c>
      <c r="K683" s="153"/>
      <c r="L683" s="153"/>
      <c r="M683" s="151"/>
      <c r="N683" s="197"/>
      <c r="O683" s="160"/>
      <c r="P683" s="160"/>
      <c r="Q683" s="203"/>
      <c r="R683" s="204"/>
      <c r="S683" s="246"/>
      <c r="T683" s="129"/>
      <c r="U683" s="130"/>
      <c r="V683" s="186" t="str">
        <f>IF(OR($U674=0,M683="",Q683=""),"",IF(AND(T683="SI",$U674&gt;=$V$22),"CUMPLE",IF($U674&gt;=$V$23,"CUMPLE","NO CUMPLE")))</f>
        <v/>
      </c>
      <c r="W683" s="131"/>
      <c r="X683" s="186" t="str">
        <f>IF(OR(W674=0,M683="",Q683=""),"",IF(AND(T683="SI",W674&lt;=$X$22),"CUMPLE",IF(W674&lt;=$X$23,"CUMPLE","NO CUMPLE")))</f>
        <v/>
      </c>
      <c r="Y683" s="132"/>
      <c r="Z683" s="186" t="str">
        <f>IF(OR(Y674=0,M683="",Q683=""),"",IF(AND(T683="SI",Y674&gt;=$Z$22),"CUMPLE",IF(Y674&gt;=$Z$23,"CUMPLE","NO CUMPLE")))</f>
        <v/>
      </c>
      <c r="AA683" s="214" t="str">
        <f t="shared" si="601"/>
        <v/>
      </c>
      <c r="AB683" s="199">
        <v>2021</v>
      </c>
      <c r="AC683" s="134">
        <f t="shared" si="603"/>
        <v>0</v>
      </c>
      <c r="AD683" s="135" t="str">
        <f>IF(OR(B683="",C683=""),"",IF(AND(AC683&gt;0,AC683&lt;=30000),"MIPYME","NO CUMPLE"))</f>
        <v/>
      </c>
      <c r="AE683" s="136"/>
      <c r="AF683" s="188" t="str">
        <f>IF(OR(M683="",L674="",P683=""),"",IF(AND(T674="SI",AE674&gt;=$AF$22),"CUMPLE",IF(AE674&gt;=$AF$23,"CUMPLE","NO CUMPLE")))</f>
        <v/>
      </c>
      <c r="AG683" s="136"/>
      <c r="AH683" s="188" t="str">
        <f>IF(OR(M683="",L674="",P674=""),"",IF(AND(T674="SI",AG674&gt;=$AH$22),"CUMPLE",IF(AG674&gt;=$AH$23,"CUMPLE","NO CUMPLE")))</f>
        <v/>
      </c>
      <c r="AI683" s="162" t="str">
        <f t="shared" si="604"/>
        <v/>
      </c>
    </row>
    <row r="684" spans="1:35" ht="20.100000000000001" customHeight="1">
      <c r="A684" s="259"/>
      <c r="B684" s="284" t="str">
        <f t="shared" si="605"/>
        <v/>
      </c>
      <c r="C684" s="284"/>
      <c r="D684" s="284"/>
      <c r="E684" s="216"/>
      <c r="F684" s="153"/>
      <c r="G684" s="153"/>
      <c r="H684" s="153"/>
      <c r="I684" s="153">
        <f>IF(ISERROR(E684-G684),"",E684-G684)</f>
        <v>0</v>
      </c>
      <c r="J684" s="153">
        <f t="shared" si="606"/>
        <v>0</v>
      </c>
      <c r="K684" s="153"/>
      <c r="L684" s="153"/>
      <c r="M684" s="151"/>
      <c r="N684" s="197"/>
      <c r="O684" s="160"/>
      <c r="P684" s="160"/>
      <c r="Q684" s="203"/>
      <c r="R684" s="204"/>
      <c r="S684" s="253"/>
      <c r="T684" s="129"/>
      <c r="U684" s="129"/>
      <c r="V684" s="186" t="str">
        <f>IF(OR($U675=0,M684="",Q684=""),"",IF(AND(T684="SI",$U675&gt;=$V$22),"CUMPLE",IF($U675&gt;=$V$23,"CUMPLE","NO CUMPLE")))</f>
        <v/>
      </c>
      <c r="W684" s="129"/>
      <c r="X684" s="186" t="str">
        <f>IF(OR(W675=0,M684="",Q684=""),"",IF(AND(T684="SI",W675&lt;=$X$22),"CUMPLE",IF(W675&lt;=$X$23,"CUMPLE","NO CUMPLE")))</f>
        <v/>
      </c>
      <c r="Y684" s="129"/>
      <c r="Z684" s="186" t="str">
        <f>IF(OR(Y675=0,M684="",Q684=""),"",IF(AND(T684="SI",Y675&gt;=$Z$22),"CUMPLE",IF(Y675&gt;=$Z$23,"CUMPLE","NO CUMPLE")))</f>
        <v/>
      </c>
      <c r="AA684" s="214" t="str">
        <f t="shared" si="601"/>
        <v/>
      </c>
      <c r="AB684" s="200"/>
      <c r="AC684" s="129"/>
      <c r="AD684" s="129"/>
      <c r="AE684" s="129"/>
      <c r="AF684" s="188" t="str">
        <f>IF(OR(M684="",L674="",P684=""),"",IF(AND(T674="SI",AE674&gt;=$AF$22),"CUMPLE",IF(AE674&gt;=$AF$23,"CUMPLE","NO CUMPLE")))</f>
        <v/>
      </c>
      <c r="AG684" s="129"/>
      <c r="AH684" s="188" t="str">
        <f>IF(OR(M684="",L674="",P674=""),"",IF(AND(T674="SI",AG674&gt;=$AH$22),"CUMPLE",IF(AG674&gt;=$AH$23,"CUMPLE","NO CUMPLE")))</f>
        <v/>
      </c>
      <c r="AI684" s="162" t="str">
        <f t="shared" si="604"/>
        <v/>
      </c>
    </row>
    <row r="685" spans="1:35" ht="9.9499999999999993" customHeight="1" thickBot="1">
      <c r="A685" s="259"/>
      <c r="B685" s="322" t="s">
        <v>73</v>
      </c>
      <c r="C685" s="323"/>
      <c r="D685" s="323"/>
      <c r="E685" s="323"/>
      <c r="F685" s="323"/>
      <c r="G685" s="323"/>
      <c r="H685" s="323"/>
      <c r="I685" s="323"/>
      <c r="J685" s="323"/>
      <c r="K685" s="323"/>
      <c r="L685" s="323"/>
      <c r="M685" s="323"/>
      <c r="N685" s="323"/>
      <c r="O685" s="323"/>
      <c r="P685" s="323"/>
      <c r="Q685" s="323"/>
      <c r="R685" s="323"/>
      <c r="S685" s="324"/>
      <c r="T685" s="323"/>
      <c r="U685" s="323"/>
      <c r="V685" s="323"/>
      <c r="W685" s="323"/>
      <c r="X685" s="323"/>
      <c r="Y685" s="323"/>
      <c r="Z685" s="323"/>
      <c r="AA685" s="324"/>
      <c r="AB685" s="323"/>
      <c r="AC685" s="323"/>
      <c r="AD685" s="323"/>
      <c r="AE685" s="323"/>
      <c r="AF685" s="323"/>
      <c r="AG685" s="323"/>
      <c r="AH685" s="323"/>
      <c r="AI685" s="325"/>
    </row>
    <row r="686" spans="1:35" s="221" customFormat="1" ht="26.1" customHeight="1">
      <c r="A686" s="269" t="s">
        <v>258</v>
      </c>
      <c r="B686" s="222">
        <v>56</v>
      </c>
      <c r="C686" s="223" t="s">
        <v>259</v>
      </c>
      <c r="D686" s="224">
        <f>IF(SUM(D687:D696)=0,"",SUM(D687:D696))</f>
        <v>0.99999999999999989</v>
      </c>
      <c r="E686" s="225">
        <f t="shared" ref="E686:K686" si="610">IF(ISERROR(SUM(E687:E696)),"",SUM(E687:E696))</f>
        <v>2357907051</v>
      </c>
      <c r="F686" s="225">
        <f t="shared" si="610"/>
        <v>2971943217</v>
      </c>
      <c r="G686" s="225">
        <f t="shared" si="610"/>
        <v>27842000</v>
      </c>
      <c r="H686" s="225">
        <f t="shared" si="610"/>
        <v>30666875</v>
      </c>
      <c r="I686" s="225">
        <f t="shared" si="610"/>
        <v>2330065051</v>
      </c>
      <c r="J686" s="225">
        <f t="shared" si="610"/>
        <v>2941276342</v>
      </c>
      <c r="K686" s="225">
        <f t="shared" si="610"/>
        <v>1007747839.0001</v>
      </c>
      <c r="L686" s="225">
        <f t="shared" ref="L686" si="611">IF(ISERROR(SUM(L687:L695)),"",SUM(L687:L695))</f>
        <v>8963272.0000999998</v>
      </c>
      <c r="M686" s="226">
        <v>1</v>
      </c>
      <c r="N686" s="227">
        <f>IF(M686="","",VLOOKUP(M686,POA!$B$3:$G658,3,0))</f>
        <v>5</v>
      </c>
      <c r="O686" s="228" t="s">
        <v>7</v>
      </c>
      <c r="P686" s="228">
        <f>+SUM(P687:P695)</f>
        <v>0</v>
      </c>
      <c r="Q686" s="229">
        <f>IF(ISERROR(VLOOKUP(M686,POA!$B$3:$G671,2,0)),"",VLOOKUP(M686,POA!$B$3:$G671,2,0))</f>
        <v>3031202957</v>
      </c>
      <c r="R686" s="230">
        <f>IF(M686="","",SUM($I$686)+IF(ISERROR(VLOOKUP(M686,POA!$B$3:$G655,4,0)),"",VLOOKUP(M686,POA!$B$3:$G655,4,0)))</f>
        <v>2936305642.4000001</v>
      </c>
      <c r="S686" s="231" t="str">
        <f>IF(OR($R$26=0,M686="",Q686=""),"",IF($R$26&gt;=VLOOKUP(M686,POA!$B$3:$G$21,6,FALSE),"CUMPLE","NO CUMPLE"))</f>
        <v/>
      </c>
      <c r="T686" s="225" t="str">
        <f>IF(M686="","",IF(COUNTIFS(T687:T696,"SI",D687:D696,"&gt;=10%")&gt;0,"SI","NO"))</f>
        <v>SI</v>
      </c>
      <c r="U686" s="225">
        <f>IF(ISERROR(SUM(E686/G686)),0,SUM(E686/G686))</f>
        <v>84.688853207384525</v>
      </c>
      <c r="V686" s="232" t="str">
        <f>IF(OR($U686=0,M686="",Q686=""),"",IF(AND(T686="SI",$U686&gt;=$V$22),"CUMPLE",IF($U686&gt;=$V$23,"CUMPLE","NO CUMPLE")))</f>
        <v>CUMPLE</v>
      </c>
      <c r="W686" s="233">
        <f>IF(M686="","",IF(ISERROR(SUM(H686/F686)),0,SUM(H686/F686)))</f>
        <v>1.0318795737610487E-2</v>
      </c>
      <c r="X686" s="232" t="str">
        <f>IF(OR(W686=0,M686="",Q686=""),"",IF(AND(T686="SI",W686&lt;=$X$22),"CUMPLE",IF(W686&lt;=$X$23,"CUMPLE","NO CUMPLE")))</f>
        <v>CUMPLE</v>
      </c>
      <c r="Y686" s="225">
        <f>IF(ISERROR(SUM(K686/L686)),0,SUM(K686/L686))</f>
        <v>112.43079971118325</v>
      </c>
      <c r="Z686" s="232" t="str">
        <f>IF(OR(Y686=0,M686="",Q686=""),"",IF(AND(T686="SI",Y686&gt;=$Z$22),"CUMPLE",IF(Y686&gt;=$Z$23,"CUMPLE","NO CUMPLE")))</f>
        <v>CUMPLE</v>
      </c>
      <c r="AA686" s="234" t="str">
        <f t="shared" ref="AA686:AA696" si="612">IF(OR(S686="",V686="",X686="",Z686=""),"",IF(S686="NO CUMPLE","NO CUMPLE",IF(V686="NO CUMPLE","NO CUMPLE",IF(X686="NO CUMPLE","NO CUMPLE",IF(Z686="NO CUMPLE","NO CUMPLE",IF(Z686="NO CUMPLE","NO CUMPLE","CUMPLE"))))))</f>
        <v/>
      </c>
      <c r="AB686" s="235">
        <v>2021</v>
      </c>
      <c r="AC686" s="236">
        <f>IF(ISERROR(F686/VLOOKUP(AB686,$AC$21:$AD$23,2)),"",F686/VLOOKUP(AB686,$AC$21:$AD$23,2))</f>
        <v>3271.1702438895531</v>
      </c>
      <c r="AD686" s="237" t="str">
        <f>IF(OR(B686="",C686=""),"",IF(AND(AC686&gt;0,AC686&lt;=30000),"MIPYME","NO CUMPLE"))</f>
        <v>MIPYME</v>
      </c>
      <c r="AE686" s="238">
        <f>IF(M686="","",IF(ISERROR(SUM(K686/J686)),0,SUM(K686/J686)))</f>
        <v>0.34262263107003904</v>
      </c>
      <c r="AF686" s="239" t="str">
        <f>IF(OR(M686="",L686="",P686=""),"",IF(AND(T686="SI",AE686&gt;=$AF$22),"CUMPLE",IF(AE686&gt;=$AF$23,"CUMPLE","NO CUMPLE")))</f>
        <v>CUMPLE</v>
      </c>
      <c r="AG686" s="238">
        <f>IF(M686="","",IF(ISERROR(SUM(K686/F686)),0,SUM(K686/F686)))</f>
        <v>0.33908717812494465</v>
      </c>
      <c r="AH686" s="239" t="str">
        <f>IF(OR(M686="",L686="",P686=""),"",IF(AND(T686="SI",AG686&gt;=$AH$22),"CUMPLE",IF(AG686&gt;=$AH$23,"CUMPLE","NO CUMPLE")))</f>
        <v>CUMPLE</v>
      </c>
      <c r="AI686" s="234" t="str">
        <f>IF(OR(AF686="",AH686=""),"",IF(AF686="NO CUMPLE","NO CUMPLE",IF(AH686="NO CUMPLE","NO CUMPLE",IF(AH686="NO CUMPLE","NO CUMPLE","CUMPLE"))))</f>
        <v>CUMPLE</v>
      </c>
    </row>
    <row r="687" spans="1:35" s="14" customFormat="1" ht="20.100000000000001" customHeight="1">
      <c r="A687" s="259">
        <v>45470</v>
      </c>
      <c r="B687" s="146">
        <f>IF(C687="","",B686+0.1)</f>
        <v>56.1</v>
      </c>
      <c r="C687" s="146" t="s">
        <v>260</v>
      </c>
      <c r="D687" s="147">
        <v>0.7</v>
      </c>
      <c r="E687" s="137">
        <v>587427051</v>
      </c>
      <c r="F687" s="137">
        <v>726500217</v>
      </c>
      <c r="G687" s="137">
        <v>156000</v>
      </c>
      <c r="H687" s="137">
        <v>2980875</v>
      </c>
      <c r="I687" s="137">
        <f>IF(ISERROR(E687-G687),"",E687-G687)</f>
        <v>587271051</v>
      </c>
      <c r="J687" s="137">
        <f>IF(ISERROR(F687-H687),"",F687-H687)</f>
        <v>723519342</v>
      </c>
      <c r="K687" s="137">
        <v>305089839</v>
      </c>
      <c r="L687" s="137">
        <v>4062272</v>
      </c>
      <c r="M687" s="148">
        <v>2</v>
      </c>
      <c r="N687" s="198">
        <f>IF(M687="","",VLOOKUP(M687,POA!$B$3:$G658,3,0))</f>
        <v>5</v>
      </c>
      <c r="O687" s="159" t="s">
        <v>7</v>
      </c>
      <c r="P687" s="159">
        <f t="shared" ref="P687:P688" si="613">+SUM(P688:P696)</f>
        <v>0</v>
      </c>
      <c r="Q687" s="202">
        <f>IF(ISERROR(VLOOKUP(M687,POA!$B$3:$G671,2,0)),"",VLOOKUP(M687,POA!$B$3:$G671,2,0))</f>
        <v>1797292893</v>
      </c>
      <c r="R687" s="264">
        <f>IF(M687="","",SUM($I$686)+IF(ISERROR(VLOOKUP(M687,POA!$B$3:$G656,4,0)),"",VLOOKUP(M687,POA!$B$3:$G656,4,0)))</f>
        <v>2689523629.5999999</v>
      </c>
      <c r="S687" s="256" t="str">
        <f>IF(OR($R$26=0,M687="",Q687=""),"",IF($R$26&gt;=VLOOKUP(M687,POA!$B$3:$G$21,6,FALSE),"CUMPLE","NO CUMPLE"))</f>
        <v/>
      </c>
      <c r="T687" s="154" t="s">
        <v>71</v>
      </c>
      <c r="U687" s="138"/>
      <c r="V687" s="185" t="str">
        <f>IF(OR($U686=0,M687="",Q687=""),"",IF(AND(T687="SI",$U686&gt;=$V$22),"CUMPLE",IF($U686&gt;=$V$23,"CUMPLE","NO CUMPLE")))</f>
        <v>CUMPLE</v>
      </c>
      <c r="W687" s="139"/>
      <c r="X687" s="185" t="str">
        <f>IF(OR(W686=0,M687="",Q687=""),"",IF(AND(T687="SI",W686&lt;=$X$22),"CUMPLE",IF(W686&lt;=$X$23,"CUMPLE","NO CUMPLE")))</f>
        <v>CUMPLE</v>
      </c>
      <c r="Y687" s="140"/>
      <c r="Z687" s="185" t="str">
        <f>IF(OR(Y686=0,M687="",Q687=""),"",IF(AND(T687="SI",Y686&gt;=$Z$22),"CUMPLE",IF(Y686&gt;=$Z$23,"CUMPLE","NO CUMPLE")))</f>
        <v>CUMPLE</v>
      </c>
      <c r="AA687" s="213" t="str">
        <f t="shared" si="612"/>
        <v/>
      </c>
      <c r="AB687" s="141">
        <v>2021</v>
      </c>
      <c r="AC687" s="142">
        <f t="shared" ref="AC687:AC695" si="614">IF(ISERROR(F687/VLOOKUP(AB687,$AC$21:$AD$23,2)),"",F687/VLOOKUP(AB687,$AC$21:$AD$23,2))</f>
        <v>799.64713943244328</v>
      </c>
      <c r="AD687" s="143" t="str">
        <f>IF(OR(B687="",C687=""),"",IF(AND(AC687&gt;0,AC687&lt;=30000),"MIPYME","NO CUMPLE"))</f>
        <v>MIPYME</v>
      </c>
      <c r="AE687" s="144"/>
      <c r="AF687" s="187" t="str">
        <f>IF(OR(M687="",L686="",P687=""),"",IF(AND(T686="SI",AE686&gt;=$AF$22),"CUMPLE",IF(AE686&gt;=$AF$23,"CUMPLE","NO CUMPLE")))</f>
        <v>CUMPLE</v>
      </c>
      <c r="AG687" s="144"/>
      <c r="AH687" s="187" t="str">
        <f>IF(OR(M687="",L686="",P687=""),"",IF(AND(T686="SI",AG686&gt;=$AH$22),"CUMPLE",IF(AG686&gt;=$AH$23,"CUMPLE","NO CUMPLE")))</f>
        <v>CUMPLE</v>
      </c>
      <c r="AI687" s="161" t="str">
        <f t="shared" ref="AI687:AI696" si="615">IF(OR(AF687="",AH687=""),"",IF(AF687="NO CUMPLE","NO CUMPLE",IF(AH687="NO CUMPLE","NO CUMPLE",IF(AH687="NO CUMPLE","NO CUMPLE","CUMPLE"))))</f>
        <v>CUMPLE</v>
      </c>
    </row>
    <row r="688" spans="1:35" s="14" customFormat="1" ht="20.100000000000001" customHeight="1">
      <c r="A688" s="259">
        <v>45469</v>
      </c>
      <c r="B688" s="21">
        <f t="shared" ref="B688:B696" si="616">IF(C688="","",B687+0.1)</f>
        <v>56.2</v>
      </c>
      <c r="C688" s="21" t="s">
        <v>261</v>
      </c>
      <c r="D688" s="121">
        <v>0.2</v>
      </c>
      <c r="E688" s="153">
        <v>1758480000</v>
      </c>
      <c r="F688" s="153">
        <v>2233443000</v>
      </c>
      <c r="G688" s="153">
        <v>25686000</v>
      </c>
      <c r="H688" s="153">
        <v>25686000</v>
      </c>
      <c r="I688" s="153">
        <f>IF(ISERROR(E688-G688),"",E688-G688)</f>
        <v>1732794000</v>
      </c>
      <c r="J688" s="153">
        <f t="shared" ref="J688:J696" si="617">IF(ISERROR(F688-H688),"",F688-H688)</f>
        <v>2207757000</v>
      </c>
      <c r="K688" s="153">
        <v>702658000</v>
      </c>
      <c r="L688" s="153">
        <v>4901000</v>
      </c>
      <c r="M688" s="149">
        <v>3</v>
      </c>
      <c r="N688" s="197">
        <f>IF(M688="","",VLOOKUP(M688,POA!$B$3:$G658,3,0))</f>
        <v>5</v>
      </c>
      <c r="O688" s="160" t="s">
        <v>7</v>
      </c>
      <c r="P688" s="160">
        <f t="shared" si="613"/>
        <v>0</v>
      </c>
      <c r="Q688" s="255">
        <f>IF(ISERROR(VLOOKUP(M688,POA!$B$3:$G671,2,0)),"",VLOOKUP(M688,POA!$B$3:$G671,2,0))</f>
        <v>1522205504</v>
      </c>
      <c r="R688" s="295">
        <f>IF(M688="","",SUM($I$686)+IF(ISERROR(VLOOKUP(M688,POA!$B$3:$G657,4,0)),"",VLOOKUP(M688,POA!$B$3:$G657,4,0)))</f>
        <v>2634506151.8000002</v>
      </c>
      <c r="S688" s="257" t="str">
        <f>IF(OR($R$26=0,M688="",Q688=""),"",IF($R$26&gt;=VLOOKUP(M688,POA!$B$3:$G$21,6,FALSE),"CUMPLE","NO CUMPLE"))</f>
        <v/>
      </c>
      <c r="T688" s="129" t="s">
        <v>71</v>
      </c>
      <c r="U688" s="130"/>
      <c r="V688" s="186" t="str">
        <f>IF(OR($U686=0,M688="",Q688=""),"",IF(AND(T688="SI",$U686&gt;=$V$22),"CUMPLE",IF($U686&gt;=$V$23,"CUMPLE","NO CUMPLE")))</f>
        <v>CUMPLE</v>
      </c>
      <c r="W688" s="131"/>
      <c r="X688" s="186" t="str">
        <f>IF(OR(W686=0,M688="",Q688=""),"",IF(AND(T688="SI",W686&lt;=$X$22),"CUMPLE",IF(W686&lt;=$X$23,"CUMPLE","NO CUMPLE")))</f>
        <v>CUMPLE</v>
      </c>
      <c r="Y688" s="132"/>
      <c r="Z688" s="186" t="str">
        <f>IF(OR(Y686=0,M688="",Q688=""),"",IF(AND(T688="SI",Y686&gt;=$Z$22),"CUMPLE",IF(Y686&gt;=$Z$23,"CUMPLE","NO CUMPLE")))</f>
        <v>CUMPLE</v>
      </c>
      <c r="AA688" s="214" t="str">
        <f t="shared" si="612"/>
        <v/>
      </c>
      <c r="AB688" s="199">
        <v>2021</v>
      </c>
      <c r="AC688" s="134">
        <f t="shared" si="614"/>
        <v>2458.3148968769192</v>
      </c>
      <c r="AD688" s="135" t="str">
        <f t="shared" ref="AD688:AD691" si="618">IF(OR(B688="",C688=""),"",IF(AND(AC688&gt;0,AC688&lt;=30000),"MIPYME","NO CUMPLE"))</f>
        <v>MIPYME</v>
      </c>
      <c r="AE688" s="136"/>
      <c r="AF688" s="188" t="str">
        <f>IF(OR(M688="",L686="",P688=""),"",IF(AND(T686="SI",AE686&gt;=$AF$22),"CUMPLE",IF(AE686&gt;=$AF$23,"CUMPLE","NO CUMPLE")))</f>
        <v>CUMPLE</v>
      </c>
      <c r="AG688" s="136"/>
      <c r="AH688" s="188" t="str">
        <f>IF(OR(M688="",L686="",P686=""),"",IF(AND(T686="SI",AG686&gt;=$AH$22),"CUMPLE",IF(AG686&gt;=$AH$23,"CUMPLE","NO CUMPLE")))</f>
        <v>CUMPLE</v>
      </c>
      <c r="AI688" s="162" t="str">
        <f t="shared" si="615"/>
        <v>CUMPLE</v>
      </c>
    </row>
    <row r="689" spans="1:35" s="14" customFormat="1" ht="20.100000000000001" customHeight="1">
      <c r="A689" s="259">
        <v>45464</v>
      </c>
      <c r="B689" s="21">
        <f t="shared" si="616"/>
        <v>56.300000000000004</v>
      </c>
      <c r="C689" s="21" t="s">
        <v>262</v>
      </c>
      <c r="D689" s="121">
        <v>0.1</v>
      </c>
      <c r="E689" s="153">
        <v>12000000</v>
      </c>
      <c r="F689" s="153">
        <v>12000000</v>
      </c>
      <c r="G689" s="153">
        <v>2000000</v>
      </c>
      <c r="H689" s="153">
        <v>2000000</v>
      </c>
      <c r="I689" s="153">
        <f t="shared" ref="I689:I695" si="619">IF(ISERROR(E689-G689),"",E689-G689)</f>
        <v>10000000</v>
      </c>
      <c r="J689" s="153">
        <f t="shared" si="617"/>
        <v>10000000</v>
      </c>
      <c r="K689" s="153">
        <v>1E-4</v>
      </c>
      <c r="L689" s="153">
        <v>1E-4</v>
      </c>
      <c r="M689" s="149">
        <v>4</v>
      </c>
      <c r="N689" s="197">
        <f>IF(M689="","",VLOOKUP(M689,POA!$B$3:$G658,3,0))</f>
        <v>5</v>
      </c>
      <c r="O689" s="160" t="s">
        <v>7</v>
      </c>
      <c r="P689" s="160">
        <f>+SUM(P690:P697)</f>
        <v>0</v>
      </c>
      <c r="Q689" s="255">
        <f>IF(ISERROR(VLOOKUP(M689,POA!$B$3:$G671,2,0)),"",VLOOKUP(M689,POA!$B$3:$G671,2,0))</f>
        <v>1378467964</v>
      </c>
      <c r="R689" s="295">
        <f>IF(M689="","",SUM($I$686)+IF(ISERROR(VLOOKUP(M689,POA!$B$3:$G658,4,0)),"",VLOOKUP(M689,POA!$B$3:$G658,4,0)))</f>
        <v>2605758643.8000002</v>
      </c>
      <c r="S689" s="294" t="str">
        <f>IF(OR($R$26=0,M689="",Q689=""),"",IF($R$26&gt;=VLOOKUP(M689,POA!$B$3:$G$21,6,FALSE),"CUMPLE","NO CUMPLE"))</f>
        <v/>
      </c>
      <c r="T689" s="129" t="s">
        <v>71</v>
      </c>
      <c r="U689" s="130"/>
      <c r="V689" s="186" t="str">
        <f>IF(OR($U686=0,M689="",Q689=""),"",IF(AND(T689="SI",$U686&gt;=$V$22),"CUMPLE",IF($U686&gt;=$V$23,"CUMPLE","NO CUMPLE")))</f>
        <v>CUMPLE</v>
      </c>
      <c r="W689" s="131"/>
      <c r="X689" s="186" t="str">
        <f>IF(OR(W686=0,M689="",Q689=""),"",IF(AND(T689="SI",W686&lt;=$X$22),"CUMPLE",IF(W686&lt;=$X$23,"CUMPLE","NO CUMPLE")))</f>
        <v>CUMPLE</v>
      </c>
      <c r="Y689" s="132"/>
      <c r="Z689" s="186" t="str">
        <f>IF(OR(Y686=0,M689="",Q689=""),"",IF(AND(T689="SI",Y686&gt;=$Z$22),"CUMPLE",IF(Y686&gt;=$Z$23,"CUMPLE","NO CUMPLE")))</f>
        <v>CUMPLE</v>
      </c>
      <c r="AA689" s="214" t="str">
        <f t="shared" si="612"/>
        <v/>
      </c>
      <c r="AB689" s="199">
        <v>2021</v>
      </c>
      <c r="AC689" s="134">
        <f t="shared" si="614"/>
        <v>13.208207580190331</v>
      </c>
      <c r="AD689" s="135" t="str">
        <f t="shared" si="618"/>
        <v>MIPYME</v>
      </c>
      <c r="AE689" s="136"/>
      <c r="AF689" s="188" t="str">
        <f>IF(OR(M689="",L686="",P689=""),"",IF(AND(T686="SI",AE686&gt;=$AF$22),"CUMPLE",IF(AE686&gt;=$AF$23,"CUMPLE","NO CUMPLE")))</f>
        <v>CUMPLE</v>
      </c>
      <c r="AG689" s="136"/>
      <c r="AH689" s="188" t="str">
        <f>IF(OR(M689="",L686="",P686=""),"",IF(AND(T686="SI",AG686&gt;=$AH$22),"CUMPLE",IF(AG686&gt;=$AH$23,"CUMPLE","NO CUMPLE")))</f>
        <v>CUMPLE</v>
      </c>
      <c r="AI689" s="162" t="str">
        <f t="shared" si="615"/>
        <v>CUMPLE</v>
      </c>
    </row>
    <row r="690" spans="1:35" s="14" customFormat="1" ht="20.100000000000001" customHeight="1">
      <c r="A690" s="259"/>
      <c r="B690" s="21" t="str">
        <f t="shared" si="616"/>
        <v/>
      </c>
      <c r="C690" s="21"/>
      <c r="D690" s="121"/>
      <c r="E690" s="153"/>
      <c r="F690" s="153"/>
      <c r="G690" s="153"/>
      <c r="H690" s="153"/>
      <c r="I690" s="153">
        <f t="shared" si="619"/>
        <v>0</v>
      </c>
      <c r="J690" s="153">
        <f t="shared" si="617"/>
        <v>0</v>
      </c>
      <c r="K690" s="153"/>
      <c r="L690" s="153"/>
      <c r="M690" s="149">
        <v>5</v>
      </c>
      <c r="N690" s="197">
        <f>IF(M690="","",VLOOKUP(M690,POA!$B$3:$G671,3,0))</f>
        <v>5</v>
      </c>
      <c r="O690" s="160" t="s">
        <v>7</v>
      </c>
      <c r="P690" s="160">
        <f>+SUM(P691:P697)</f>
        <v>0</v>
      </c>
      <c r="Q690" s="255">
        <f>IF(ISERROR(VLOOKUP(M690,POA!$B$3:$G660,2,0)),"",VLOOKUP(M690,POA!$B$3:$G660,2,0))</f>
        <v>1348402734</v>
      </c>
      <c r="R690" s="295">
        <f>IF(M690="","",SUM($I$686)+IF(ISERROR(VLOOKUP(M690,POA!$B$3:$G659,4,0)),"",VLOOKUP(M690,POA!$B$3:$G659,4,0)))</f>
        <v>2599745597.8000002</v>
      </c>
      <c r="S690" s="298" t="str">
        <f>IF(OR($R$26=0,M690="",Q690=""),"",IF($R$26&gt;=VLOOKUP(M690,POA!$B$3:$G$21,6,FALSE),"CUMPLE","NO CUMPLE"))</f>
        <v/>
      </c>
      <c r="T690" s="129"/>
      <c r="U690" s="130"/>
      <c r="V690" s="186" t="str">
        <f>IF(OR($U686=0,M690="",Q690=""),"",IF(AND(T690="SI",$U686&gt;=$V$22),"CUMPLE",IF($U686&gt;=$V$23,"CUMPLE","NO CUMPLE")))</f>
        <v>CUMPLE</v>
      </c>
      <c r="W690" s="131"/>
      <c r="X690" s="186" t="str">
        <f>IF(OR(W686=0,M690="",Q690=""),"",IF(AND(T690="SI",W686&lt;=$X$22),"CUMPLE",IF(W686&lt;=$X$23,"CUMPLE","NO CUMPLE")))</f>
        <v>CUMPLE</v>
      </c>
      <c r="Y690" s="132"/>
      <c r="Z690" s="186" t="str">
        <f>IF(OR(Y686=0,M690="",Q690=""),"",IF(AND(T690="SI",Y686&gt;=$Z$22),"CUMPLE",IF(Y686&gt;=$Z$23,"CUMPLE","NO CUMPLE")))</f>
        <v>CUMPLE</v>
      </c>
      <c r="AA690" s="214" t="str">
        <f t="shared" si="612"/>
        <v/>
      </c>
      <c r="AB690" s="199">
        <v>2021</v>
      </c>
      <c r="AC690" s="134">
        <f t="shared" si="614"/>
        <v>0</v>
      </c>
      <c r="AD690" s="135" t="str">
        <f t="shared" si="618"/>
        <v/>
      </c>
      <c r="AE690" s="136"/>
      <c r="AF690" s="188" t="str">
        <f>IF(OR(M690="",L686="",P690=""),"",IF(AND(T686="SI",AE686&gt;=$AF$22),"CUMPLE",IF(AE686&gt;=$AF$23,"CUMPLE","NO CUMPLE")))</f>
        <v>CUMPLE</v>
      </c>
      <c r="AG690" s="136"/>
      <c r="AH690" s="188" t="str">
        <f>IF(OR(M689="",L686="",P686=""),"",IF(AND(T686="SI",AG686&gt;=$AH$22),"CUMPLE",IF(AG686&gt;=$AH$23,"CUMPLE","NO CUMPLE")))</f>
        <v>CUMPLE</v>
      </c>
      <c r="AI690" s="162" t="str">
        <f t="shared" si="615"/>
        <v>CUMPLE</v>
      </c>
    </row>
    <row r="691" spans="1:35" s="14" customFormat="1" ht="20.100000000000001" customHeight="1">
      <c r="A691" s="259"/>
      <c r="B691" s="21" t="str">
        <f t="shared" si="616"/>
        <v/>
      </c>
      <c r="C691" s="21"/>
      <c r="D691" s="121"/>
      <c r="E691" s="153"/>
      <c r="F691" s="153"/>
      <c r="G691" s="153"/>
      <c r="H691" s="153"/>
      <c r="I691" s="153">
        <f t="shared" si="619"/>
        <v>0</v>
      </c>
      <c r="J691" s="153">
        <f t="shared" si="617"/>
        <v>0</v>
      </c>
      <c r="K691" s="153"/>
      <c r="L691" s="153"/>
      <c r="M691" s="149">
        <v>6</v>
      </c>
      <c r="N691" s="197">
        <f>IF(M691="","",VLOOKUP(M691,POA!$B$3:$G658,3,0))</f>
        <v>5</v>
      </c>
      <c r="O691" s="160" t="s">
        <v>7</v>
      </c>
      <c r="P691" s="160">
        <f>+SUM(P692:P697)</f>
        <v>0</v>
      </c>
      <c r="Q691" s="255">
        <f>IF(ISERROR(VLOOKUP(M691,POA!$B$3:$G671,2,0)),"",VLOOKUP(M691,POA!$B$3:$G671,2,0))</f>
        <v>1264100957</v>
      </c>
      <c r="R691" s="295">
        <f>IF(M691="","",SUM($I$686)+IF(ISERROR(VLOOKUP(M691,POA!$B$3:$G660,4,0)),"",VLOOKUP(M691,POA!$B$3:$G660,4,0)))</f>
        <v>2582885242.4000001</v>
      </c>
      <c r="S691" s="257" t="str">
        <f>IF(OR($R$26=0,M691="",Q691=""),"",IF($R$26&gt;=VLOOKUP(M691,POA!$B$3:$G$21,6,FALSE),"CUMPLE","NO CUMPLE"))</f>
        <v/>
      </c>
      <c r="T691" s="129"/>
      <c r="U691" s="130"/>
      <c r="V691" s="186" t="str">
        <f>IF(OR($U686=0,M691="",Q691=""),"",IF(AND(T691="SI",$U686&gt;=$V$22),"CUMPLE",IF($U686&gt;=$V$23,"CUMPLE","NO CUMPLE")))</f>
        <v>CUMPLE</v>
      </c>
      <c r="W691" s="131"/>
      <c r="X691" s="186" t="str">
        <f>IF(OR(W686=0,M691="",Q691=""),"",IF(AND(T691="SI",W686&lt;=$X$22),"CUMPLE",IF(W686&lt;=$X$23,"CUMPLE","NO CUMPLE")))</f>
        <v>CUMPLE</v>
      </c>
      <c r="Y691" s="132"/>
      <c r="Z691" s="186" t="str">
        <f>IF(OR(Y686=0,M691="",Q691=""),"",IF(AND(T691="SI",Y686&gt;=$Z$22),"CUMPLE",IF(Y686&gt;=$Z$23,"CUMPLE","NO CUMPLE")))</f>
        <v>CUMPLE</v>
      </c>
      <c r="AA691" s="214" t="str">
        <f t="shared" si="612"/>
        <v/>
      </c>
      <c r="AB691" s="199">
        <v>2021</v>
      </c>
      <c r="AC691" s="134">
        <f t="shared" si="614"/>
        <v>0</v>
      </c>
      <c r="AD691" s="135" t="str">
        <f t="shared" si="618"/>
        <v/>
      </c>
      <c r="AE691" s="136"/>
      <c r="AF691" s="188" t="str">
        <f>IF(OR(M691="",L686="",P691=""),"",IF(AND(T686="SI",AE686&gt;=$AF$22),"CUMPLE",IF(AE686&gt;=$AF$23,"CUMPLE","NO CUMPLE")))</f>
        <v>CUMPLE</v>
      </c>
      <c r="AG691" s="136"/>
      <c r="AH691" s="188" t="str">
        <f>IF(OR(M691="",L686="",P686=""),"",IF(AND(T686="SI",AG686&gt;=$AH$22),"CUMPLE",IF(AG686&gt;=$AH$23,"CUMPLE","NO CUMPLE")))</f>
        <v>CUMPLE</v>
      </c>
      <c r="AI691" s="162" t="str">
        <f t="shared" si="615"/>
        <v>CUMPLE</v>
      </c>
    </row>
    <row r="692" spans="1:35" s="14" customFormat="1" ht="20.100000000000001" customHeight="1">
      <c r="A692" s="259"/>
      <c r="B692" s="150" t="str">
        <f t="shared" si="616"/>
        <v/>
      </c>
      <c r="C692" s="150"/>
      <c r="D692" s="121"/>
      <c r="E692" s="153"/>
      <c r="F692" s="153"/>
      <c r="G692" s="153"/>
      <c r="H692" s="153"/>
      <c r="I692" s="153">
        <f t="shared" si="619"/>
        <v>0</v>
      </c>
      <c r="J692" s="153">
        <f t="shared" si="617"/>
        <v>0</v>
      </c>
      <c r="K692" s="153"/>
      <c r="L692" s="153"/>
      <c r="M692" s="149">
        <v>7</v>
      </c>
      <c r="N692" s="197">
        <f>IF(M692="","",VLOOKUP(M692,POA!$B$3:$G658,3,0))</f>
        <v>5</v>
      </c>
      <c r="O692" s="160" t="s">
        <v>7</v>
      </c>
      <c r="P692" s="160">
        <f>+SUM(P693:P697)</f>
        <v>0</v>
      </c>
      <c r="Q692" s="255">
        <f>IF(ISERROR(VLOOKUP(M692,POA!$B$3:$G671,2,0)),"",VLOOKUP(M692,POA!$B$3:$G671,2,0))</f>
        <v>1167015102</v>
      </c>
      <c r="R692" s="295">
        <f>IF(M692="","",SUM($I$686)+IF(ISERROR(VLOOKUP(M692,POA!$B$3:$G661,4,0)),"",VLOOKUP(M692,POA!$B$3:$G661,4,0)))</f>
        <v>2563468071.4000001</v>
      </c>
      <c r="S692" s="257" t="str">
        <f>IF(OR($R$26=0,M692="",Q692=""),"",IF($R$26&gt;=VLOOKUP(M692,POA!$B$3:$G$21,6,FALSE),"CUMPLE","NO CUMPLE"))</f>
        <v/>
      </c>
      <c r="T692" s="129"/>
      <c r="U692" s="130"/>
      <c r="V692" s="186" t="str">
        <f>IF(OR($U686=0,M692="",Q692=""),"",IF(AND(T692="SI",$U686&gt;=$V$22),"CUMPLE",IF($U686&gt;=$V$23,"CUMPLE","NO CUMPLE")))</f>
        <v>CUMPLE</v>
      </c>
      <c r="W692" s="131"/>
      <c r="X692" s="186" t="str">
        <f>IF(OR(W686=0,M692="",Q692=""),"",IF(AND(T692="SI",W686&lt;=$X$22),"CUMPLE",IF(W686&lt;=$X$23,"CUMPLE","NO CUMPLE")))</f>
        <v>CUMPLE</v>
      </c>
      <c r="Y692" s="132"/>
      <c r="Z692" s="186" t="str">
        <f>IF(OR(Y686=0,M692="",Q692=""),"",IF(AND(T692="SI",Y686&gt;=$Z$22),"CUMPLE",IF(Y686&gt;=$Z$23,"CUMPLE","NO CUMPLE")))</f>
        <v>CUMPLE</v>
      </c>
      <c r="AA692" s="214" t="str">
        <f t="shared" si="612"/>
        <v/>
      </c>
      <c r="AB692" s="199">
        <v>2021</v>
      </c>
      <c r="AC692" s="134">
        <f t="shared" si="614"/>
        <v>0</v>
      </c>
      <c r="AD692" s="135" t="str">
        <f>IF(OR(B692="",C692=""),"",IF(AND(AC692&gt;0,AC692&lt;=30000),"MIPYME","NO CUMPLE"))</f>
        <v/>
      </c>
      <c r="AE692" s="136"/>
      <c r="AF692" s="188" t="str">
        <f>IF(OR(M692="",L686="",P692=""),"",IF(AND(T690="SI",AE686&gt;=$AF$22),"CUMPLE",IF(AE686&gt;=$AF$23,"CUMPLE","NO CUMPLE")))</f>
        <v>CUMPLE</v>
      </c>
      <c r="AG692" s="136"/>
      <c r="AH692" s="188" t="str">
        <f>IF(OR(M692="",L686="",P686=""),"",IF(AND(T686="SI",AG686&gt;=$AH$22),"CUMPLE",IF(AG686&gt;=$AH$23,"CUMPLE","NO CUMPLE")))</f>
        <v>CUMPLE</v>
      </c>
      <c r="AI692" s="162" t="str">
        <f t="shared" si="615"/>
        <v>CUMPLE</v>
      </c>
    </row>
    <row r="693" spans="1:35" s="14" customFormat="1" ht="20.100000000000001" customHeight="1">
      <c r="A693" s="259"/>
      <c r="B693" s="150" t="str">
        <f t="shared" si="616"/>
        <v/>
      </c>
      <c r="C693" s="150"/>
      <c r="D693" s="121"/>
      <c r="E693" s="153"/>
      <c r="F693" s="153"/>
      <c r="G693" s="153"/>
      <c r="H693" s="153"/>
      <c r="I693" s="153">
        <f t="shared" si="619"/>
        <v>0</v>
      </c>
      <c r="J693" s="153">
        <f t="shared" si="617"/>
        <v>0</v>
      </c>
      <c r="K693" s="153"/>
      <c r="L693" s="153"/>
      <c r="M693" s="149">
        <v>8</v>
      </c>
      <c r="N693" s="197">
        <f>IF(M693="","",VLOOKUP(M693,POA!$B$3:$G658,3,0))</f>
        <v>5</v>
      </c>
      <c r="O693" s="160" t="s">
        <v>7</v>
      </c>
      <c r="P693" s="160">
        <f>+SUM(P694:P697)</f>
        <v>0</v>
      </c>
      <c r="Q693" s="255">
        <f>IF(ISERROR(VLOOKUP(M693,POA!$B$3:$G671,2,0)),"",VLOOKUP(M693,POA!$B$3:$G671,2,0))</f>
        <v>1146992897</v>
      </c>
      <c r="R693" s="295">
        <f>IF(M693="","",SUM($I$686)+IF(ISERROR(VLOOKUP(M693,POA!$B$3:$G662,4,0)),"",VLOOKUP(M693,POA!$B$3:$G662,4,0)))</f>
        <v>2559463630.4000001</v>
      </c>
      <c r="S693" s="257" t="str">
        <f>IF(OR($R$26=0,M693="",Q693=""),"",IF($R$26&gt;=VLOOKUP(M693,POA!$B$3:$G$21,6,FALSE),"CUMPLE","NO CUMPLE"))</f>
        <v/>
      </c>
      <c r="T693" s="129"/>
      <c r="U693" s="130"/>
      <c r="V693" s="186" t="str">
        <f>IF(OR($U686=0,M693="",Q693=""),"",IF(AND(T693="SI",$U686&gt;=$V$22),"CUMPLE",IF($U686&gt;=$V$23,"CUMPLE","NO CUMPLE")))</f>
        <v>CUMPLE</v>
      </c>
      <c r="W693" s="131"/>
      <c r="X693" s="186" t="str">
        <f>IF(OR(W686=0,M693="",Q693=""),"",IF(AND(T693="SI",W686&lt;=$X$22),"CUMPLE",IF(W686&lt;=$X$23,"CUMPLE","NO CUMPLE")))</f>
        <v>CUMPLE</v>
      </c>
      <c r="Y693" s="132"/>
      <c r="Z693" s="186" t="str">
        <f>IF(OR(Y686=0,M693="",Q693=""),"",IF(AND(T693="SI",Y686&gt;=$Z$22),"CUMPLE",IF(Y686&gt;=$Z$23,"CUMPLE","NO CUMPLE")))</f>
        <v>CUMPLE</v>
      </c>
      <c r="AA693" s="214" t="str">
        <f t="shared" si="612"/>
        <v/>
      </c>
      <c r="AB693" s="199">
        <v>2021</v>
      </c>
      <c r="AC693" s="134">
        <f t="shared" si="614"/>
        <v>0</v>
      </c>
      <c r="AD693" s="135" t="str">
        <f t="shared" ref="AD693:AD694" si="620">IF(OR(B693="",C693=""),"",IF(AND(AC693&gt;0,AC693&lt;=30000),"MIPYME","NO CUMPLE"))</f>
        <v/>
      </c>
      <c r="AE693" s="136"/>
      <c r="AF693" s="188" t="str">
        <f>IF(OR(M693="",L686="",P693=""),"",IF(AND(T686="SI",AE686&gt;=$AF$22),"CUMPLE",IF(AE686&gt;=$AF$23,"CUMPLE","NO CUMPLE")))</f>
        <v>CUMPLE</v>
      </c>
      <c r="AG693" s="136"/>
      <c r="AH693" s="188" t="str">
        <f>IF(OR(M693="",L686="",P686=""),"",IF(AND(T686="SI",AG686&gt;=$AH$22),"CUMPLE",IF(AG686&gt;=$AH$23,"CUMPLE","NO CUMPLE")))</f>
        <v>CUMPLE</v>
      </c>
      <c r="AI693" s="162" t="str">
        <f t="shared" si="615"/>
        <v>CUMPLE</v>
      </c>
    </row>
    <row r="694" spans="1:35" s="14" customFormat="1" ht="20.100000000000001" customHeight="1">
      <c r="A694" s="259"/>
      <c r="B694" s="150" t="str">
        <f t="shared" si="616"/>
        <v/>
      </c>
      <c r="C694" s="150"/>
      <c r="D694" s="121"/>
      <c r="E694" s="153"/>
      <c r="F694" s="153"/>
      <c r="G694" s="153"/>
      <c r="H694" s="153"/>
      <c r="I694" s="153">
        <f t="shared" si="619"/>
        <v>0</v>
      </c>
      <c r="J694" s="153">
        <f t="shared" si="617"/>
        <v>0</v>
      </c>
      <c r="K694" s="153"/>
      <c r="L694" s="153"/>
      <c r="M694" s="149">
        <v>9</v>
      </c>
      <c r="N694" s="197">
        <f>IF(M694="","",VLOOKUP(M694,POA!$B$3:$G658,3,0))</f>
        <v>5</v>
      </c>
      <c r="O694" s="160" t="s">
        <v>7</v>
      </c>
      <c r="P694" s="160">
        <f>+SUM(P695:P697)</f>
        <v>0</v>
      </c>
      <c r="Q694" s="255">
        <f>IF(ISERROR(VLOOKUP(M694,POA!$B$3:$G664,2,0)),"",VLOOKUP(M694,POA!$B$3:$G664,2,0))</f>
        <v>1077361989</v>
      </c>
      <c r="R694" s="295">
        <f>IF(M694="","",SUM($I$686)+IF(ISERROR(VLOOKUP(M694,POA!$B$3:$G663,4,0)),"",VLOOKUP(M694,POA!$B$3:$G663,4,0)))</f>
        <v>2545537448.8000002</v>
      </c>
      <c r="S694" s="257" t="str">
        <f>IF(OR($R$26=0,M694="",Q694=""),"",IF($R$26&gt;=VLOOKUP(M694,POA!$B$3:$G$21,6,FALSE),"CUMPLE","NO CUMPLE"))</f>
        <v/>
      </c>
      <c r="T694" s="129"/>
      <c r="U694" s="130"/>
      <c r="V694" s="186" t="str">
        <f>IF(OR($U686=0,M694="",Q694=""),"",IF(AND(T694="SI",$U686&gt;=$V$22),"CUMPLE",IF($U686&gt;=$V$23,"CUMPLE","NO CUMPLE")))</f>
        <v>CUMPLE</v>
      </c>
      <c r="W694" s="131"/>
      <c r="X694" s="186" t="str">
        <f>IF(OR(W686=0,M694="",Q694=""),"",IF(AND(T694="SI",W686&lt;=$X$22),"CUMPLE",IF(W686&lt;=$X$23,"CUMPLE","NO CUMPLE")))</f>
        <v>CUMPLE</v>
      </c>
      <c r="Y694" s="132"/>
      <c r="Z694" s="186" t="str">
        <f>IF(OR(Y686=0,M694="",Q694=""),"",IF(AND(T694="SI",Y686&gt;=$Z$22),"CUMPLE",IF(Y686&gt;=$Z$23,"CUMPLE","NO CUMPLE")))</f>
        <v>CUMPLE</v>
      </c>
      <c r="AA694" s="215" t="str">
        <f t="shared" si="612"/>
        <v/>
      </c>
      <c r="AB694" s="133">
        <v>2021</v>
      </c>
      <c r="AC694" s="134">
        <f t="shared" si="614"/>
        <v>0</v>
      </c>
      <c r="AD694" s="135" t="str">
        <f t="shared" si="620"/>
        <v/>
      </c>
      <c r="AE694" s="136"/>
      <c r="AF694" s="188" t="str">
        <f>IF(OR(M694="",L686="",P686=""),"",IF(AND(T686="SI",AE686&gt;=$AF$22),"CUMPLE",IF(AE686&gt;=$AF$23,"CUMPLE","NO CUMPLE")))</f>
        <v>CUMPLE</v>
      </c>
      <c r="AG694" s="136"/>
      <c r="AH694" s="188" t="str">
        <f>IF(OR(M694="",L686="",P686=""),"",IF(AND(T686="SI",AG686&gt;=$AH$22),"CUMPLE",IF(AG686&gt;=$AH$23,"CUMPLE","NO CUMPLE")))</f>
        <v>CUMPLE</v>
      </c>
      <c r="AI694" s="162" t="str">
        <f t="shared" si="615"/>
        <v>CUMPLE</v>
      </c>
    </row>
    <row r="695" spans="1:35" s="14" customFormat="1" ht="20.100000000000001" customHeight="1">
      <c r="A695" s="259"/>
      <c r="B695" s="150" t="str">
        <f t="shared" si="616"/>
        <v/>
      </c>
      <c r="C695" s="150"/>
      <c r="D695" s="121"/>
      <c r="E695" s="153"/>
      <c r="F695" s="153"/>
      <c r="G695" s="153"/>
      <c r="H695" s="153"/>
      <c r="I695" s="153">
        <f t="shared" si="619"/>
        <v>0</v>
      </c>
      <c r="J695" s="153">
        <f t="shared" si="617"/>
        <v>0</v>
      </c>
      <c r="K695" s="153"/>
      <c r="L695" s="153"/>
      <c r="M695" s="151"/>
      <c r="N695" s="197" t="str">
        <f>IF(M695="","",VLOOKUP(M695,POA!$B$3:$G658,3,0))</f>
        <v/>
      </c>
      <c r="O695" s="160" t="s">
        <v>7</v>
      </c>
      <c r="P695" s="160">
        <f>+SUM(P696:P697)</f>
        <v>0</v>
      </c>
      <c r="Q695" s="203" t="str">
        <f>IF(ISERROR(VLOOKUP(M695,POA!$B$3:$G665,2,0)),"",VLOOKUP(M695,POA!$B$3:$G665,2,0))</f>
        <v/>
      </c>
      <c r="R695" s="261"/>
      <c r="S695" s="246"/>
      <c r="T695" s="129"/>
      <c r="U695" s="130"/>
      <c r="V695" s="186" t="str">
        <f>IF(OR($U686=0,M695="",Q695=""),"",IF(AND(T695="SI",$U686&gt;=$V$22),"CUMPLE",IF($U686&gt;=$V$23,"CUMPLE","NO CUMPLE")))</f>
        <v/>
      </c>
      <c r="W695" s="131"/>
      <c r="X695" s="186" t="str">
        <f>IF(OR(W686=0,M695="",Q695=""),"",IF(AND(T695="SI",W686&lt;=$X$22),"CUMPLE",IF(W686&lt;=$X$23,"CUMPLE","NO CUMPLE")))</f>
        <v/>
      </c>
      <c r="Y695" s="132"/>
      <c r="Z695" s="186" t="str">
        <f>IF(OR(Y686=0,M695="",Q695=""),"",IF(AND(T695="SI",Y686&gt;=$Z$22),"CUMPLE",IF(Y686&gt;=$Z$23,"CUMPLE","NO CUMPLE")))</f>
        <v/>
      </c>
      <c r="AA695" s="214" t="str">
        <f t="shared" si="612"/>
        <v/>
      </c>
      <c r="AB695" s="199">
        <v>2021</v>
      </c>
      <c r="AC695" s="134">
        <f t="shared" si="614"/>
        <v>0</v>
      </c>
      <c r="AD695" s="135" t="str">
        <f>IF(OR(B695="",C695=""),"",IF(AND(AC695&gt;0,AC695&lt;=30000),"MIPYME","NO CUMPLE"))</f>
        <v/>
      </c>
      <c r="AE695" s="136"/>
      <c r="AF695" s="188" t="str">
        <f>IF(OR(M695="",L686="",P695=""),"",IF(AND(T686="SI",AE686&gt;=$AF$22),"CUMPLE",IF(AE686&gt;=$AF$23,"CUMPLE","NO CUMPLE")))</f>
        <v/>
      </c>
      <c r="AG695" s="136"/>
      <c r="AH695" s="188" t="str">
        <f>IF(OR(M695="",L686="",P686=""),"",IF(AND(T686="SI",AG686&gt;=$AH$22),"CUMPLE",IF(AG686&gt;=$AH$23,"CUMPLE","NO CUMPLE")))</f>
        <v/>
      </c>
      <c r="AI695" s="162" t="str">
        <f t="shared" si="615"/>
        <v/>
      </c>
    </row>
    <row r="696" spans="1:35" ht="20.100000000000001" customHeight="1">
      <c r="A696" s="259"/>
      <c r="B696" s="284" t="str">
        <f t="shared" si="616"/>
        <v/>
      </c>
      <c r="C696" s="284"/>
      <c r="D696" s="284"/>
      <c r="E696" s="216"/>
      <c r="F696" s="153"/>
      <c r="G696" s="153"/>
      <c r="H696" s="153"/>
      <c r="I696" s="153">
        <f>IF(ISERROR(E696-G696),"",E696-G696)</f>
        <v>0</v>
      </c>
      <c r="J696" s="153">
        <f t="shared" si="617"/>
        <v>0</v>
      </c>
      <c r="K696" s="153"/>
      <c r="L696" s="153"/>
      <c r="M696" s="151"/>
      <c r="N696" s="197" t="str">
        <f>IF(M696="","",VLOOKUP(M696,POA!$B$3:$G658,3,0))</f>
        <v/>
      </c>
      <c r="O696" s="160" t="s">
        <v>7</v>
      </c>
      <c r="P696" s="160">
        <f>+SUM(P697:P697)</f>
        <v>0</v>
      </c>
      <c r="Q696" s="203" t="str">
        <f>IF(ISERROR(VLOOKUP(M696,POA!$B$3:$G666,2,0)),"",VLOOKUP(M696,POA!$B$3:$G666,2,0))</f>
        <v/>
      </c>
      <c r="R696" s="204"/>
      <c r="S696" s="253"/>
      <c r="T696" s="129"/>
      <c r="U696" s="129"/>
      <c r="V696" s="186" t="str">
        <f>IF(OR($U687=0,M696="",Q696=""),"",IF(AND(T696="SI",$U687&gt;=$V$22),"CUMPLE",IF($U687&gt;=$V$23,"CUMPLE","NO CUMPLE")))</f>
        <v/>
      </c>
      <c r="W696" s="129"/>
      <c r="X696" s="186" t="str">
        <f>IF(OR(W687=0,M696="",Q696=""),"",IF(AND(T696="SI",W687&lt;=$X$22),"CUMPLE",IF(W687&lt;=$X$23,"CUMPLE","NO CUMPLE")))</f>
        <v/>
      </c>
      <c r="Y696" s="129"/>
      <c r="Z696" s="186" t="str">
        <f>IF(OR(Y687=0,M696="",Q696=""),"",IF(AND(T696="SI",Y687&gt;=$Z$22),"CUMPLE",IF(Y687&gt;=$Z$23,"CUMPLE","NO CUMPLE")))</f>
        <v/>
      </c>
      <c r="AA696" s="214" t="str">
        <f t="shared" si="612"/>
        <v/>
      </c>
      <c r="AB696" s="200"/>
      <c r="AC696" s="129"/>
      <c r="AD696" s="129"/>
      <c r="AE696" s="129"/>
      <c r="AF696" s="188" t="str">
        <f>IF(OR(M696="",L686="",P696=""),"",IF(AND(T686="SI",AE686&gt;=$AF$22),"CUMPLE",IF(AE686&gt;=$AF$23,"CUMPLE","NO CUMPLE")))</f>
        <v/>
      </c>
      <c r="AG696" s="129"/>
      <c r="AH696" s="188" t="str">
        <f>IF(OR(M696="",L686="",P686=""),"",IF(AND(T686="SI",AG686&gt;=$AH$22),"CUMPLE",IF(AG686&gt;=$AH$23,"CUMPLE","NO CUMPLE")))</f>
        <v/>
      </c>
      <c r="AI696" s="162" t="str">
        <f t="shared" si="615"/>
        <v/>
      </c>
    </row>
    <row r="697" spans="1:35" ht="9.9499999999999993" customHeight="1" thickBot="1">
      <c r="A697" s="269"/>
      <c r="B697" s="322" t="s">
        <v>73</v>
      </c>
      <c r="C697" s="323"/>
      <c r="D697" s="323"/>
      <c r="E697" s="323"/>
      <c r="F697" s="323"/>
      <c r="G697" s="323"/>
      <c r="H697" s="323"/>
      <c r="I697" s="323"/>
      <c r="J697" s="323"/>
      <c r="K697" s="323"/>
      <c r="L697" s="323"/>
      <c r="M697" s="323"/>
      <c r="N697" s="323"/>
      <c r="O697" s="323"/>
      <c r="P697" s="323"/>
      <c r="Q697" s="323"/>
      <c r="R697" s="323"/>
      <c r="S697" s="324"/>
      <c r="T697" s="323"/>
      <c r="U697" s="323"/>
      <c r="V697" s="323"/>
      <c r="W697" s="323"/>
      <c r="X697" s="323"/>
      <c r="Y697" s="323"/>
      <c r="Z697" s="323"/>
      <c r="AA697" s="324"/>
      <c r="AB697" s="323"/>
      <c r="AC697" s="323"/>
      <c r="AD697" s="323"/>
      <c r="AE697" s="323"/>
      <c r="AF697" s="323"/>
      <c r="AG697" s="323"/>
      <c r="AH697" s="323"/>
      <c r="AI697" s="325"/>
    </row>
    <row r="698" spans="1:35" s="221" customFormat="1" ht="26.1" customHeight="1">
      <c r="A698" s="221" t="s">
        <v>263</v>
      </c>
      <c r="B698" s="222">
        <v>57</v>
      </c>
      <c r="C698" s="223" t="s">
        <v>264</v>
      </c>
      <c r="D698" s="224">
        <f>IF(SUM(D699:D708)=0,"",SUM(D699:D708))</f>
        <v>1</v>
      </c>
      <c r="E698" s="225">
        <f t="shared" ref="E698:K698" si="621">IF(ISERROR(SUM(E699:E708)),"",SUM(E699:E708))</f>
        <v>1892042778</v>
      </c>
      <c r="F698" s="225">
        <f t="shared" si="621"/>
        <v>2399339095</v>
      </c>
      <c r="G698" s="225">
        <f t="shared" si="621"/>
        <v>314425353</v>
      </c>
      <c r="H698" s="225">
        <f t="shared" si="621"/>
        <v>678583355</v>
      </c>
      <c r="I698" s="225">
        <f t="shared" si="621"/>
        <v>1577617425</v>
      </c>
      <c r="J698" s="225">
        <f t="shared" si="621"/>
        <v>1720755740</v>
      </c>
      <c r="K698" s="225">
        <f t="shared" si="621"/>
        <v>191738173</v>
      </c>
      <c r="L698" s="225">
        <f t="shared" ref="L698" si="622">IF(ISERROR(SUM(L699:L707)),"",SUM(L699:L707))</f>
        <v>85285318</v>
      </c>
      <c r="M698" s="226">
        <v>1</v>
      </c>
      <c r="N698" s="227">
        <f>IF(M698="","",VLOOKUP(M698,POA!$B$3:$G670,3,0))</f>
        <v>5</v>
      </c>
      <c r="O698" s="228" t="s">
        <v>7</v>
      </c>
      <c r="P698" s="228">
        <f>+SUM(P699:P707)</f>
        <v>0</v>
      </c>
      <c r="Q698" s="229">
        <f>IF(ISERROR(VLOOKUP(M698,POA!$B$3:$G683,2,0)),"",VLOOKUP(M698,POA!$B$3:$G683,2,0))</f>
        <v>3031202957</v>
      </c>
      <c r="R698" s="230">
        <f>IF(M698="","",SUM($I$698)+IF(ISERROR(VLOOKUP(M698,POA!$B$3:$G667,4,0)),"",VLOOKUP(M698,POA!$B$3:$G667,4,0)))</f>
        <v>2183858016.4000001</v>
      </c>
      <c r="S698" s="231" t="str">
        <f>IF(OR($R$26=0,M698="",Q698=""),"",IF($R$26&gt;=VLOOKUP(M698,POA!$B$3:$G$21,6,FALSE),"CUMPLE","NO CUMPLE"))</f>
        <v/>
      </c>
      <c r="T698" s="225" t="str">
        <f>IF(M698="","",IF(COUNTIFS(T699:T708,"SI",D699:D708,"&gt;=10%")&gt;0,"SI","NO"))</f>
        <v>SI</v>
      </c>
      <c r="U698" s="225">
        <f>IF(ISERROR(SUM(E698/G698)),0,SUM(E698/G698))</f>
        <v>6.0174625231318419</v>
      </c>
      <c r="V698" s="232" t="str">
        <f>IF(OR($U698=0,M698="",Q698=""),"",IF(AND(T698="SI",$U698&gt;=$V$22),"CUMPLE",IF($U698&gt;=$V$23,"CUMPLE","NO CUMPLE")))</f>
        <v>CUMPLE</v>
      </c>
      <c r="W698" s="233">
        <f>IF(M698="","",IF(ISERROR(SUM(H698/F698)),0,SUM(H698/F698)))</f>
        <v>0.28282094699082122</v>
      </c>
      <c r="X698" s="232" t="str">
        <f>IF(OR(W698=0,M698="",Q698=""),"",IF(AND(T698="SI",W698&lt;=$X$22),"CUMPLE",IF(W698&lt;=$X$23,"CUMPLE","NO CUMPLE")))</f>
        <v>CUMPLE</v>
      </c>
      <c r="Y698" s="225">
        <f>IF(ISERROR(SUM(K698/L698)),0,SUM(K698/L698))</f>
        <v>2.2481967294769305</v>
      </c>
      <c r="Z698" s="232" t="str">
        <f>IF(OR(Y698=0,M698="",Q698=""),"",IF(AND(T698="SI",Y698&gt;=$Z$22),"CUMPLE",IF(Y698&gt;=$Z$23,"CUMPLE","NO CUMPLE")))</f>
        <v>CUMPLE</v>
      </c>
      <c r="AA698" s="234" t="str">
        <f t="shared" ref="AA698:AA708" si="623">IF(OR(S698="",V698="",X698="",Z698=""),"",IF(S698="NO CUMPLE","NO CUMPLE",IF(V698="NO CUMPLE","NO CUMPLE",IF(X698="NO CUMPLE","NO CUMPLE",IF(Z698="NO CUMPLE","NO CUMPLE",IF(Z698="NO CUMPLE","NO CUMPLE","CUMPLE"))))))</f>
        <v/>
      </c>
      <c r="AB698" s="235">
        <v>2021</v>
      </c>
      <c r="AC698" s="236">
        <f>IF(ISERROR(F698/VLOOKUP(AB698,$AC$21:$AD$23,2)),"",F698/VLOOKUP(AB698,$AC$21:$AD$23,2))</f>
        <v>2640.9140685021671</v>
      </c>
      <c r="AD698" s="237" t="str">
        <f>IF(OR(B698="",C698=""),"",IF(AND(AC698&gt;0,AC698&lt;=30000),"MIPYME","NO CUMPLE"))</f>
        <v>MIPYME</v>
      </c>
      <c r="AE698" s="238">
        <f>IF(M698="","",IF(ISERROR(SUM(K698/J698)),0,SUM(K698/J698)))</f>
        <v>0.11142672288863031</v>
      </c>
      <c r="AF698" s="239" t="str">
        <f>IF(OR(M698="",L698="",P698=""),"",IF(AND(T698="SI",AE698&gt;=$AF$22),"CUMPLE",IF(AE698&gt;=$AF$23,"CUMPLE","NO CUMPLE")))</f>
        <v>CUMPLE</v>
      </c>
      <c r="AG698" s="238">
        <f>IF(M698="","",IF(ISERROR(SUM(K698/F698)),0,SUM(K698/F698)))</f>
        <v>7.9912911601184078E-2</v>
      </c>
      <c r="AH698" s="239" t="str">
        <f>IF(OR(M698="",L698="",P698=""),"",IF(AND(T698="SI",AG698&gt;=$AH$22),"CUMPLE",IF(AG698&gt;=$AH$23,"CUMPLE","NO CUMPLE")))</f>
        <v>CUMPLE</v>
      </c>
      <c r="AI698" s="234" t="str">
        <f>IF(OR(AF698="",AH698=""),"",IF(AF698="NO CUMPLE","NO CUMPLE",IF(AH698="NO CUMPLE","NO CUMPLE",IF(AH698="NO CUMPLE","NO CUMPLE","CUMPLE"))))</f>
        <v>CUMPLE</v>
      </c>
    </row>
    <row r="699" spans="1:35" s="14" customFormat="1" ht="20.100000000000001" customHeight="1">
      <c r="A699" s="259">
        <v>45483</v>
      </c>
      <c r="B699" s="146">
        <f>IF(C699="","",B698+0.1)</f>
        <v>57.1</v>
      </c>
      <c r="C699" s="146" t="s">
        <v>265</v>
      </c>
      <c r="D699" s="147">
        <v>1</v>
      </c>
      <c r="E699" s="137">
        <v>1892042778</v>
      </c>
      <c r="F699" s="137">
        <v>2399339095</v>
      </c>
      <c r="G699" s="137">
        <v>314425353</v>
      </c>
      <c r="H699" s="137">
        <v>678583355</v>
      </c>
      <c r="I699" s="137">
        <f>IF(ISERROR(E699-G699),"",E699-G699)</f>
        <v>1577617425</v>
      </c>
      <c r="J699" s="137">
        <f>IF(ISERROR(F699-H699),"",F699-H699)</f>
        <v>1720755740</v>
      </c>
      <c r="K699" s="137">
        <v>191738173</v>
      </c>
      <c r="L699" s="137">
        <v>85285318</v>
      </c>
      <c r="M699" s="148">
        <v>2</v>
      </c>
      <c r="N699" s="198">
        <f>IF(M699="","",VLOOKUP(M699,POA!$B$3:$G670,3,0))</f>
        <v>5</v>
      </c>
      <c r="O699" s="159" t="s">
        <v>7</v>
      </c>
      <c r="P699" s="159">
        <f t="shared" ref="P699:P700" si="624">+SUM(P700:P708)</f>
        <v>0</v>
      </c>
      <c r="Q699" s="202">
        <f>IF(ISERROR(VLOOKUP(M699,POA!$B$3:$G683,2,0)),"",VLOOKUP(M699,POA!$B$3:$G683,2,0))</f>
        <v>1797292893</v>
      </c>
      <c r="R699" s="264">
        <f>IF(M699="","",SUM($I$698)+IF(ISERROR(VLOOKUP(M699,POA!$B$3:$G668,4,0)),"",VLOOKUP(M699,POA!$B$3:$G668,4,0)))</f>
        <v>1937076003.5999999</v>
      </c>
      <c r="S699" s="256" t="str">
        <f>IF(OR($R$26=0,M699="",Q699=""),"",IF($R$26&gt;=VLOOKUP(M699,POA!$B$3:$G$21,6,FALSE),"CUMPLE","NO CUMPLE"))</f>
        <v/>
      </c>
      <c r="T699" s="154" t="s">
        <v>71</v>
      </c>
      <c r="U699" s="138"/>
      <c r="V699" s="185" t="str">
        <f>IF(OR($U698=0,M699="",Q699=""),"",IF(AND(T699="SI",$U698&gt;=$V$22),"CUMPLE",IF($U698&gt;=$V$23,"CUMPLE","NO CUMPLE")))</f>
        <v>CUMPLE</v>
      </c>
      <c r="W699" s="139"/>
      <c r="X699" s="185" t="str">
        <f>IF(OR(W698=0,M699="",Q699=""),"",IF(AND(T699="SI",W698&lt;=$X$22),"CUMPLE",IF(W698&lt;=$X$23,"CUMPLE","NO CUMPLE")))</f>
        <v>CUMPLE</v>
      </c>
      <c r="Y699" s="140"/>
      <c r="Z699" s="185" t="str">
        <f>IF(OR(Y698=0,M699="",Q699=""),"",IF(AND(T699="SI",Y698&gt;=$Z$22),"CUMPLE",IF(Y698&gt;=$Z$23,"CUMPLE","NO CUMPLE")))</f>
        <v>CUMPLE</v>
      </c>
      <c r="AA699" s="213" t="str">
        <f t="shared" si="623"/>
        <v/>
      </c>
      <c r="AB699" s="141">
        <v>2021</v>
      </c>
      <c r="AC699" s="142">
        <f t="shared" ref="AC699:AC707" si="625">IF(ISERROR(F699/VLOOKUP(AB699,$AC$21:$AD$23,2)),"",F699/VLOOKUP(AB699,$AC$21:$AD$23,2))</f>
        <v>2640.9140685021671</v>
      </c>
      <c r="AD699" s="143" t="str">
        <f>IF(OR(B699="",C699=""),"",IF(AND(AC699&gt;0,AC699&lt;=30000),"MIPYME","NO CUMPLE"))</f>
        <v>MIPYME</v>
      </c>
      <c r="AE699" s="144"/>
      <c r="AF699" s="187" t="str">
        <f>IF(OR(M699="",L698="",P699=""),"",IF(AND(T698="SI",AE698&gt;=$AF$22),"CUMPLE",IF(AE698&gt;=$AF$23,"CUMPLE","NO CUMPLE")))</f>
        <v>CUMPLE</v>
      </c>
      <c r="AG699" s="144"/>
      <c r="AH699" s="187" t="str">
        <f>IF(OR(M699="",L698="",P699=""),"",IF(AND(T698="SI",AG698&gt;=$AH$22),"CUMPLE",IF(AG698&gt;=$AH$23,"CUMPLE","NO CUMPLE")))</f>
        <v>CUMPLE</v>
      </c>
      <c r="AI699" s="161" t="str">
        <f t="shared" ref="AI699:AI708" si="626">IF(OR(AF699="",AH699=""),"",IF(AF699="NO CUMPLE","NO CUMPLE",IF(AH699="NO CUMPLE","NO CUMPLE",IF(AH699="NO CUMPLE","NO CUMPLE","CUMPLE"))))</f>
        <v>CUMPLE</v>
      </c>
    </row>
    <row r="700" spans="1:35" s="14" customFormat="1" ht="20.100000000000001" customHeight="1">
      <c r="A700" s="259"/>
      <c r="B700" s="21" t="str">
        <f t="shared" ref="B700:B708" si="627">IF(C700="","",B699+0.1)</f>
        <v/>
      </c>
      <c r="C700" s="21"/>
      <c r="D700" s="121"/>
      <c r="E700" s="153"/>
      <c r="F700" s="153"/>
      <c r="G700" s="153"/>
      <c r="H700" s="153"/>
      <c r="I700" s="153">
        <f>IF(ISERROR(E700-G700),"",E700-G700)</f>
        <v>0</v>
      </c>
      <c r="J700" s="153">
        <f t="shared" ref="J700:J708" si="628">IF(ISERROR(F700-H700),"",F700-H700)</f>
        <v>0</v>
      </c>
      <c r="K700" s="153"/>
      <c r="L700" s="153"/>
      <c r="M700" s="149">
        <v>3</v>
      </c>
      <c r="N700" s="197">
        <f>IF(M700="","",VLOOKUP(M700,POA!$B$3:$G670,3,0))</f>
        <v>5</v>
      </c>
      <c r="O700" s="160" t="s">
        <v>7</v>
      </c>
      <c r="P700" s="160">
        <f t="shared" si="624"/>
        <v>0</v>
      </c>
      <c r="Q700" s="255">
        <f>IF(ISERROR(VLOOKUP(M700,POA!$B$3:$G683,2,0)),"",VLOOKUP(M700,POA!$B$3:$G683,2,0))</f>
        <v>1522205504</v>
      </c>
      <c r="R700" s="295">
        <f>IF(M700="","",SUM($I$698)+IF(ISERROR(VLOOKUP(M700,POA!$B$3:$G669,4,0)),"",VLOOKUP(M700,POA!$B$3:$G669,4,0)))</f>
        <v>1882058525.8</v>
      </c>
      <c r="S700" s="257" t="str">
        <f>IF(OR($R$26=0,M700="",Q700=""),"",IF($R$26&gt;=VLOOKUP(M700,POA!$B$3:$G$21,6,FALSE),"CUMPLE","NO CUMPLE"))</f>
        <v/>
      </c>
      <c r="T700" s="129"/>
      <c r="U700" s="130"/>
      <c r="V700" s="186" t="str">
        <f>IF(OR($U698=0,M700="",Q700=""),"",IF(AND(T700="SI",$U698&gt;=$V$22),"CUMPLE",IF($U698&gt;=$V$23,"CUMPLE","NO CUMPLE")))</f>
        <v>CUMPLE</v>
      </c>
      <c r="W700" s="131"/>
      <c r="X700" s="186" t="str">
        <f>IF(OR(W698=0,M700="",Q700=""),"",IF(AND(T700="SI",W698&lt;=$X$22),"CUMPLE",IF(W698&lt;=$X$23,"CUMPLE","NO CUMPLE")))</f>
        <v>CUMPLE</v>
      </c>
      <c r="Y700" s="132"/>
      <c r="Z700" s="186" t="str">
        <f>IF(OR(Y698=0,M700="",Q700=""),"",IF(AND(T700="SI",Y698&gt;=$Z$22),"CUMPLE",IF(Y698&gt;=$Z$23,"CUMPLE","NO CUMPLE")))</f>
        <v>CUMPLE</v>
      </c>
      <c r="AA700" s="214" t="str">
        <f t="shared" si="623"/>
        <v/>
      </c>
      <c r="AB700" s="199">
        <v>2021</v>
      </c>
      <c r="AC700" s="134">
        <f t="shared" si="625"/>
        <v>0</v>
      </c>
      <c r="AD700" s="135" t="str">
        <f t="shared" ref="AD700:AD703" si="629">IF(OR(B700="",C700=""),"",IF(AND(AC700&gt;0,AC700&lt;=30000),"MIPYME","NO CUMPLE"))</f>
        <v/>
      </c>
      <c r="AE700" s="136"/>
      <c r="AF700" s="188" t="str">
        <f>IF(OR(M700="",L698="",P700=""),"",IF(AND(T698="SI",AE698&gt;=$AF$22),"CUMPLE",IF(AE698&gt;=$AF$23,"CUMPLE","NO CUMPLE")))</f>
        <v>CUMPLE</v>
      </c>
      <c r="AG700" s="136"/>
      <c r="AH700" s="188" t="str">
        <f>IF(OR(M700="",L698="",P698=""),"",IF(AND(T698="SI",AG698&gt;=$AH$22),"CUMPLE",IF(AG698&gt;=$AH$23,"CUMPLE","NO CUMPLE")))</f>
        <v>CUMPLE</v>
      </c>
      <c r="AI700" s="162" t="str">
        <f t="shared" si="626"/>
        <v>CUMPLE</v>
      </c>
    </row>
    <row r="701" spans="1:35" s="14" customFormat="1" ht="20.100000000000001" customHeight="1">
      <c r="A701" s="259"/>
      <c r="B701" s="21" t="str">
        <f t="shared" si="627"/>
        <v/>
      </c>
      <c r="C701" s="21"/>
      <c r="D701" s="121"/>
      <c r="E701" s="153"/>
      <c r="F701" s="153"/>
      <c r="G701" s="153"/>
      <c r="H701" s="153"/>
      <c r="I701" s="153">
        <f t="shared" ref="I701:I707" si="630">IF(ISERROR(E701-G701),"",E701-G701)</f>
        <v>0</v>
      </c>
      <c r="J701" s="153">
        <f t="shared" si="628"/>
        <v>0</v>
      </c>
      <c r="K701" s="153"/>
      <c r="L701" s="153"/>
      <c r="M701" s="149">
        <v>4</v>
      </c>
      <c r="N701" s="197">
        <f>IF(M701="","",VLOOKUP(M701,POA!$B$3:$G670,3,0))</f>
        <v>5</v>
      </c>
      <c r="O701" s="160" t="s">
        <v>7</v>
      </c>
      <c r="P701" s="160">
        <f>+SUM(P702:P709)</f>
        <v>0</v>
      </c>
      <c r="Q701" s="255">
        <f>IF(ISERROR(VLOOKUP(M701,POA!$B$3:$G683,2,0)),"",VLOOKUP(M701,POA!$B$3:$G683,2,0))</f>
        <v>1378467964</v>
      </c>
      <c r="R701" s="295">
        <f>IF(M701="","",SUM($I$698)+IF(ISERROR(VLOOKUP(M701,POA!$B$3:$G670,4,0)),"",VLOOKUP(M701,POA!$B$3:$G670,4,0)))</f>
        <v>1853311017.8</v>
      </c>
      <c r="S701" s="294" t="str">
        <f>IF(OR($R$26=0,M701="",Q701=""),"",IF($R$26&gt;=VLOOKUP(M701,POA!$B$3:$G$21,6,FALSE),"CUMPLE","NO CUMPLE"))</f>
        <v/>
      </c>
      <c r="T701" s="129"/>
      <c r="U701" s="130"/>
      <c r="V701" s="186" t="str">
        <f>IF(OR($U698=0,M701="",Q701=""),"",IF(AND(T701="SI",$U698&gt;=$V$22),"CUMPLE",IF($U698&gt;=$V$23,"CUMPLE","NO CUMPLE")))</f>
        <v>CUMPLE</v>
      </c>
      <c r="W701" s="131"/>
      <c r="X701" s="186" t="str">
        <f>IF(OR(W698=0,M701="",Q701=""),"",IF(AND(T701="SI",W698&lt;=$X$22),"CUMPLE",IF(W698&lt;=$X$23,"CUMPLE","NO CUMPLE")))</f>
        <v>CUMPLE</v>
      </c>
      <c r="Y701" s="132"/>
      <c r="Z701" s="186" t="str">
        <f>IF(OR(Y698=0,M701="",Q701=""),"",IF(AND(T701="SI",Y698&gt;=$Z$22),"CUMPLE",IF(Y698&gt;=$Z$23,"CUMPLE","NO CUMPLE")))</f>
        <v>CUMPLE</v>
      </c>
      <c r="AA701" s="214" t="str">
        <f t="shared" si="623"/>
        <v/>
      </c>
      <c r="AB701" s="199">
        <v>2021</v>
      </c>
      <c r="AC701" s="134">
        <f t="shared" si="625"/>
        <v>0</v>
      </c>
      <c r="AD701" s="135" t="str">
        <f t="shared" si="629"/>
        <v/>
      </c>
      <c r="AE701" s="136"/>
      <c r="AF701" s="188" t="str">
        <f>IF(OR(M701="",L698="",P701=""),"",IF(AND(T698="SI",AE698&gt;=$AF$22),"CUMPLE",IF(AE698&gt;=$AF$23,"CUMPLE","NO CUMPLE")))</f>
        <v>CUMPLE</v>
      </c>
      <c r="AG701" s="136"/>
      <c r="AH701" s="188" t="str">
        <f>IF(OR(M701="",L698="",P698=""),"",IF(AND(T698="SI",AG698&gt;=$AH$22),"CUMPLE",IF(AG698&gt;=$AH$23,"CUMPLE","NO CUMPLE")))</f>
        <v>CUMPLE</v>
      </c>
      <c r="AI701" s="162" t="str">
        <f t="shared" si="626"/>
        <v>CUMPLE</v>
      </c>
    </row>
    <row r="702" spans="1:35" s="14" customFormat="1" ht="20.100000000000001" customHeight="1">
      <c r="A702" s="259"/>
      <c r="B702" s="21" t="str">
        <f t="shared" si="627"/>
        <v/>
      </c>
      <c r="C702" s="21"/>
      <c r="D702" s="121"/>
      <c r="E702" s="153"/>
      <c r="F702" s="153"/>
      <c r="G702" s="153"/>
      <c r="H702" s="153"/>
      <c r="I702" s="153">
        <f t="shared" si="630"/>
        <v>0</v>
      </c>
      <c r="J702" s="153">
        <f t="shared" si="628"/>
        <v>0</v>
      </c>
      <c r="K702" s="153"/>
      <c r="L702" s="153"/>
      <c r="M702" s="149">
        <v>5</v>
      </c>
      <c r="N702" s="197">
        <f>IF(M702="","",VLOOKUP(M702,POA!$B$3:$G683,3,0))</f>
        <v>5</v>
      </c>
      <c r="O702" s="160" t="s">
        <v>7</v>
      </c>
      <c r="P702" s="160">
        <f>+SUM(P703:P709)</f>
        <v>0</v>
      </c>
      <c r="Q702" s="255">
        <f>IF(ISERROR(VLOOKUP(M702,POA!$B$3:$G672,2,0)),"",VLOOKUP(M702,POA!$B$3:$G672,2,0))</f>
        <v>1348402734</v>
      </c>
      <c r="R702" s="295">
        <f>IF(M702="","",SUM($I$698)+IF(ISERROR(VLOOKUP(M702,POA!$B$3:$G671,4,0)),"",VLOOKUP(M702,POA!$B$3:$G671,4,0)))</f>
        <v>1847297971.8</v>
      </c>
      <c r="S702" s="298" t="str">
        <f>IF(OR($R$26=0,M702="",Q702=""),"",IF($R$26&gt;=VLOOKUP(M702,POA!$B$3:$G$21,6,FALSE),"CUMPLE","NO CUMPLE"))</f>
        <v/>
      </c>
      <c r="T702" s="129"/>
      <c r="U702" s="130"/>
      <c r="V702" s="186" t="str">
        <f>IF(OR($U698=0,M702="",Q702=""),"",IF(AND(T702="SI",$U698&gt;=$V$22),"CUMPLE",IF($U698&gt;=$V$23,"CUMPLE","NO CUMPLE")))</f>
        <v>CUMPLE</v>
      </c>
      <c r="W702" s="131"/>
      <c r="X702" s="186" t="str">
        <f>IF(OR(W698=0,M702="",Q702=""),"",IF(AND(T702="SI",W698&lt;=$X$22),"CUMPLE",IF(W698&lt;=$X$23,"CUMPLE","NO CUMPLE")))</f>
        <v>CUMPLE</v>
      </c>
      <c r="Y702" s="132"/>
      <c r="Z702" s="186" t="str">
        <f>IF(OR(Y698=0,M702="",Q702=""),"",IF(AND(T702="SI",Y698&gt;=$Z$22),"CUMPLE",IF(Y698&gt;=$Z$23,"CUMPLE","NO CUMPLE")))</f>
        <v>CUMPLE</v>
      </c>
      <c r="AA702" s="214" t="str">
        <f t="shared" si="623"/>
        <v/>
      </c>
      <c r="AB702" s="199">
        <v>2021</v>
      </c>
      <c r="AC702" s="134">
        <f t="shared" si="625"/>
        <v>0</v>
      </c>
      <c r="AD702" s="135" t="str">
        <f t="shared" si="629"/>
        <v/>
      </c>
      <c r="AE702" s="136"/>
      <c r="AF702" s="188" t="str">
        <f>IF(OR(M702="",L698="",P702=""),"",IF(AND(T698="SI",AE698&gt;=$AF$22),"CUMPLE",IF(AE698&gt;=$AF$23,"CUMPLE","NO CUMPLE")))</f>
        <v>CUMPLE</v>
      </c>
      <c r="AG702" s="136"/>
      <c r="AH702" s="188" t="str">
        <f>IF(OR(M701="",L698="",P698=""),"",IF(AND(T698="SI",AG698&gt;=$AH$22),"CUMPLE",IF(AG698&gt;=$AH$23,"CUMPLE","NO CUMPLE")))</f>
        <v>CUMPLE</v>
      </c>
      <c r="AI702" s="162" t="str">
        <f t="shared" si="626"/>
        <v>CUMPLE</v>
      </c>
    </row>
    <row r="703" spans="1:35" s="14" customFormat="1" ht="20.100000000000001" customHeight="1">
      <c r="A703" s="259"/>
      <c r="B703" s="21" t="str">
        <f t="shared" si="627"/>
        <v/>
      </c>
      <c r="C703" s="21"/>
      <c r="D703" s="121"/>
      <c r="E703" s="153"/>
      <c r="F703" s="153"/>
      <c r="G703" s="153"/>
      <c r="H703" s="153"/>
      <c r="I703" s="153">
        <f t="shared" si="630"/>
        <v>0</v>
      </c>
      <c r="J703" s="153">
        <f t="shared" si="628"/>
        <v>0</v>
      </c>
      <c r="K703" s="153"/>
      <c r="L703" s="153"/>
      <c r="M703" s="149">
        <v>6</v>
      </c>
      <c r="N703" s="197">
        <f>IF(M703="","",VLOOKUP(M703,POA!$B$3:$G670,3,0))</f>
        <v>5</v>
      </c>
      <c r="O703" s="160" t="s">
        <v>7</v>
      </c>
      <c r="P703" s="160">
        <f>+SUM(P704:P709)</f>
        <v>0</v>
      </c>
      <c r="Q703" s="255">
        <f>IF(ISERROR(VLOOKUP(M703,POA!$B$3:$G683,2,0)),"",VLOOKUP(M703,POA!$B$3:$G683,2,0))</f>
        <v>1264100957</v>
      </c>
      <c r="R703" s="295">
        <f>IF(M703="","",SUM($I$698)+IF(ISERROR(VLOOKUP(M703,POA!$B$3:$G672,4,0)),"",VLOOKUP(M703,POA!$B$3:$G672,4,0)))</f>
        <v>1830437616.4000001</v>
      </c>
      <c r="S703" s="257" t="str">
        <f>IF(OR($R$26=0,M703="",Q703=""),"",IF($R$26&gt;=VLOOKUP(M703,POA!$B$3:$G$21,6,FALSE),"CUMPLE","NO CUMPLE"))</f>
        <v/>
      </c>
      <c r="T703" s="129"/>
      <c r="U703" s="130"/>
      <c r="V703" s="186" t="str">
        <f>IF(OR($U698=0,M703="",Q703=""),"",IF(AND(T703="SI",$U698&gt;=$V$22),"CUMPLE",IF($U698&gt;=$V$23,"CUMPLE","NO CUMPLE")))</f>
        <v>CUMPLE</v>
      </c>
      <c r="W703" s="131"/>
      <c r="X703" s="186" t="str">
        <f>IF(OR(W698=0,M703="",Q703=""),"",IF(AND(T703="SI",W698&lt;=$X$22),"CUMPLE",IF(W698&lt;=$X$23,"CUMPLE","NO CUMPLE")))</f>
        <v>CUMPLE</v>
      </c>
      <c r="Y703" s="132"/>
      <c r="Z703" s="186" t="str">
        <f>IF(OR(Y698=0,M703="",Q703=""),"",IF(AND(T703="SI",Y698&gt;=$Z$22),"CUMPLE",IF(Y698&gt;=$Z$23,"CUMPLE","NO CUMPLE")))</f>
        <v>CUMPLE</v>
      </c>
      <c r="AA703" s="214" t="str">
        <f t="shared" si="623"/>
        <v/>
      </c>
      <c r="AB703" s="199">
        <v>2021</v>
      </c>
      <c r="AC703" s="134">
        <f t="shared" si="625"/>
        <v>0</v>
      </c>
      <c r="AD703" s="135" t="str">
        <f t="shared" si="629"/>
        <v/>
      </c>
      <c r="AE703" s="136"/>
      <c r="AF703" s="188" t="str">
        <f>IF(OR(M703="",L698="",P703=""),"",IF(AND(T698="SI",AE698&gt;=$AF$22),"CUMPLE",IF(AE698&gt;=$AF$23,"CUMPLE","NO CUMPLE")))</f>
        <v>CUMPLE</v>
      </c>
      <c r="AG703" s="136"/>
      <c r="AH703" s="188" t="str">
        <f>IF(OR(M703="",L698="",P698=""),"",IF(AND(T698="SI",AG698&gt;=$AH$22),"CUMPLE",IF(AG698&gt;=$AH$23,"CUMPLE","NO CUMPLE")))</f>
        <v>CUMPLE</v>
      </c>
      <c r="AI703" s="162" t="str">
        <f t="shared" si="626"/>
        <v>CUMPLE</v>
      </c>
    </row>
    <row r="704" spans="1:35" s="14" customFormat="1" ht="20.100000000000001" customHeight="1">
      <c r="A704" s="259"/>
      <c r="B704" s="150" t="str">
        <f t="shared" si="627"/>
        <v/>
      </c>
      <c r="C704" s="150"/>
      <c r="D704" s="121"/>
      <c r="E704" s="153"/>
      <c r="F704" s="153"/>
      <c r="G704" s="153"/>
      <c r="H704" s="153"/>
      <c r="I704" s="153">
        <f t="shared" si="630"/>
        <v>0</v>
      </c>
      <c r="J704" s="153">
        <f t="shared" si="628"/>
        <v>0</v>
      </c>
      <c r="K704" s="153"/>
      <c r="L704" s="153"/>
      <c r="M704" s="149">
        <v>7</v>
      </c>
      <c r="N704" s="197">
        <f>IF(M704="","",VLOOKUP(M704,POA!$B$3:$G670,3,0))</f>
        <v>5</v>
      </c>
      <c r="O704" s="160" t="s">
        <v>7</v>
      </c>
      <c r="P704" s="160">
        <f>+SUM(P705:P709)</f>
        <v>0</v>
      </c>
      <c r="Q704" s="255">
        <f>IF(ISERROR(VLOOKUP(M704,POA!$B$3:$G683,2,0)),"",VLOOKUP(M704,POA!$B$3:$G683,2,0))</f>
        <v>1167015102</v>
      </c>
      <c r="R704" s="295">
        <f>IF(M704="","",SUM($I$698)+IF(ISERROR(VLOOKUP(M704,POA!$B$3:$G673,4,0)),"",VLOOKUP(M704,POA!$B$3:$G673,4,0)))</f>
        <v>1811020445.4000001</v>
      </c>
      <c r="S704" s="257" t="str">
        <f>IF(OR($R$26=0,M704="",Q704=""),"",IF($R$26&gt;=VLOOKUP(M704,POA!$B$3:$G$21,6,FALSE),"CUMPLE","NO CUMPLE"))</f>
        <v/>
      </c>
      <c r="T704" s="129"/>
      <c r="U704" s="130"/>
      <c r="V704" s="186" t="str">
        <f>IF(OR($U698=0,M704="",Q704=""),"",IF(AND(T704="SI",$U698&gt;=$V$22),"CUMPLE",IF($U698&gt;=$V$23,"CUMPLE","NO CUMPLE")))</f>
        <v>CUMPLE</v>
      </c>
      <c r="W704" s="131"/>
      <c r="X704" s="186" t="str">
        <f>IF(OR(W698=0,M704="",Q704=""),"",IF(AND(T704="SI",W698&lt;=$X$22),"CUMPLE",IF(W698&lt;=$X$23,"CUMPLE","NO CUMPLE")))</f>
        <v>CUMPLE</v>
      </c>
      <c r="Y704" s="132"/>
      <c r="Z704" s="186" t="str">
        <f>IF(OR(Y698=0,M704="",Q704=""),"",IF(AND(T704="SI",Y698&gt;=$Z$22),"CUMPLE",IF(Y698&gt;=$Z$23,"CUMPLE","NO CUMPLE")))</f>
        <v>CUMPLE</v>
      </c>
      <c r="AA704" s="214" t="str">
        <f t="shared" si="623"/>
        <v/>
      </c>
      <c r="AB704" s="199">
        <v>2021</v>
      </c>
      <c r="AC704" s="134">
        <f t="shared" si="625"/>
        <v>0</v>
      </c>
      <c r="AD704" s="135" t="str">
        <f>IF(OR(B704="",C704=""),"",IF(AND(AC704&gt;0,AC704&lt;=30000),"MIPYME","NO CUMPLE"))</f>
        <v/>
      </c>
      <c r="AE704" s="136"/>
      <c r="AF704" s="188" t="str">
        <f>IF(OR(M704="",L698="",P704=""),"",IF(AND(T702="SI",AE698&gt;=$AF$22),"CUMPLE",IF(AE698&gt;=$AF$23,"CUMPLE","NO CUMPLE")))</f>
        <v>CUMPLE</v>
      </c>
      <c r="AG704" s="136"/>
      <c r="AH704" s="188" t="str">
        <f>IF(OR(M704="",L698="",P698=""),"",IF(AND(T698="SI",AG698&gt;=$AH$22),"CUMPLE",IF(AG698&gt;=$AH$23,"CUMPLE","NO CUMPLE")))</f>
        <v>CUMPLE</v>
      </c>
      <c r="AI704" s="162" t="str">
        <f t="shared" si="626"/>
        <v>CUMPLE</v>
      </c>
    </row>
    <row r="705" spans="1:35" s="14" customFormat="1" ht="20.100000000000001" customHeight="1">
      <c r="A705" s="259"/>
      <c r="B705" s="150" t="str">
        <f t="shared" si="627"/>
        <v/>
      </c>
      <c r="C705" s="150"/>
      <c r="D705" s="121"/>
      <c r="E705" s="153"/>
      <c r="F705" s="153"/>
      <c r="G705" s="153"/>
      <c r="H705" s="153"/>
      <c r="I705" s="153">
        <f t="shared" si="630"/>
        <v>0</v>
      </c>
      <c r="J705" s="153">
        <f t="shared" si="628"/>
        <v>0</v>
      </c>
      <c r="K705" s="153"/>
      <c r="L705" s="153"/>
      <c r="M705" s="149">
        <v>8</v>
      </c>
      <c r="N705" s="197">
        <f>IF(M705="","",VLOOKUP(M705,POA!$B$3:$G670,3,0))</f>
        <v>5</v>
      </c>
      <c r="O705" s="160" t="s">
        <v>7</v>
      </c>
      <c r="P705" s="160">
        <f>+SUM(P706:P709)</f>
        <v>0</v>
      </c>
      <c r="Q705" s="255">
        <f>IF(ISERROR(VLOOKUP(M705,POA!$B$3:$G683,2,0)),"",VLOOKUP(M705,POA!$B$3:$G683,2,0))</f>
        <v>1146992897</v>
      </c>
      <c r="R705" s="295">
        <f>IF(M705="","",SUM($I$698)+IF(ISERROR(VLOOKUP(M705,POA!$B$3:$G674,4,0)),"",VLOOKUP(M705,POA!$B$3:$G674,4,0)))</f>
        <v>1807016004.4000001</v>
      </c>
      <c r="S705" s="257" t="str">
        <f>IF(OR($R$26=0,M705="",Q705=""),"",IF($R$26&gt;=VLOOKUP(M705,POA!$B$3:$G$21,6,FALSE),"CUMPLE","NO CUMPLE"))</f>
        <v/>
      </c>
      <c r="T705" s="129"/>
      <c r="U705" s="130"/>
      <c r="V705" s="186" t="str">
        <f>IF(OR($U698=0,M705="",Q705=""),"",IF(AND(T705="SI",$U698&gt;=$V$22),"CUMPLE",IF($U698&gt;=$V$23,"CUMPLE","NO CUMPLE")))</f>
        <v>CUMPLE</v>
      </c>
      <c r="W705" s="131"/>
      <c r="X705" s="186" t="str">
        <f>IF(OR(W698=0,M705="",Q705=""),"",IF(AND(T705="SI",W698&lt;=$X$22),"CUMPLE",IF(W698&lt;=$X$23,"CUMPLE","NO CUMPLE")))</f>
        <v>CUMPLE</v>
      </c>
      <c r="Y705" s="132"/>
      <c r="Z705" s="186" t="str">
        <f>IF(OR(Y698=0,M705="",Q705=""),"",IF(AND(T705="SI",Y698&gt;=$Z$22),"CUMPLE",IF(Y698&gt;=$Z$23,"CUMPLE","NO CUMPLE")))</f>
        <v>CUMPLE</v>
      </c>
      <c r="AA705" s="214" t="str">
        <f t="shared" si="623"/>
        <v/>
      </c>
      <c r="AB705" s="199">
        <v>2021</v>
      </c>
      <c r="AC705" s="134">
        <f t="shared" si="625"/>
        <v>0</v>
      </c>
      <c r="AD705" s="135" t="str">
        <f t="shared" ref="AD705:AD706" si="631">IF(OR(B705="",C705=""),"",IF(AND(AC705&gt;0,AC705&lt;=30000),"MIPYME","NO CUMPLE"))</f>
        <v/>
      </c>
      <c r="AE705" s="136"/>
      <c r="AF705" s="188" t="str">
        <f>IF(OR(M705="",L698="",P705=""),"",IF(AND(T698="SI",AE698&gt;=$AF$22),"CUMPLE",IF(AE698&gt;=$AF$23,"CUMPLE","NO CUMPLE")))</f>
        <v>CUMPLE</v>
      </c>
      <c r="AG705" s="136"/>
      <c r="AH705" s="188" t="str">
        <f>IF(OR(M705="",L698="",P698=""),"",IF(AND(T698="SI",AG698&gt;=$AH$22),"CUMPLE",IF(AG698&gt;=$AH$23,"CUMPLE","NO CUMPLE")))</f>
        <v>CUMPLE</v>
      </c>
      <c r="AI705" s="162" t="str">
        <f t="shared" si="626"/>
        <v>CUMPLE</v>
      </c>
    </row>
    <row r="706" spans="1:35" s="14" customFormat="1" ht="20.100000000000001" customHeight="1">
      <c r="A706" s="259"/>
      <c r="B706" s="150" t="str">
        <f t="shared" si="627"/>
        <v/>
      </c>
      <c r="C706" s="150"/>
      <c r="D706" s="121"/>
      <c r="E706" s="153"/>
      <c r="F706" s="153"/>
      <c r="G706" s="153"/>
      <c r="H706" s="153"/>
      <c r="I706" s="153">
        <f t="shared" si="630"/>
        <v>0</v>
      </c>
      <c r="J706" s="153">
        <f t="shared" si="628"/>
        <v>0</v>
      </c>
      <c r="K706" s="153"/>
      <c r="L706" s="153"/>
      <c r="M706" s="149">
        <v>9</v>
      </c>
      <c r="N706" s="197">
        <f>IF(M706="","",VLOOKUP(M706,POA!$B$3:$G670,3,0))</f>
        <v>5</v>
      </c>
      <c r="O706" s="160" t="s">
        <v>7</v>
      </c>
      <c r="P706" s="160">
        <f>+SUM(P707:P709)</f>
        <v>0</v>
      </c>
      <c r="Q706" s="255">
        <f>IF(ISERROR(VLOOKUP(M706,POA!$B$3:$G676,2,0)),"",VLOOKUP(M706,POA!$B$3:$G676,2,0))</f>
        <v>1077361989</v>
      </c>
      <c r="R706" s="295">
        <f>IF(M706="","",SUM($I$698)+IF(ISERROR(VLOOKUP(M706,POA!$B$3:$G675,4,0)),"",VLOOKUP(M706,POA!$B$3:$G675,4,0)))</f>
        <v>1793089822.8</v>
      </c>
      <c r="S706" s="257" t="str">
        <f>IF(OR($R$26=0,M706="",Q706=""),"",IF($R$26&gt;=VLOOKUP(M706,POA!$B$3:$G$21,6,FALSE),"CUMPLE","NO CUMPLE"))</f>
        <v/>
      </c>
      <c r="T706" s="129"/>
      <c r="U706" s="130"/>
      <c r="V706" s="186" t="str">
        <f>IF(OR($U698=0,M706="",Q706=""),"",IF(AND(T706="SI",$U698&gt;=$V$22),"CUMPLE",IF($U698&gt;=$V$23,"CUMPLE","NO CUMPLE")))</f>
        <v>CUMPLE</v>
      </c>
      <c r="W706" s="131"/>
      <c r="X706" s="186" t="str">
        <f>IF(OR(W698=0,M706="",Q706=""),"",IF(AND(T706="SI",W698&lt;=$X$22),"CUMPLE",IF(W698&lt;=$X$23,"CUMPLE","NO CUMPLE")))</f>
        <v>CUMPLE</v>
      </c>
      <c r="Y706" s="132"/>
      <c r="Z706" s="186" t="str">
        <f>IF(OR(Y698=0,M706="",Q706=""),"",IF(AND(T706="SI",Y698&gt;=$Z$22),"CUMPLE",IF(Y698&gt;=$Z$23,"CUMPLE","NO CUMPLE")))</f>
        <v>CUMPLE</v>
      </c>
      <c r="AA706" s="215" t="str">
        <f t="shared" si="623"/>
        <v/>
      </c>
      <c r="AB706" s="133">
        <v>2021</v>
      </c>
      <c r="AC706" s="134">
        <f t="shared" si="625"/>
        <v>0</v>
      </c>
      <c r="AD706" s="135" t="str">
        <f t="shared" si="631"/>
        <v/>
      </c>
      <c r="AE706" s="136"/>
      <c r="AF706" s="188" t="str">
        <f>IF(OR(M706="",L698="",P698=""),"",IF(AND(T698="SI",AE698&gt;=$AF$22),"CUMPLE",IF(AE698&gt;=$AF$23,"CUMPLE","NO CUMPLE")))</f>
        <v>CUMPLE</v>
      </c>
      <c r="AG706" s="136"/>
      <c r="AH706" s="188" t="str">
        <f>IF(OR(M706="",L698="",P698=""),"",IF(AND(T698="SI",AG698&gt;=$AH$22),"CUMPLE",IF(AG698&gt;=$AH$23,"CUMPLE","NO CUMPLE")))</f>
        <v>CUMPLE</v>
      </c>
      <c r="AI706" s="162" t="str">
        <f t="shared" si="626"/>
        <v>CUMPLE</v>
      </c>
    </row>
    <row r="707" spans="1:35" s="14" customFormat="1" ht="20.100000000000001" customHeight="1">
      <c r="A707" s="259"/>
      <c r="B707" s="150" t="str">
        <f t="shared" si="627"/>
        <v/>
      </c>
      <c r="C707" s="150"/>
      <c r="D707" s="121"/>
      <c r="E707" s="153"/>
      <c r="F707" s="153"/>
      <c r="G707" s="153"/>
      <c r="H707" s="153"/>
      <c r="I707" s="153">
        <f t="shared" si="630"/>
        <v>0</v>
      </c>
      <c r="J707" s="153">
        <f t="shared" si="628"/>
        <v>0</v>
      </c>
      <c r="K707" s="153"/>
      <c r="L707" s="153"/>
      <c r="M707" s="151"/>
      <c r="N707" s="197" t="str">
        <f>IF(M707="","",VLOOKUP(M707,POA!$B$3:$G670,3,0))</f>
        <v/>
      </c>
      <c r="O707" s="160" t="s">
        <v>7</v>
      </c>
      <c r="P707" s="160">
        <f>+SUM(P708:P709)</f>
        <v>0</v>
      </c>
      <c r="Q707" s="203" t="str">
        <f>IF(ISERROR(VLOOKUP(M707,POA!$B$3:$G677,2,0)),"",VLOOKUP(M707,POA!$B$3:$G677,2,0))</f>
        <v/>
      </c>
      <c r="R707" s="261"/>
      <c r="S707" s="246"/>
      <c r="T707" s="129"/>
      <c r="U707" s="130"/>
      <c r="V707" s="186" t="str">
        <f>IF(OR($U698=0,M707="",Q707=""),"",IF(AND(T707="SI",$U698&gt;=$V$22),"CUMPLE",IF($U698&gt;=$V$23,"CUMPLE","NO CUMPLE")))</f>
        <v/>
      </c>
      <c r="W707" s="131"/>
      <c r="X707" s="186" t="str">
        <f>IF(OR(W698=0,M707="",Q707=""),"",IF(AND(T707="SI",W698&lt;=$X$22),"CUMPLE",IF(W698&lt;=$X$23,"CUMPLE","NO CUMPLE")))</f>
        <v/>
      </c>
      <c r="Y707" s="132"/>
      <c r="Z707" s="186" t="str">
        <f>IF(OR(Y698=0,M707="",Q707=""),"",IF(AND(T707="SI",Y698&gt;=$Z$22),"CUMPLE",IF(Y698&gt;=$Z$23,"CUMPLE","NO CUMPLE")))</f>
        <v/>
      </c>
      <c r="AA707" s="214" t="str">
        <f t="shared" si="623"/>
        <v/>
      </c>
      <c r="AB707" s="199">
        <v>2021</v>
      </c>
      <c r="AC707" s="134">
        <f t="shared" si="625"/>
        <v>0</v>
      </c>
      <c r="AD707" s="135" t="str">
        <f>IF(OR(B707="",C707=""),"",IF(AND(AC707&gt;0,AC707&lt;=30000),"MIPYME","NO CUMPLE"))</f>
        <v/>
      </c>
      <c r="AE707" s="136"/>
      <c r="AF707" s="188" t="str">
        <f>IF(OR(M707="",L698="",P707=""),"",IF(AND(T698="SI",AE698&gt;=$AF$22),"CUMPLE",IF(AE698&gt;=$AF$23,"CUMPLE","NO CUMPLE")))</f>
        <v/>
      </c>
      <c r="AG707" s="136"/>
      <c r="AH707" s="188" t="str">
        <f>IF(OR(M707="",L698="",P698=""),"",IF(AND(T698="SI",AG698&gt;=$AH$22),"CUMPLE",IF(AG698&gt;=$AH$23,"CUMPLE","NO CUMPLE")))</f>
        <v/>
      </c>
      <c r="AI707" s="162" t="str">
        <f t="shared" si="626"/>
        <v/>
      </c>
    </row>
    <row r="708" spans="1:35" ht="20.100000000000001" customHeight="1">
      <c r="A708" s="259"/>
      <c r="B708" s="284" t="str">
        <f t="shared" si="627"/>
        <v/>
      </c>
      <c r="C708" s="284"/>
      <c r="D708" s="284"/>
      <c r="E708" s="216"/>
      <c r="F708" s="153"/>
      <c r="G708" s="153"/>
      <c r="H708" s="153"/>
      <c r="I708" s="153">
        <f>IF(ISERROR(E708-G708),"",E708-G708)</f>
        <v>0</v>
      </c>
      <c r="J708" s="153">
        <f t="shared" si="628"/>
        <v>0</v>
      </c>
      <c r="K708" s="153"/>
      <c r="L708" s="153"/>
      <c r="M708" s="151"/>
      <c r="N708" s="197" t="str">
        <f>IF(M708="","",VLOOKUP(M708,POA!$B$3:$G670,3,0))</f>
        <v/>
      </c>
      <c r="O708" s="160" t="s">
        <v>7</v>
      </c>
      <c r="P708" s="160">
        <f>+SUM(P709:P709)</f>
        <v>0</v>
      </c>
      <c r="Q708" s="203" t="str">
        <f>IF(ISERROR(VLOOKUP(M708,POA!$B$3:$G678,2,0)),"",VLOOKUP(M708,POA!$B$3:$G678,2,0))</f>
        <v/>
      </c>
      <c r="R708" s="204"/>
      <c r="S708" s="253"/>
      <c r="T708" s="129"/>
      <c r="U708" s="129"/>
      <c r="V708" s="186" t="str">
        <f>IF(OR($U699=0,M708="",Q708=""),"",IF(AND(T708="SI",$U699&gt;=$V$22),"CUMPLE",IF($U699&gt;=$V$23,"CUMPLE","NO CUMPLE")))</f>
        <v/>
      </c>
      <c r="W708" s="129"/>
      <c r="X708" s="186" t="str">
        <f>IF(OR(W699=0,M708="",Q708=""),"",IF(AND(T708="SI",W699&lt;=$X$22),"CUMPLE",IF(W699&lt;=$X$23,"CUMPLE","NO CUMPLE")))</f>
        <v/>
      </c>
      <c r="Y708" s="129"/>
      <c r="Z708" s="186" t="str">
        <f>IF(OR(Y699=0,M708="",Q708=""),"",IF(AND(T708="SI",Y699&gt;=$Z$22),"CUMPLE",IF(Y699&gt;=$Z$23,"CUMPLE","NO CUMPLE")))</f>
        <v/>
      </c>
      <c r="AA708" s="214" t="str">
        <f t="shared" si="623"/>
        <v/>
      </c>
      <c r="AB708" s="200"/>
      <c r="AC708" s="129"/>
      <c r="AD708" s="129"/>
      <c r="AE708" s="129"/>
      <c r="AF708" s="188" t="str">
        <f>IF(OR(M708="",L698="",P708=""),"",IF(AND(T698="SI",AE698&gt;=$AF$22),"CUMPLE",IF(AE698&gt;=$AF$23,"CUMPLE","NO CUMPLE")))</f>
        <v/>
      </c>
      <c r="AG708" s="129"/>
      <c r="AH708" s="188" t="str">
        <f>IF(OR(M708="",L698="",P698=""),"",IF(AND(T698="SI",AG698&gt;=$AH$22),"CUMPLE",IF(AG698&gt;=$AH$23,"CUMPLE","NO CUMPLE")))</f>
        <v/>
      </c>
      <c r="AI708" s="162" t="str">
        <f t="shared" si="626"/>
        <v/>
      </c>
    </row>
    <row r="709" spans="1:35" ht="9.9499999999999993" customHeight="1" thickBot="1">
      <c r="A709" s="259"/>
      <c r="B709" s="322" t="s">
        <v>73</v>
      </c>
      <c r="C709" s="323"/>
      <c r="D709" s="323"/>
      <c r="E709" s="323"/>
      <c r="F709" s="323"/>
      <c r="G709" s="323"/>
      <c r="H709" s="323"/>
      <c r="I709" s="323"/>
      <c r="J709" s="323"/>
      <c r="K709" s="323"/>
      <c r="L709" s="323"/>
      <c r="M709" s="323"/>
      <c r="N709" s="323"/>
      <c r="O709" s="323"/>
      <c r="P709" s="323"/>
      <c r="Q709" s="323"/>
      <c r="R709" s="323"/>
      <c r="S709" s="324"/>
      <c r="T709" s="323"/>
      <c r="U709" s="323"/>
      <c r="V709" s="323"/>
      <c r="W709" s="323"/>
      <c r="X709" s="323"/>
      <c r="Y709" s="323"/>
      <c r="Z709" s="323"/>
      <c r="AA709" s="324"/>
      <c r="AB709" s="323"/>
      <c r="AC709" s="323"/>
      <c r="AD709" s="323"/>
      <c r="AE709" s="323"/>
      <c r="AF709" s="323"/>
      <c r="AG709" s="323"/>
      <c r="AH709" s="323"/>
      <c r="AI709" s="325"/>
    </row>
    <row r="710" spans="1:35" s="221" customFormat="1" ht="26.1" customHeight="1">
      <c r="A710" s="269" t="s">
        <v>266</v>
      </c>
      <c r="B710" s="222">
        <v>58</v>
      </c>
      <c r="C710" s="223" t="s">
        <v>267</v>
      </c>
      <c r="D710" s="224">
        <f>IF(SUM(D711:D720)=0,"",SUM(D711:D720))</f>
        <v>1</v>
      </c>
      <c r="E710" s="225">
        <f t="shared" ref="E710:K710" si="632">IF(ISERROR(SUM(E711:E720)),"",SUM(E711:E720))</f>
        <v>25042443676</v>
      </c>
      <c r="F710" s="225">
        <f t="shared" si="632"/>
        <v>26507691601</v>
      </c>
      <c r="G710" s="225">
        <f t="shared" si="632"/>
        <v>7724555710</v>
      </c>
      <c r="H710" s="225">
        <f t="shared" si="632"/>
        <v>13070626282</v>
      </c>
      <c r="I710" s="225">
        <f t="shared" si="632"/>
        <v>17317887966</v>
      </c>
      <c r="J710" s="225">
        <f t="shared" si="632"/>
        <v>13437065319</v>
      </c>
      <c r="K710" s="225">
        <f t="shared" si="632"/>
        <v>2152455557</v>
      </c>
      <c r="L710" s="225">
        <f t="shared" ref="L710" si="633">IF(ISERROR(SUM(L711:L719)),"",SUM(L711:L719))</f>
        <v>428892.0001</v>
      </c>
      <c r="M710" s="226">
        <v>1</v>
      </c>
      <c r="N710" s="227">
        <f>IF(M710="","",VLOOKUP(M710,POA!$B$3:$G682,3,0))</f>
        <v>5</v>
      </c>
      <c r="O710" s="228" t="s">
        <v>7</v>
      </c>
      <c r="P710" s="228">
        <f>+SUM(P711:P719)</f>
        <v>0</v>
      </c>
      <c r="Q710" s="229">
        <f>IF(ISERROR(VLOOKUP(M710,POA!$B$3:$G695,2,0)),"",VLOOKUP(M710,POA!$B$3:$G695,2,0))</f>
        <v>3031202957</v>
      </c>
      <c r="R710" s="230">
        <f>IF(M710="","",SUM($I$710)+IF(ISERROR(VLOOKUP(M710,POA!$B$3:$G679,4,0)),"",VLOOKUP(M710,POA!$B$3:$G679,4,0)))</f>
        <v>17924128557.400002</v>
      </c>
      <c r="S710" s="231" t="str">
        <f>IF(OR($R$26=0,M710="",Q710=""),"",IF($R$26&gt;=VLOOKUP(M710,POA!$B$3:$G$21,6,FALSE),"CUMPLE","NO CUMPLE"))</f>
        <v/>
      </c>
      <c r="T710" s="225" t="str">
        <f>IF(M710="","",IF(COUNTIFS(T711:T720,"SI",D711:D720,"&gt;=10%")&gt;0,"SI","NO"))</f>
        <v>NO</v>
      </c>
      <c r="U710" s="225">
        <f>IF(ISERROR(SUM(E710/G710)),0,SUM(E710/G710))</f>
        <v>3.2419267354859946</v>
      </c>
      <c r="V710" s="232" t="str">
        <f>IF(OR($U710=0,M710="",Q710=""),"",IF(AND(T710="SI",$U710&gt;=$V$22),"CUMPLE",IF($U710&gt;=$V$23,"CUMPLE","NO CUMPLE")))</f>
        <v>CUMPLE</v>
      </c>
      <c r="W710" s="233">
        <f>IF(M710="","",IF(ISERROR(SUM(H710/F710)),0,SUM(H710/F710)))</f>
        <v>0.49308806208937905</v>
      </c>
      <c r="X710" s="232" t="str">
        <f>IF(OR(W710=0,M710="",Q710=""),"",IF(AND(T710="SI",W710&lt;=$X$22),"CUMPLE",IF(W710&lt;=$X$23,"CUMPLE","NO CUMPLE")))</f>
        <v>CUMPLE</v>
      </c>
      <c r="Y710" s="225">
        <f>IF(ISERROR(SUM(K710/L710)),0,SUM(K710/L710))</f>
        <v>5018.6423540148471</v>
      </c>
      <c r="Z710" s="232" t="str">
        <f>IF(OR(Y710=0,M710="",Q710=""),"",IF(AND(T710="SI",Y710&gt;=$Z$22),"CUMPLE",IF(Y710&gt;=$Z$23,"CUMPLE","NO CUMPLE")))</f>
        <v>CUMPLE</v>
      </c>
      <c r="AA710" s="234" t="str">
        <f t="shared" ref="AA710:AA720" si="634">IF(OR(S710="",V710="",X710="",Z710=""),"",IF(S710="NO CUMPLE","NO CUMPLE",IF(V710="NO CUMPLE","NO CUMPLE",IF(X710="NO CUMPLE","NO CUMPLE",IF(Z710="NO CUMPLE","NO CUMPLE",IF(Z710="NO CUMPLE","NO CUMPLE","CUMPLE"))))))</f>
        <v/>
      </c>
      <c r="AB710" s="235">
        <v>2021</v>
      </c>
      <c r="AC710" s="236">
        <f>IF(ISERROR(F710/VLOOKUP(AB710,$AC$21:$AD$23,2)),"",F710/VLOOKUP(AB710,$AC$21:$AD$23,2))</f>
        <v>29176.591094806314</v>
      </c>
      <c r="AD710" s="237" t="str">
        <f>IF(OR(B710="",C710=""),"",IF(AND(AC710&gt;0,AC710&lt;=30000),"MIPYME","NO CUMPLE"))</f>
        <v>MIPYME</v>
      </c>
      <c r="AE710" s="238">
        <f>IF(M710="","",IF(ISERROR(SUM(K710/J710)),0,SUM(K710/J710)))</f>
        <v>0.16018792094107256</v>
      </c>
      <c r="AF710" s="239" t="str">
        <f>IF(OR(M710="",L710="",P710=""),"",IF(AND(T710="SI",AE710&gt;=$AF$22),"CUMPLE",IF(AE710&gt;=$AF$23,"CUMPLE","NO CUMPLE")))</f>
        <v>CUMPLE</v>
      </c>
      <c r="AG710" s="238">
        <f>IF(M710="","",IF(ISERROR(SUM(K710/F710)),0,SUM(K710/F710)))</f>
        <v>8.120116943411243E-2</v>
      </c>
      <c r="AH710" s="239" t="str">
        <f>IF(OR(M710="",L710="",P710=""),"",IF(AND(T710="SI",AG710&gt;=$AH$22),"CUMPLE",IF(AG710&gt;=$AH$23,"CUMPLE","NO CUMPLE")))</f>
        <v>CUMPLE</v>
      </c>
      <c r="AI710" s="234" t="str">
        <f>IF(OR(AF710="",AH710=""),"",IF(AF710="NO CUMPLE","NO CUMPLE",IF(AH710="NO CUMPLE","NO CUMPLE",IF(AH710="NO CUMPLE","NO CUMPLE","CUMPLE"))))</f>
        <v>CUMPLE</v>
      </c>
    </row>
    <row r="711" spans="1:35" s="14" customFormat="1" ht="20.100000000000001" customHeight="1">
      <c r="A711" s="259">
        <v>45481</v>
      </c>
      <c r="B711" s="146">
        <f>IF(C711="","",B710+0.1)</f>
        <v>58.1</v>
      </c>
      <c r="C711" s="146" t="s">
        <v>268</v>
      </c>
      <c r="D711" s="147">
        <v>0.9</v>
      </c>
      <c r="E711" s="137">
        <v>23901997072</v>
      </c>
      <c r="F711" s="137">
        <v>25367244997</v>
      </c>
      <c r="G711" s="137">
        <v>6885727741</v>
      </c>
      <c r="H711" s="137">
        <v>12231798313</v>
      </c>
      <c r="I711" s="137">
        <f>IF(ISERROR(E711-G711),"",E711-G711)</f>
        <v>17016269331</v>
      </c>
      <c r="J711" s="137">
        <f>IF(ISERROR(F711-H711),"",F711-H711)</f>
        <v>13135446684</v>
      </c>
      <c r="K711" s="137">
        <v>1819259038</v>
      </c>
      <c r="L711" s="137">
        <v>428892</v>
      </c>
      <c r="M711" s="148">
        <v>2</v>
      </c>
      <c r="N711" s="198">
        <f>IF(M711="","",VLOOKUP(M711,POA!$B$3:$G682,3,0))</f>
        <v>5</v>
      </c>
      <c r="O711" s="159" t="s">
        <v>7</v>
      </c>
      <c r="P711" s="159">
        <f t="shared" ref="P711:P712" si="635">+SUM(P712:P720)</f>
        <v>0</v>
      </c>
      <c r="Q711" s="202">
        <f>IF(ISERROR(VLOOKUP(M711,POA!$B$3:$G695,2,0)),"",VLOOKUP(M711,POA!$B$3:$G695,2,0))</f>
        <v>1797292893</v>
      </c>
      <c r="R711" s="264">
        <f>IF(M711="","",SUM($I$711)+IF(ISERROR(VLOOKUP(M711,POA!$B$3:$G680,4,0)),"",VLOOKUP(M711,POA!$B$3:$G680,4,0)))</f>
        <v>17375727909.599998</v>
      </c>
      <c r="S711" s="256" t="str">
        <f>IF(OR($R$26=0,M711="",Q711=""),"",IF($R$26&gt;=VLOOKUP(M711,POA!$B$3:$G$21,6,FALSE),"CUMPLE","NO CUMPLE"))</f>
        <v/>
      </c>
      <c r="T711" s="154" t="s">
        <v>114</v>
      </c>
      <c r="U711" s="138"/>
      <c r="V711" s="185" t="str">
        <f>IF(OR($U710=0,M711="",Q711=""),"",IF(AND(T711="SI",$U710&gt;=$V$22),"CUMPLE",IF($U710&gt;=$V$23,"CUMPLE","NO CUMPLE")))</f>
        <v>CUMPLE</v>
      </c>
      <c r="W711" s="139"/>
      <c r="X711" s="185" t="str">
        <f>IF(OR(W710=0,M711="",Q711=""),"",IF(AND(T711="SI",W710&lt;=$X$22),"CUMPLE",IF(W710&lt;=$X$23,"CUMPLE","NO CUMPLE")))</f>
        <v>CUMPLE</v>
      </c>
      <c r="Y711" s="140"/>
      <c r="Z711" s="185" t="str">
        <f>IF(OR(Y710=0,M711="",Q711=""),"",IF(AND(T711="SI",Y710&gt;=$Z$22),"CUMPLE",IF(Y710&gt;=$Z$23,"CUMPLE","NO CUMPLE")))</f>
        <v>CUMPLE</v>
      </c>
      <c r="AA711" s="213" t="str">
        <f t="shared" si="634"/>
        <v/>
      </c>
      <c r="AB711" s="141">
        <v>2021</v>
      </c>
      <c r="AC711" s="142">
        <f t="shared" ref="AC711:AC719" si="636">IF(ISERROR(F711/VLOOKUP(AB711,$AC$21:$AD$23,2)),"",F711/VLOOKUP(AB711,$AC$21:$AD$23,2))</f>
        <v>27921.319804826719</v>
      </c>
      <c r="AD711" s="143" t="str">
        <f>IF(OR(B711="",C711=""),"",IF(AND(AC711&gt;0,AC711&lt;=30000),"MIPYME","NO CUMPLE"))</f>
        <v>MIPYME</v>
      </c>
      <c r="AE711" s="144"/>
      <c r="AF711" s="187" t="str">
        <f>IF(OR(M711="",L710="",P711=""),"",IF(AND(T710="SI",AE710&gt;=$AF$22),"CUMPLE",IF(AE710&gt;=$AF$23,"CUMPLE","NO CUMPLE")))</f>
        <v>CUMPLE</v>
      </c>
      <c r="AG711" s="144"/>
      <c r="AH711" s="187" t="str">
        <f>IF(OR(M711="",L710="",P711=""),"",IF(AND(T710="SI",AG710&gt;=$AH$22),"CUMPLE",IF(AG710&gt;=$AH$23,"CUMPLE","NO CUMPLE")))</f>
        <v>CUMPLE</v>
      </c>
      <c r="AI711" s="161" t="str">
        <f t="shared" ref="AI711:AI720" si="637">IF(OR(AF711="",AH711=""),"",IF(AF711="NO CUMPLE","NO CUMPLE",IF(AH711="NO CUMPLE","NO CUMPLE",IF(AH711="NO CUMPLE","NO CUMPLE","CUMPLE"))))</f>
        <v>CUMPLE</v>
      </c>
    </row>
    <row r="712" spans="1:35" s="14" customFormat="1" ht="20.100000000000001" customHeight="1">
      <c r="A712" s="259">
        <v>45481</v>
      </c>
      <c r="B712" s="21">
        <f t="shared" ref="B712:B720" si="638">IF(C712="","",B711+0.1)</f>
        <v>58.2</v>
      </c>
      <c r="C712" s="21" t="s">
        <v>269</v>
      </c>
      <c r="D712" s="121">
        <v>0.1</v>
      </c>
      <c r="E712" s="153">
        <v>1140446604</v>
      </c>
      <c r="F712" s="153">
        <v>1140446604</v>
      </c>
      <c r="G712" s="153">
        <v>838827969</v>
      </c>
      <c r="H712" s="153">
        <v>838827969</v>
      </c>
      <c r="I712" s="153">
        <f>IF(ISERROR(E712-G712),"",E712-G712)</f>
        <v>301618635</v>
      </c>
      <c r="J712" s="153">
        <f t="shared" ref="J712:J720" si="639">IF(ISERROR(F712-H712),"",F712-H712)</f>
        <v>301618635</v>
      </c>
      <c r="K712" s="153">
        <v>333196519</v>
      </c>
      <c r="L712" s="153">
        <v>1E-4</v>
      </c>
      <c r="M712" s="149">
        <v>3</v>
      </c>
      <c r="N712" s="197">
        <f>IF(M712="","",VLOOKUP(M712,POA!$B$3:$G682,3,0))</f>
        <v>5</v>
      </c>
      <c r="O712" s="160" t="s">
        <v>7</v>
      </c>
      <c r="P712" s="160">
        <f t="shared" si="635"/>
        <v>0</v>
      </c>
      <c r="Q712" s="255">
        <f>IF(ISERROR(VLOOKUP(M712,POA!$B$3:$G695,2,0)),"",VLOOKUP(M712,POA!$B$3:$G695,2,0))</f>
        <v>1522205504</v>
      </c>
      <c r="R712" s="295">
        <f>IF(M712="","",SUM($I$711)+IF(ISERROR(VLOOKUP(M712,POA!$B$3:$G681,4,0)),"",VLOOKUP(M712,POA!$B$3:$G681,4,0)))</f>
        <v>17320710431.799999</v>
      </c>
      <c r="S712" s="257" t="str">
        <f>IF(OR($R$26=0,M712="",Q712=""),"",IF($R$26&gt;=VLOOKUP(M712,POA!$B$3:$G$21,6,FALSE),"CUMPLE","NO CUMPLE"))</f>
        <v/>
      </c>
      <c r="T712" s="129"/>
      <c r="U712" s="130"/>
      <c r="V712" s="186" t="str">
        <f>IF(OR($U710=0,M712="",Q712=""),"",IF(AND(T712="SI",$U710&gt;=$V$22),"CUMPLE",IF($U710&gt;=$V$23,"CUMPLE","NO CUMPLE")))</f>
        <v>CUMPLE</v>
      </c>
      <c r="W712" s="131"/>
      <c r="X712" s="186" t="str">
        <f>IF(OR(W710=0,M712="",Q712=""),"",IF(AND(T712="SI",W710&lt;=$X$22),"CUMPLE",IF(W710&lt;=$X$23,"CUMPLE","NO CUMPLE")))</f>
        <v>CUMPLE</v>
      </c>
      <c r="Y712" s="132"/>
      <c r="Z712" s="186" t="str">
        <f>IF(OR(Y710=0,M712="",Q712=""),"",IF(AND(T712="SI",Y710&gt;=$Z$22),"CUMPLE",IF(Y710&gt;=$Z$23,"CUMPLE","NO CUMPLE")))</f>
        <v>CUMPLE</v>
      </c>
      <c r="AA712" s="214" t="str">
        <f t="shared" si="634"/>
        <v/>
      </c>
      <c r="AB712" s="199">
        <v>2021</v>
      </c>
      <c r="AC712" s="134">
        <f t="shared" si="636"/>
        <v>1255.2712899795933</v>
      </c>
      <c r="AD712" s="135" t="str">
        <f t="shared" ref="AD712:AD715" si="640">IF(OR(B712="",C712=""),"",IF(AND(AC712&gt;0,AC712&lt;=30000),"MIPYME","NO CUMPLE"))</f>
        <v>MIPYME</v>
      </c>
      <c r="AE712" s="136"/>
      <c r="AF712" s="188" t="str">
        <f>IF(OR(M712="",L710="",P712=""),"",IF(AND(T710="SI",AE710&gt;=$AF$22),"CUMPLE",IF(AE710&gt;=$AF$23,"CUMPLE","NO CUMPLE")))</f>
        <v>CUMPLE</v>
      </c>
      <c r="AG712" s="136"/>
      <c r="AH712" s="188" t="str">
        <f>IF(OR(M712="",L710="",P710=""),"",IF(AND(T710="SI",AG710&gt;=$AH$22),"CUMPLE",IF(AG710&gt;=$AH$23,"CUMPLE","NO CUMPLE")))</f>
        <v>CUMPLE</v>
      </c>
      <c r="AI712" s="162" t="str">
        <f t="shared" si="637"/>
        <v>CUMPLE</v>
      </c>
    </row>
    <row r="713" spans="1:35" s="14" customFormat="1" ht="20.100000000000001" customHeight="1">
      <c r="A713" s="259"/>
      <c r="B713" s="21" t="str">
        <f t="shared" si="638"/>
        <v/>
      </c>
      <c r="C713" s="21"/>
      <c r="D713" s="121"/>
      <c r="E713" s="153"/>
      <c r="F713" s="153"/>
      <c r="G713" s="153"/>
      <c r="H713" s="153"/>
      <c r="I713" s="153">
        <f t="shared" ref="I713:I719" si="641">IF(ISERROR(E713-G713),"",E713-G713)</f>
        <v>0</v>
      </c>
      <c r="J713" s="153">
        <f t="shared" si="639"/>
        <v>0</v>
      </c>
      <c r="K713" s="153"/>
      <c r="L713" s="153"/>
      <c r="M713" s="149">
        <v>4</v>
      </c>
      <c r="N713" s="197">
        <f>IF(M713="","",VLOOKUP(M713,POA!$B$3:$G682,3,0))</f>
        <v>5</v>
      </c>
      <c r="O713" s="160" t="s">
        <v>7</v>
      </c>
      <c r="P713" s="160">
        <f>+SUM(P714:P721)</f>
        <v>0</v>
      </c>
      <c r="Q713" s="255">
        <f>IF(ISERROR(VLOOKUP(M713,POA!$B$3:$G695,2,0)),"",VLOOKUP(M713,POA!$B$3:$G695,2,0))</f>
        <v>1378467964</v>
      </c>
      <c r="R713" s="295">
        <f>IF(M713="","",SUM($I$711)+IF(ISERROR(VLOOKUP(M713,POA!$B$3:$G682,4,0)),"",VLOOKUP(M713,POA!$B$3:$G682,4,0)))</f>
        <v>17291962923.799999</v>
      </c>
      <c r="S713" s="294" t="str">
        <f>IF(OR($R$26=0,M713="",Q713=""),"",IF($R$26&gt;=VLOOKUP(M713,POA!$B$3:$G$21,6,FALSE),"CUMPLE","NO CUMPLE"))</f>
        <v/>
      </c>
      <c r="T713" s="129"/>
      <c r="U713" s="130"/>
      <c r="V713" s="186" t="str">
        <f>IF(OR($U710=0,M713="",Q713=""),"",IF(AND(T713="SI",$U710&gt;=$V$22),"CUMPLE",IF($U710&gt;=$V$23,"CUMPLE","NO CUMPLE")))</f>
        <v>CUMPLE</v>
      </c>
      <c r="W713" s="131"/>
      <c r="X713" s="186" t="str">
        <f>IF(OR(W710=0,M713="",Q713=""),"",IF(AND(T713="SI",W710&lt;=$X$22),"CUMPLE",IF(W710&lt;=$X$23,"CUMPLE","NO CUMPLE")))</f>
        <v>CUMPLE</v>
      </c>
      <c r="Y713" s="132"/>
      <c r="Z713" s="186" t="str">
        <f>IF(OR(Y710=0,M713="",Q713=""),"",IF(AND(T713="SI",Y710&gt;=$Z$22),"CUMPLE",IF(Y710&gt;=$Z$23,"CUMPLE","NO CUMPLE")))</f>
        <v>CUMPLE</v>
      </c>
      <c r="AA713" s="214" t="str">
        <f t="shared" si="634"/>
        <v/>
      </c>
      <c r="AB713" s="199">
        <v>2021</v>
      </c>
      <c r="AC713" s="134">
        <f t="shared" si="636"/>
        <v>0</v>
      </c>
      <c r="AD713" s="135" t="str">
        <f t="shared" si="640"/>
        <v/>
      </c>
      <c r="AE713" s="136"/>
      <c r="AF713" s="188" t="str">
        <f>IF(OR(M713="",L710="",P713=""),"",IF(AND(T710="SI",AE710&gt;=$AF$22),"CUMPLE",IF(AE710&gt;=$AF$23,"CUMPLE","NO CUMPLE")))</f>
        <v>CUMPLE</v>
      </c>
      <c r="AG713" s="136"/>
      <c r="AH713" s="188" t="str">
        <f>IF(OR(M713="",L710="",P710=""),"",IF(AND(T710="SI",AG710&gt;=$AH$22),"CUMPLE",IF(AG710&gt;=$AH$23,"CUMPLE","NO CUMPLE")))</f>
        <v>CUMPLE</v>
      </c>
      <c r="AI713" s="162" t="str">
        <f t="shared" si="637"/>
        <v>CUMPLE</v>
      </c>
    </row>
    <row r="714" spans="1:35" s="14" customFormat="1" ht="20.100000000000001" customHeight="1">
      <c r="A714" s="259"/>
      <c r="B714" s="21" t="str">
        <f t="shared" si="638"/>
        <v/>
      </c>
      <c r="C714" s="21"/>
      <c r="D714" s="121"/>
      <c r="E714" s="153"/>
      <c r="F714" s="153"/>
      <c r="G714" s="153"/>
      <c r="H714" s="153"/>
      <c r="I714" s="153">
        <f t="shared" si="641"/>
        <v>0</v>
      </c>
      <c r="J714" s="153">
        <f t="shared" si="639"/>
        <v>0</v>
      </c>
      <c r="K714" s="153"/>
      <c r="L714" s="153"/>
      <c r="M714" s="149">
        <v>5</v>
      </c>
      <c r="N714" s="197">
        <f>IF(M714="","",VLOOKUP(M714,POA!$B$3:$G695,3,0))</f>
        <v>5</v>
      </c>
      <c r="O714" s="160" t="s">
        <v>7</v>
      </c>
      <c r="P714" s="160">
        <f>+SUM(P715:P721)</f>
        <v>0</v>
      </c>
      <c r="Q714" s="255">
        <f>IF(ISERROR(VLOOKUP(M714,POA!$B$3:$G684,2,0)),"",VLOOKUP(M714,POA!$B$3:$G684,2,0))</f>
        <v>1348402734</v>
      </c>
      <c r="R714" s="295">
        <f>IF(M714="","",SUM($I$711)+IF(ISERROR(VLOOKUP(M714,POA!$B$3:$G683,4,0)),"",VLOOKUP(M714,POA!$B$3:$G683,4,0)))</f>
        <v>17285949877.799999</v>
      </c>
      <c r="S714" s="298" t="str">
        <f>IF(OR($R$26=0,M714="",Q714=""),"",IF($R$26&gt;=VLOOKUP(M714,POA!$B$3:$G$21,6,FALSE),"CUMPLE","NO CUMPLE"))</f>
        <v/>
      </c>
      <c r="T714" s="129"/>
      <c r="U714" s="130"/>
      <c r="V714" s="186" t="str">
        <f>IF(OR($U710=0,M714="",Q714=""),"",IF(AND(T714="SI",$U710&gt;=$V$22),"CUMPLE",IF($U710&gt;=$V$23,"CUMPLE","NO CUMPLE")))</f>
        <v>CUMPLE</v>
      </c>
      <c r="W714" s="131"/>
      <c r="X714" s="186" t="str">
        <f>IF(OR(W710=0,M714="",Q714=""),"",IF(AND(T714="SI",W710&lt;=$X$22),"CUMPLE",IF(W710&lt;=$X$23,"CUMPLE","NO CUMPLE")))</f>
        <v>CUMPLE</v>
      </c>
      <c r="Y714" s="132"/>
      <c r="Z714" s="186" t="str">
        <f>IF(OR(Y710=0,M714="",Q714=""),"",IF(AND(T714="SI",Y710&gt;=$Z$22),"CUMPLE",IF(Y710&gt;=$Z$23,"CUMPLE","NO CUMPLE")))</f>
        <v>CUMPLE</v>
      </c>
      <c r="AA714" s="214" t="str">
        <f t="shared" si="634"/>
        <v/>
      </c>
      <c r="AB714" s="199">
        <v>2021</v>
      </c>
      <c r="AC714" s="134">
        <f t="shared" si="636"/>
        <v>0</v>
      </c>
      <c r="AD714" s="135" t="str">
        <f t="shared" si="640"/>
        <v/>
      </c>
      <c r="AE714" s="136"/>
      <c r="AF714" s="188" t="str">
        <f>IF(OR(M714="",L710="",P714=""),"",IF(AND(T710="SI",AE710&gt;=$AF$22),"CUMPLE",IF(AE710&gt;=$AF$23,"CUMPLE","NO CUMPLE")))</f>
        <v>CUMPLE</v>
      </c>
      <c r="AG714" s="136"/>
      <c r="AH714" s="188" t="str">
        <f>IF(OR(M713="",L710="",P710=""),"",IF(AND(T710="SI",AG710&gt;=$AH$22),"CUMPLE",IF(AG710&gt;=$AH$23,"CUMPLE","NO CUMPLE")))</f>
        <v>CUMPLE</v>
      </c>
      <c r="AI714" s="162" t="str">
        <f t="shared" si="637"/>
        <v>CUMPLE</v>
      </c>
    </row>
    <row r="715" spans="1:35" s="14" customFormat="1" ht="20.100000000000001" customHeight="1">
      <c r="A715" s="259"/>
      <c r="B715" s="21" t="str">
        <f t="shared" si="638"/>
        <v/>
      </c>
      <c r="C715" s="21"/>
      <c r="D715" s="121"/>
      <c r="E715" s="153"/>
      <c r="F715" s="153"/>
      <c r="G715" s="153"/>
      <c r="H715" s="153"/>
      <c r="I715" s="153">
        <f t="shared" si="641"/>
        <v>0</v>
      </c>
      <c r="J715" s="153">
        <f t="shared" si="639"/>
        <v>0</v>
      </c>
      <c r="K715" s="153"/>
      <c r="L715" s="153"/>
      <c r="M715" s="149">
        <v>6</v>
      </c>
      <c r="N715" s="197">
        <f>IF(M715="","",VLOOKUP(M715,POA!$B$3:$G682,3,0))</f>
        <v>5</v>
      </c>
      <c r="O715" s="160" t="s">
        <v>7</v>
      </c>
      <c r="P715" s="160">
        <f>+SUM(P716:P721)</f>
        <v>0</v>
      </c>
      <c r="Q715" s="255">
        <f>IF(ISERROR(VLOOKUP(M715,POA!$B$3:$G695,2,0)),"",VLOOKUP(M715,POA!$B$3:$G695,2,0))</f>
        <v>1264100957</v>
      </c>
      <c r="R715" s="295">
        <f>IF(M715="","",SUM($I$711)+IF(ISERROR(VLOOKUP(M715,POA!$B$3:$G684,4,0)),"",VLOOKUP(M715,POA!$B$3:$G684,4,0)))</f>
        <v>17269089522.400002</v>
      </c>
      <c r="S715" s="257" t="str">
        <f>IF(OR($R$26=0,M715="",Q715=""),"",IF($R$26&gt;=VLOOKUP(M715,POA!$B$3:$G$21,6,FALSE),"CUMPLE","NO CUMPLE"))</f>
        <v/>
      </c>
      <c r="T715" s="129"/>
      <c r="U715" s="130"/>
      <c r="V715" s="186" t="str">
        <f>IF(OR($U710=0,M715="",Q715=""),"",IF(AND(T715="SI",$U710&gt;=$V$22),"CUMPLE",IF($U710&gt;=$V$23,"CUMPLE","NO CUMPLE")))</f>
        <v>CUMPLE</v>
      </c>
      <c r="W715" s="131"/>
      <c r="X715" s="186" t="str">
        <f>IF(OR(W710=0,M715="",Q715=""),"",IF(AND(T715="SI",W710&lt;=$X$22),"CUMPLE",IF(W710&lt;=$X$23,"CUMPLE","NO CUMPLE")))</f>
        <v>CUMPLE</v>
      </c>
      <c r="Y715" s="132"/>
      <c r="Z715" s="186" t="str">
        <f>IF(OR(Y710=0,M715="",Q715=""),"",IF(AND(T715="SI",Y710&gt;=$Z$22),"CUMPLE",IF(Y710&gt;=$Z$23,"CUMPLE","NO CUMPLE")))</f>
        <v>CUMPLE</v>
      </c>
      <c r="AA715" s="214" t="str">
        <f t="shared" si="634"/>
        <v/>
      </c>
      <c r="AB715" s="199">
        <v>2021</v>
      </c>
      <c r="AC715" s="134">
        <f t="shared" si="636"/>
        <v>0</v>
      </c>
      <c r="AD715" s="135" t="str">
        <f t="shared" si="640"/>
        <v/>
      </c>
      <c r="AE715" s="136"/>
      <c r="AF715" s="188" t="str">
        <f>IF(OR(M715="",L710="",P715=""),"",IF(AND(T710="SI",AE710&gt;=$AF$22),"CUMPLE",IF(AE710&gt;=$AF$23,"CUMPLE","NO CUMPLE")))</f>
        <v>CUMPLE</v>
      </c>
      <c r="AG715" s="136"/>
      <c r="AH715" s="188" t="str">
        <f>IF(OR(M715="",L710="",P710=""),"",IF(AND(T710="SI",AG710&gt;=$AH$22),"CUMPLE",IF(AG710&gt;=$AH$23,"CUMPLE","NO CUMPLE")))</f>
        <v>CUMPLE</v>
      </c>
      <c r="AI715" s="162" t="str">
        <f t="shared" si="637"/>
        <v>CUMPLE</v>
      </c>
    </row>
    <row r="716" spans="1:35" s="14" customFormat="1" ht="20.100000000000001" customHeight="1">
      <c r="A716" s="259"/>
      <c r="B716" s="150" t="str">
        <f t="shared" si="638"/>
        <v/>
      </c>
      <c r="C716" s="150"/>
      <c r="D716" s="121"/>
      <c r="E716" s="153"/>
      <c r="F716" s="153"/>
      <c r="G716" s="153"/>
      <c r="H716" s="153"/>
      <c r="I716" s="153">
        <f t="shared" si="641"/>
        <v>0</v>
      </c>
      <c r="J716" s="153">
        <f t="shared" si="639"/>
        <v>0</v>
      </c>
      <c r="K716" s="153"/>
      <c r="L716" s="153"/>
      <c r="M716" s="149">
        <v>7</v>
      </c>
      <c r="N716" s="197">
        <f>IF(M716="","",VLOOKUP(M716,POA!$B$3:$G682,3,0))</f>
        <v>5</v>
      </c>
      <c r="O716" s="160" t="s">
        <v>7</v>
      </c>
      <c r="P716" s="160">
        <f>+SUM(P717:P721)</f>
        <v>0</v>
      </c>
      <c r="Q716" s="255">
        <f>IF(ISERROR(VLOOKUP(M716,POA!$B$3:$G695,2,0)),"",VLOOKUP(M716,POA!$B$3:$G695,2,0))</f>
        <v>1167015102</v>
      </c>
      <c r="R716" s="295">
        <f>IF(M716="","",SUM($I$711)+IF(ISERROR(VLOOKUP(M716,POA!$B$3:$G685,4,0)),"",VLOOKUP(M716,POA!$B$3:$G685,4,0)))</f>
        <v>17249672351.400002</v>
      </c>
      <c r="S716" s="257" t="str">
        <f>IF(OR($R$26=0,M716="",Q716=""),"",IF($R$26&gt;=VLOOKUP(M716,POA!$B$3:$G$21,6,FALSE),"CUMPLE","NO CUMPLE"))</f>
        <v/>
      </c>
      <c r="T716" s="129"/>
      <c r="U716" s="130"/>
      <c r="V716" s="186" t="str">
        <f>IF(OR($U710=0,M716="",Q716=""),"",IF(AND(T716="SI",$U710&gt;=$V$22),"CUMPLE",IF($U710&gt;=$V$23,"CUMPLE","NO CUMPLE")))</f>
        <v>CUMPLE</v>
      </c>
      <c r="W716" s="131"/>
      <c r="X716" s="186" t="str">
        <f>IF(OR(W710=0,M716="",Q716=""),"",IF(AND(T716="SI",W710&lt;=$X$22),"CUMPLE",IF(W710&lt;=$X$23,"CUMPLE","NO CUMPLE")))</f>
        <v>CUMPLE</v>
      </c>
      <c r="Y716" s="132"/>
      <c r="Z716" s="186" t="str">
        <f>IF(OR(Y710=0,M716="",Q716=""),"",IF(AND(T716="SI",Y710&gt;=$Z$22),"CUMPLE",IF(Y710&gt;=$Z$23,"CUMPLE","NO CUMPLE")))</f>
        <v>CUMPLE</v>
      </c>
      <c r="AA716" s="214" t="str">
        <f t="shared" si="634"/>
        <v/>
      </c>
      <c r="AB716" s="199">
        <v>2021</v>
      </c>
      <c r="AC716" s="134">
        <f t="shared" si="636"/>
        <v>0</v>
      </c>
      <c r="AD716" s="135" t="str">
        <f>IF(OR(B716="",C716=""),"",IF(AND(AC716&gt;0,AC716&lt;=30000),"MIPYME","NO CUMPLE"))</f>
        <v/>
      </c>
      <c r="AE716" s="136"/>
      <c r="AF716" s="188" t="str">
        <f>IF(OR(M716="",L710="",P716=""),"",IF(AND(T714="SI",AE710&gt;=$AF$22),"CUMPLE",IF(AE710&gt;=$AF$23,"CUMPLE","NO CUMPLE")))</f>
        <v>CUMPLE</v>
      </c>
      <c r="AG716" s="136"/>
      <c r="AH716" s="188" t="str">
        <f>IF(OR(M716="",L710="",P710=""),"",IF(AND(T710="SI",AG710&gt;=$AH$22),"CUMPLE",IF(AG710&gt;=$AH$23,"CUMPLE","NO CUMPLE")))</f>
        <v>CUMPLE</v>
      </c>
      <c r="AI716" s="162" t="str">
        <f t="shared" si="637"/>
        <v>CUMPLE</v>
      </c>
    </row>
    <row r="717" spans="1:35" s="14" customFormat="1" ht="20.100000000000001" customHeight="1">
      <c r="A717" s="259"/>
      <c r="B717" s="150" t="str">
        <f t="shared" si="638"/>
        <v/>
      </c>
      <c r="C717" s="150"/>
      <c r="D717" s="121"/>
      <c r="E717" s="153"/>
      <c r="F717" s="153"/>
      <c r="G717" s="153"/>
      <c r="H717" s="153"/>
      <c r="I717" s="153">
        <f t="shared" si="641"/>
        <v>0</v>
      </c>
      <c r="J717" s="153">
        <f t="shared" si="639"/>
        <v>0</v>
      </c>
      <c r="K717" s="153"/>
      <c r="L717" s="153"/>
      <c r="M717" s="149">
        <v>8</v>
      </c>
      <c r="N717" s="197">
        <f>IF(M717="","",VLOOKUP(M717,POA!$B$3:$G682,3,0))</f>
        <v>5</v>
      </c>
      <c r="O717" s="160" t="s">
        <v>7</v>
      </c>
      <c r="P717" s="160">
        <f>+SUM(P718:P721)</f>
        <v>0</v>
      </c>
      <c r="Q717" s="255">
        <f>IF(ISERROR(VLOOKUP(M717,POA!$B$3:$G695,2,0)),"",VLOOKUP(M717,POA!$B$3:$G695,2,0))</f>
        <v>1146992897</v>
      </c>
      <c r="R717" s="295">
        <f>IF(M717="","",SUM($I$711)+IF(ISERROR(VLOOKUP(M717,POA!$B$3:$G686,4,0)),"",VLOOKUP(M717,POA!$B$3:$G686,4,0)))</f>
        <v>17245667910.400002</v>
      </c>
      <c r="S717" s="257" t="str">
        <f>IF(OR($R$26=0,M717="",Q717=""),"",IF($R$26&gt;=VLOOKUP(M717,POA!$B$3:$G$21,6,FALSE),"CUMPLE","NO CUMPLE"))</f>
        <v/>
      </c>
      <c r="T717" s="129"/>
      <c r="U717" s="130"/>
      <c r="V717" s="186" t="str">
        <f>IF(OR($U710=0,M717="",Q717=""),"",IF(AND(T717="SI",$U710&gt;=$V$22),"CUMPLE",IF($U710&gt;=$V$23,"CUMPLE","NO CUMPLE")))</f>
        <v>CUMPLE</v>
      </c>
      <c r="W717" s="131"/>
      <c r="X717" s="186" t="str">
        <f>IF(OR(W710=0,M717="",Q717=""),"",IF(AND(T717="SI",W710&lt;=$X$22),"CUMPLE",IF(W710&lt;=$X$23,"CUMPLE","NO CUMPLE")))</f>
        <v>CUMPLE</v>
      </c>
      <c r="Y717" s="132"/>
      <c r="Z717" s="186" t="str">
        <f>IF(OR(Y710=0,M717="",Q717=""),"",IF(AND(T717="SI",Y710&gt;=$Z$22),"CUMPLE",IF(Y710&gt;=$Z$23,"CUMPLE","NO CUMPLE")))</f>
        <v>CUMPLE</v>
      </c>
      <c r="AA717" s="214" t="str">
        <f t="shared" si="634"/>
        <v/>
      </c>
      <c r="AB717" s="199">
        <v>2021</v>
      </c>
      <c r="AC717" s="134">
        <f t="shared" si="636"/>
        <v>0</v>
      </c>
      <c r="AD717" s="135" t="str">
        <f t="shared" ref="AD717:AD718" si="642">IF(OR(B717="",C717=""),"",IF(AND(AC717&gt;0,AC717&lt;=30000),"MIPYME","NO CUMPLE"))</f>
        <v/>
      </c>
      <c r="AE717" s="136"/>
      <c r="AF717" s="188" t="str">
        <f>IF(OR(M717="",L710="",P717=""),"",IF(AND(T710="SI",AE710&gt;=$AF$22),"CUMPLE",IF(AE710&gt;=$AF$23,"CUMPLE","NO CUMPLE")))</f>
        <v>CUMPLE</v>
      </c>
      <c r="AG717" s="136"/>
      <c r="AH717" s="188" t="str">
        <f>IF(OR(M717="",L710="",P710=""),"",IF(AND(T710="SI",AG710&gt;=$AH$22),"CUMPLE",IF(AG710&gt;=$AH$23,"CUMPLE","NO CUMPLE")))</f>
        <v>CUMPLE</v>
      </c>
      <c r="AI717" s="162" t="str">
        <f t="shared" si="637"/>
        <v>CUMPLE</v>
      </c>
    </row>
    <row r="718" spans="1:35" s="14" customFormat="1" ht="20.100000000000001" customHeight="1">
      <c r="A718" s="259"/>
      <c r="B718" s="150" t="str">
        <f t="shared" si="638"/>
        <v/>
      </c>
      <c r="C718" s="150"/>
      <c r="D718" s="121"/>
      <c r="E718" s="153"/>
      <c r="F718" s="153"/>
      <c r="G718" s="153"/>
      <c r="H718" s="153"/>
      <c r="I718" s="153">
        <f t="shared" si="641"/>
        <v>0</v>
      </c>
      <c r="J718" s="153">
        <f t="shared" si="639"/>
        <v>0</v>
      </c>
      <c r="K718" s="153"/>
      <c r="L718" s="153"/>
      <c r="M718" s="149">
        <v>9</v>
      </c>
      <c r="N718" s="197">
        <f>IF(M718="","",VLOOKUP(M718,POA!$B$3:$G682,3,0))</f>
        <v>5</v>
      </c>
      <c r="O718" s="160" t="s">
        <v>7</v>
      </c>
      <c r="P718" s="160">
        <f>+SUM(P719:P721)</f>
        <v>0</v>
      </c>
      <c r="Q718" s="255">
        <f>IF(ISERROR(VLOOKUP(M718,POA!$B$3:$G688,2,0)),"",VLOOKUP(M718,POA!$B$3:$G688,2,0))</f>
        <v>1077361989</v>
      </c>
      <c r="R718" s="295">
        <f>IF(M718="","",SUM($I$711)+IF(ISERROR(VLOOKUP(M718,POA!$B$3:$G687,4,0)),"",VLOOKUP(M718,POA!$B$3:$G687,4,0)))</f>
        <v>17231741728.799999</v>
      </c>
      <c r="S718" s="257" t="str">
        <f>IF(OR($R$26=0,M718="",Q718=""),"",IF($R$26&gt;=VLOOKUP(M718,POA!$B$3:$G$21,6,FALSE),"CUMPLE","NO CUMPLE"))</f>
        <v/>
      </c>
      <c r="T718" s="129"/>
      <c r="U718" s="130"/>
      <c r="V718" s="186" t="str">
        <f>IF(OR($U710=0,M718="",Q718=""),"",IF(AND(T718="SI",$U710&gt;=$V$22),"CUMPLE",IF($U710&gt;=$V$23,"CUMPLE","NO CUMPLE")))</f>
        <v>CUMPLE</v>
      </c>
      <c r="W718" s="131"/>
      <c r="X718" s="186" t="str">
        <f>IF(OR(W710=0,M718="",Q718=""),"",IF(AND(T718="SI",W710&lt;=$X$22),"CUMPLE",IF(W710&lt;=$X$23,"CUMPLE","NO CUMPLE")))</f>
        <v>CUMPLE</v>
      </c>
      <c r="Y718" s="132"/>
      <c r="Z718" s="186" t="str">
        <f>IF(OR(Y710=0,M718="",Q718=""),"",IF(AND(T718="SI",Y710&gt;=$Z$22),"CUMPLE",IF(Y710&gt;=$Z$23,"CUMPLE","NO CUMPLE")))</f>
        <v>CUMPLE</v>
      </c>
      <c r="AA718" s="215" t="str">
        <f t="shared" si="634"/>
        <v/>
      </c>
      <c r="AB718" s="133">
        <v>2021</v>
      </c>
      <c r="AC718" s="134">
        <f t="shared" si="636"/>
        <v>0</v>
      </c>
      <c r="AD718" s="135" t="str">
        <f t="shared" si="642"/>
        <v/>
      </c>
      <c r="AE718" s="136"/>
      <c r="AF718" s="188" t="str">
        <f>IF(OR(M718="",L710="",P710=""),"",IF(AND(T710="SI",AE710&gt;=$AF$22),"CUMPLE",IF(AE710&gt;=$AF$23,"CUMPLE","NO CUMPLE")))</f>
        <v>CUMPLE</v>
      </c>
      <c r="AG718" s="136"/>
      <c r="AH718" s="188" t="str">
        <f>IF(OR(M718="",L710="",P710=""),"",IF(AND(T710="SI",AG710&gt;=$AH$22),"CUMPLE",IF(AG710&gt;=$AH$23,"CUMPLE","NO CUMPLE")))</f>
        <v>CUMPLE</v>
      </c>
      <c r="AI718" s="162" t="str">
        <f t="shared" si="637"/>
        <v>CUMPLE</v>
      </c>
    </row>
    <row r="719" spans="1:35" s="14" customFormat="1" ht="20.100000000000001" customHeight="1">
      <c r="A719" s="259"/>
      <c r="B719" s="150" t="str">
        <f t="shared" si="638"/>
        <v/>
      </c>
      <c r="C719" s="150"/>
      <c r="D719" s="121"/>
      <c r="E719" s="153"/>
      <c r="F719" s="153"/>
      <c r="G719" s="153"/>
      <c r="H719" s="153"/>
      <c r="I719" s="153">
        <f t="shared" si="641"/>
        <v>0</v>
      </c>
      <c r="J719" s="153">
        <f t="shared" si="639"/>
        <v>0</v>
      </c>
      <c r="K719" s="153"/>
      <c r="L719" s="153"/>
      <c r="M719" s="151"/>
      <c r="N719" s="197" t="str">
        <f>IF(M719="","",VLOOKUP(M719,POA!$B$3:$G682,3,0))</f>
        <v/>
      </c>
      <c r="O719" s="160" t="s">
        <v>7</v>
      </c>
      <c r="P719" s="160">
        <f>+SUM(P720:P721)</f>
        <v>0</v>
      </c>
      <c r="Q719" s="203" t="str">
        <f>IF(ISERROR(VLOOKUP(M719,POA!$B$3:$G689,2,0)),"",VLOOKUP(M719,POA!$B$3:$G689,2,0))</f>
        <v/>
      </c>
      <c r="R719" s="261"/>
      <c r="S719" s="246"/>
      <c r="T719" s="129"/>
      <c r="U719" s="130"/>
      <c r="V719" s="186" t="str">
        <f>IF(OR($U710=0,M719="",Q719=""),"",IF(AND(T719="SI",$U710&gt;=$V$22),"CUMPLE",IF($U710&gt;=$V$23,"CUMPLE","NO CUMPLE")))</f>
        <v/>
      </c>
      <c r="W719" s="131"/>
      <c r="X719" s="186" t="str">
        <f>IF(OR(W710=0,M719="",Q719=""),"",IF(AND(T719="SI",W710&lt;=$X$22),"CUMPLE",IF(W710&lt;=$X$23,"CUMPLE","NO CUMPLE")))</f>
        <v/>
      </c>
      <c r="Y719" s="132"/>
      <c r="Z719" s="186" t="str">
        <f>IF(OR(Y710=0,M719="",Q719=""),"",IF(AND(T719="SI",Y710&gt;=$Z$22),"CUMPLE",IF(Y710&gt;=$Z$23,"CUMPLE","NO CUMPLE")))</f>
        <v/>
      </c>
      <c r="AA719" s="214" t="str">
        <f t="shared" si="634"/>
        <v/>
      </c>
      <c r="AB719" s="199">
        <v>2021</v>
      </c>
      <c r="AC719" s="134">
        <f t="shared" si="636"/>
        <v>0</v>
      </c>
      <c r="AD719" s="135" t="str">
        <f>IF(OR(B719="",C719=""),"",IF(AND(AC719&gt;0,AC719&lt;=30000),"MIPYME","NO CUMPLE"))</f>
        <v/>
      </c>
      <c r="AE719" s="136"/>
      <c r="AF719" s="188" t="str">
        <f>IF(OR(M719="",L710="",P719=""),"",IF(AND(T710="SI",AE710&gt;=$AF$22),"CUMPLE",IF(AE710&gt;=$AF$23,"CUMPLE","NO CUMPLE")))</f>
        <v/>
      </c>
      <c r="AG719" s="136"/>
      <c r="AH719" s="188" t="str">
        <f>IF(OR(M719="",L710="",P710=""),"",IF(AND(T710="SI",AG710&gt;=$AH$22),"CUMPLE",IF(AG710&gt;=$AH$23,"CUMPLE","NO CUMPLE")))</f>
        <v/>
      </c>
      <c r="AI719" s="162" t="str">
        <f t="shared" si="637"/>
        <v/>
      </c>
    </row>
    <row r="720" spans="1:35" ht="20.100000000000001" customHeight="1">
      <c r="A720" s="259"/>
      <c r="B720" s="284" t="str">
        <f t="shared" si="638"/>
        <v/>
      </c>
      <c r="C720" s="284"/>
      <c r="D720" s="284"/>
      <c r="E720" s="216"/>
      <c r="F720" s="153"/>
      <c r="G720" s="153"/>
      <c r="H720" s="153"/>
      <c r="I720" s="153">
        <f>IF(ISERROR(E720-G720),"",E720-G720)</f>
        <v>0</v>
      </c>
      <c r="J720" s="153">
        <f t="shared" si="639"/>
        <v>0</v>
      </c>
      <c r="K720" s="153"/>
      <c r="L720" s="153"/>
      <c r="M720" s="151"/>
      <c r="N720" s="197" t="str">
        <f>IF(M720="","",VLOOKUP(M720,POA!$B$3:$G682,3,0))</f>
        <v/>
      </c>
      <c r="O720" s="160" t="s">
        <v>7</v>
      </c>
      <c r="P720" s="160">
        <f>+SUM(P721:P721)</f>
        <v>0</v>
      </c>
      <c r="Q720" s="203" t="str">
        <f>IF(ISERROR(VLOOKUP(M720,POA!$B$3:$G690,2,0)),"",VLOOKUP(M720,POA!$B$3:$G690,2,0))</f>
        <v/>
      </c>
      <c r="R720" s="204"/>
      <c r="S720" s="253"/>
      <c r="T720" s="129"/>
      <c r="U720" s="129"/>
      <c r="V720" s="186" t="str">
        <f>IF(OR($U711=0,M720="",Q720=""),"",IF(AND(T720="SI",$U711&gt;=$V$22),"CUMPLE",IF($U711&gt;=$V$23,"CUMPLE","NO CUMPLE")))</f>
        <v/>
      </c>
      <c r="W720" s="129"/>
      <c r="X720" s="186" t="str">
        <f>IF(OR(W711=0,M720="",Q720=""),"",IF(AND(T720="SI",W711&lt;=$X$22),"CUMPLE",IF(W711&lt;=$X$23,"CUMPLE","NO CUMPLE")))</f>
        <v/>
      </c>
      <c r="Y720" s="129"/>
      <c r="Z720" s="186" t="str">
        <f>IF(OR(Y711=0,M720="",Q720=""),"",IF(AND(T720="SI",Y711&gt;=$Z$22),"CUMPLE",IF(Y711&gt;=$Z$23,"CUMPLE","NO CUMPLE")))</f>
        <v/>
      </c>
      <c r="AA720" s="214" t="str">
        <f t="shared" si="634"/>
        <v/>
      </c>
      <c r="AB720" s="200"/>
      <c r="AC720" s="129"/>
      <c r="AD720" s="129"/>
      <c r="AE720" s="129"/>
      <c r="AF720" s="188" t="str">
        <f>IF(OR(M720="",L710="",P720=""),"",IF(AND(T710="SI",AE710&gt;=$AF$22),"CUMPLE",IF(AE710&gt;=$AF$23,"CUMPLE","NO CUMPLE")))</f>
        <v/>
      </c>
      <c r="AG720" s="129"/>
      <c r="AH720" s="188" t="str">
        <f>IF(OR(M720="",L710="",P710=""),"",IF(AND(T710="SI",AG710&gt;=$AH$22),"CUMPLE",IF(AG710&gt;=$AH$23,"CUMPLE","NO CUMPLE")))</f>
        <v/>
      </c>
      <c r="AI720" s="162" t="str">
        <f t="shared" si="637"/>
        <v/>
      </c>
    </row>
    <row r="721" spans="1:35" ht="9.9499999999999993" customHeight="1" thickBot="1">
      <c r="A721" s="259"/>
      <c r="B721" s="322" t="s">
        <v>73</v>
      </c>
      <c r="C721" s="323"/>
      <c r="D721" s="323"/>
      <c r="E721" s="323"/>
      <c r="F721" s="323"/>
      <c r="G721" s="323"/>
      <c r="H721" s="323"/>
      <c r="I721" s="323"/>
      <c r="J721" s="323"/>
      <c r="K721" s="323"/>
      <c r="L721" s="323"/>
      <c r="M721" s="323"/>
      <c r="N721" s="323"/>
      <c r="O721" s="323"/>
      <c r="P721" s="323"/>
      <c r="Q721" s="323"/>
      <c r="R721" s="323"/>
      <c r="S721" s="324"/>
      <c r="T721" s="323"/>
      <c r="U721" s="323"/>
      <c r="V721" s="323"/>
      <c r="W721" s="323"/>
      <c r="X721" s="323"/>
      <c r="Y721" s="323"/>
      <c r="Z721" s="323"/>
      <c r="AA721" s="324"/>
      <c r="AB721" s="323"/>
      <c r="AC721" s="323"/>
      <c r="AD721" s="323"/>
      <c r="AE721" s="323"/>
      <c r="AF721" s="323"/>
      <c r="AG721" s="323"/>
      <c r="AH721" s="323"/>
      <c r="AI721" s="325"/>
    </row>
    <row r="722" spans="1:35" s="221" customFormat="1" ht="26.1" customHeight="1">
      <c r="A722" s="269" t="s">
        <v>270</v>
      </c>
      <c r="B722" s="222">
        <v>59</v>
      </c>
      <c r="C722" s="223" t="s">
        <v>271</v>
      </c>
      <c r="D722" s="224">
        <f>IF(SUM(D723:D732)=0,"",SUM(D723:D732))</f>
        <v>1</v>
      </c>
      <c r="E722" s="225">
        <f t="shared" ref="E722:K722" si="643">IF(ISERROR(SUM(E723:E732)),"",SUM(E723:E732))</f>
        <v>3759755703</v>
      </c>
      <c r="F722" s="225">
        <f t="shared" si="643"/>
        <v>5307563342</v>
      </c>
      <c r="G722" s="225">
        <f t="shared" si="643"/>
        <v>440249984</v>
      </c>
      <c r="H722" s="225">
        <f t="shared" si="643"/>
        <v>538452256</v>
      </c>
      <c r="I722" s="225">
        <f t="shared" si="643"/>
        <v>3319505719</v>
      </c>
      <c r="J722" s="225">
        <f t="shared" si="643"/>
        <v>4769111086</v>
      </c>
      <c r="K722" s="225">
        <f t="shared" si="643"/>
        <v>548261055</v>
      </c>
      <c r="L722" s="225">
        <f t="shared" ref="L722" si="644">IF(ISERROR(SUM(L723:L731)),"",SUM(L723:L731))</f>
        <v>14249622</v>
      </c>
      <c r="M722" s="226">
        <v>4</v>
      </c>
      <c r="N722" s="227">
        <f>IF(M722="","",VLOOKUP(M722,POA!$B$3:$G694,3,0))</f>
        <v>5</v>
      </c>
      <c r="O722" s="228" t="s">
        <v>7</v>
      </c>
      <c r="P722" s="228">
        <f>+SUM(P723:P731)</f>
        <v>0</v>
      </c>
      <c r="Q722" s="229">
        <f>IF(ISERROR(VLOOKUP(M722,POA!$B$3:$G707,2,0)),"",VLOOKUP(M722,POA!$B$3:$G707,2,0))</f>
        <v>1378467964</v>
      </c>
      <c r="R722" s="230">
        <f>IF(M722="","",SUM($I$722)+IF(ISERROR(VLOOKUP(M722,POA!$B$3:$G691,4,0)),"",VLOOKUP(M722,POA!$B$3:$G691,4,0)))</f>
        <v>3595199311.8000002</v>
      </c>
      <c r="S722" s="231" t="str">
        <f>IF(OR($R$26=0,M722="",Q722=""),"",IF($R$26&gt;=VLOOKUP(M722,POA!$B$3:$G$21,6,FALSE),"CUMPLE","NO CUMPLE"))</f>
        <v/>
      </c>
      <c r="T722" s="225" t="str">
        <f>IF(M722="","",IF(COUNTIFS(T723:T732,"SI",D723:D732,"&gt;=10%")&gt;0,"SI","NO"))</f>
        <v>SI</v>
      </c>
      <c r="U722" s="225">
        <f>IF(ISERROR(SUM(E722/G722)),0,SUM(E722/G722))</f>
        <v>8.5400473359244913</v>
      </c>
      <c r="V722" s="232" t="str">
        <f>IF(OR($U722=0,M722="",Q722=""),"",IF(AND(T722="SI",$U722&gt;=$V$22),"CUMPLE",IF($U722&gt;=$V$23,"CUMPLE","NO CUMPLE")))</f>
        <v>CUMPLE</v>
      </c>
      <c r="W722" s="233">
        <f>IF(M722="","",IF(ISERROR(SUM(H722/F722)),0,SUM(H722/F722)))</f>
        <v>0.10144999151288508</v>
      </c>
      <c r="X722" s="232" t="str">
        <f>IF(OR(W722=0,M722="",Q722=""),"",IF(AND(T722="SI",W722&lt;=$X$22),"CUMPLE",IF(W722&lt;=$X$23,"CUMPLE","NO CUMPLE")))</f>
        <v>CUMPLE</v>
      </c>
      <c r="Y722" s="225">
        <f>IF(ISERROR(SUM(K722/L722)),0,SUM(K722/L722))</f>
        <v>38.475480612748889</v>
      </c>
      <c r="Z722" s="232" t="str">
        <f>IF(OR(Y722=0,M722="",Q722=""),"",IF(AND(T722="SI",Y722&gt;=$Z$22),"CUMPLE",IF(Y722&gt;=$Z$23,"CUMPLE","NO CUMPLE")))</f>
        <v>CUMPLE</v>
      </c>
      <c r="AA722" s="234" t="str">
        <f t="shared" ref="AA722:AA732" si="645">IF(OR(S722="",V722="",X722="",Z722=""),"",IF(S722="NO CUMPLE","NO CUMPLE",IF(V722="NO CUMPLE","NO CUMPLE",IF(X722="NO CUMPLE","NO CUMPLE",IF(Z722="NO CUMPLE","NO CUMPLE",IF(Z722="NO CUMPLE","NO CUMPLE","CUMPLE"))))))</f>
        <v/>
      </c>
      <c r="AB722" s="235">
        <v>2021</v>
      </c>
      <c r="AC722" s="236">
        <f>IF(ISERROR(F722/VLOOKUP(AB722,$AC$21:$AD$23,2)),"",F722/VLOOKUP(AB722,$AC$21:$AD$23,2))</f>
        <v>5841.9498638453933</v>
      </c>
      <c r="AD722" s="237" t="str">
        <f>IF(OR(B722="",C722=""),"",IF(AND(AC722&gt;0,AC722&lt;=30000),"MIPYME","NO CUMPLE"))</f>
        <v>MIPYME</v>
      </c>
      <c r="AE722" s="238">
        <f>IF(M722="","",IF(ISERROR(SUM(K722/J722)),0,SUM(K722/J722)))</f>
        <v>0.11496084807281003</v>
      </c>
      <c r="AF722" s="239" t="str">
        <f>IF(OR(M722="",L722="",P722=""),"",IF(AND(T722="SI",AE722&gt;=$AF$22),"CUMPLE",IF(AE722&gt;=$AF$23,"CUMPLE","NO CUMPLE")))</f>
        <v>CUMPLE</v>
      </c>
      <c r="AG722" s="238">
        <f>IF(M722="","",IF(ISERROR(SUM(K722/F722)),0,SUM(K722/F722)))</f>
        <v>0.10329807101150937</v>
      </c>
      <c r="AH722" s="239" t="str">
        <f>IF(OR(M722="",L722="",P722=""),"",IF(AND(T722="SI",AG722&gt;=$AH$22),"CUMPLE",IF(AG722&gt;=$AH$23,"CUMPLE","NO CUMPLE")))</f>
        <v>CUMPLE</v>
      </c>
      <c r="AI722" s="234" t="str">
        <f>IF(OR(AF722="",AH722=""),"",IF(AF722="NO CUMPLE","NO CUMPLE",IF(AH722="NO CUMPLE","NO CUMPLE",IF(AH722="NO CUMPLE","NO CUMPLE","CUMPLE"))))</f>
        <v>CUMPLE</v>
      </c>
    </row>
    <row r="723" spans="1:35" s="14" customFormat="1" ht="20.100000000000001" customHeight="1">
      <c r="A723" s="259">
        <v>45482</v>
      </c>
      <c r="B723" s="146">
        <f>IF(C723="","",B722+0.1)</f>
        <v>59.1</v>
      </c>
      <c r="C723" s="146" t="s">
        <v>272</v>
      </c>
      <c r="D723" s="147">
        <v>0.5</v>
      </c>
      <c r="E723" s="137">
        <v>3268594278</v>
      </c>
      <c r="F723" s="137">
        <v>3683523417</v>
      </c>
      <c r="G723" s="137">
        <v>436799984</v>
      </c>
      <c r="H723" s="137">
        <v>532152256</v>
      </c>
      <c r="I723" s="137">
        <f>IF(ISERROR(E723-G723),"",E723-G723)</f>
        <v>2831794294</v>
      </c>
      <c r="J723" s="137">
        <f>IF(ISERROR(F723-H723),"",F723-H723)</f>
        <v>3151371161</v>
      </c>
      <c r="K723" s="137">
        <v>470796739</v>
      </c>
      <c r="L723" s="137">
        <v>13043690</v>
      </c>
      <c r="M723" s="148">
        <v>5</v>
      </c>
      <c r="N723" s="198">
        <f>IF(M723="","",VLOOKUP(M723,POA!$B$3:$G694,3,0))</f>
        <v>5</v>
      </c>
      <c r="O723" s="159" t="s">
        <v>7</v>
      </c>
      <c r="P723" s="159">
        <f t="shared" ref="P723:P724" si="646">+SUM(P724:P732)</f>
        <v>0</v>
      </c>
      <c r="Q723" s="202">
        <f>IF(ISERROR(VLOOKUP(M723,POA!$B$3:$G707,2,0)),"",VLOOKUP(M723,POA!$B$3:$G707,2,0))</f>
        <v>1348402734</v>
      </c>
      <c r="R723" s="264">
        <f>IF(M723="","",SUM($I$722)+IF(ISERROR(VLOOKUP(M723,POA!$B$3:$G692,4,0)),"",VLOOKUP(M723,POA!$B$3:$G692,4,0)))</f>
        <v>3589186265.8000002</v>
      </c>
      <c r="S723" s="256" t="str">
        <f>IF(OR($R$26=0,M723="",Q723=""),"",IF($R$26&gt;=VLOOKUP(M723,POA!$B$3:$G$21,6,FALSE),"CUMPLE","NO CUMPLE"))</f>
        <v/>
      </c>
      <c r="T723" s="154" t="s">
        <v>71</v>
      </c>
      <c r="U723" s="138"/>
      <c r="V723" s="185" t="str">
        <f>IF(OR($U722=0,M723="",Q723=""),"",IF(AND(T723="SI",$U722&gt;=$V$22),"CUMPLE",IF($U722&gt;=$V$23,"CUMPLE","NO CUMPLE")))</f>
        <v>CUMPLE</v>
      </c>
      <c r="W723" s="139"/>
      <c r="X723" s="185" t="str">
        <f>IF(OR(W722=0,M723="",Q723=""),"",IF(AND(T723="SI",W722&lt;=$X$22),"CUMPLE",IF(W722&lt;=$X$23,"CUMPLE","NO CUMPLE")))</f>
        <v>CUMPLE</v>
      </c>
      <c r="Y723" s="140"/>
      <c r="Z723" s="185" t="str">
        <f>IF(OR(Y722=0,M723="",Q723=""),"",IF(AND(T723="SI",Y722&gt;=$Z$22),"CUMPLE",IF(Y722&gt;=$Z$23,"CUMPLE","NO CUMPLE")))</f>
        <v>CUMPLE</v>
      </c>
      <c r="AA723" s="213" t="str">
        <f t="shared" si="645"/>
        <v/>
      </c>
      <c r="AB723" s="141">
        <v>2021</v>
      </c>
      <c r="AC723" s="142">
        <f t="shared" ref="AC723:AC731" si="647">IF(ISERROR(F723/VLOOKUP(AB723,$AC$21:$AD$23,2)),"",F723/VLOOKUP(AB723,$AC$21:$AD$23,2))</f>
        <v>4054.3951598523322</v>
      </c>
      <c r="AD723" s="143" t="str">
        <f>IF(OR(B723="",C723=""),"",IF(AND(AC723&gt;0,AC723&lt;=30000),"MIPYME","NO CUMPLE"))</f>
        <v>MIPYME</v>
      </c>
      <c r="AE723" s="144"/>
      <c r="AF723" s="187" t="str">
        <f>IF(OR(M723="",L722="",P723=""),"",IF(AND(T722="SI",AE722&gt;=$AF$22),"CUMPLE",IF(AE722&gt;=$AF$23,"CUMPLE","NO CUMPLE")))</f>
        <v>CUMPLE</v>
      </c>
      <c r="AG723" s="144"/>
      <c r="AH723" s="187" t="str">
        <f>IF(OR(M723="",L722="",P723=""),"",IF(AND(T722="SI",AG722&gt;=$AH$22),"CUMPLE",IF(AG722&gt;=$AH$23,"CUMPLE","NO CUMPLE")))</f>
        <v>CUMPLE</v>
      </c>
      <c r="AI723" s="161" t="str">
        <f t="shared" ref="AI723:AI732" si="648">IF(OR(AF723="",AH723=""),"",IF(AF723="NO CUMPLE","NO CUMPLE",IF(AH723="NO CUMPLE","NO CUMPLE",IF(AH723="NO CUMPLE","NO CUMPLE","CUMPLE"))))</f>
        <v>CUMPLE</v>
      </c>
    </row>
    <row r="724" spans="1:35" s="14" customFormat="1" ht="20.100000000000001" customHeight="1">
      <c r="A724" s="259">
        <v>45468</v>
      </c>
      <c r="B724" s="21">
        <f t="shared" ref="B724:B732" si="649">IF(C724="","",B723+0.1)</f>
        <v>59.2</v>
      </c>
      <c r="C724" s="21" t="s">
        <v>273</v>
      </c>
      <c r="D724" s="121">
        <v>0.5</v>
      </c>
      <c r="E724" s="153">
        <v>491161425</v>
      </c>
      <c r="F724" s="153">
        <v>1624039925</v>
      </c>
      <c r="G724" s="153">
        <v>3450000</v>
      </c>
      <c r="H724" s="153">
        <v>6300000</v>
      </c>
      <c r="I724" s="153">
        <f>IF(ISERROR(E724-G724),"",E724-G724)</f>
        <v>487711425</v>
      </c>
      <c r="J724" s="153">
        <f t="shared" ref="J724:J732" si="650">IF(ISERROR(F724-H724),"",F724-H724)</f>
        <v>1617739925</v>
      </c>
      <c r="K724" s="153">
        <v>77464316</v>
      </c>
      <c r="L724" s="153">
        <v>1205932</v>
      </c>
      <c r="M724" s="149">
        <v>6</v>
      </c>
      <c r="N724" s="197">
        <f>IF(M724="","",VLOOKUP(M724,POA!$B$3:$G694,3,0))</f>
        <v>5</v>
      </c>
      <c r="O724" s="160" t="s">
        <v>7</v>
      </c>
      <c r="P724" s="160">
        <f t="shared" si="646"/>
        <v>0</v>
      </c>
      <c r="Q724" s="255">
        <f>IF(ISERROR(VLOOKUP(M724,POA!$B$3:$G707,2,0)),"",VLOOKUP(M724,POA!$B$3:$G707,2,0))</f>
        <v>1264100957</v>
      </c>
      <c r="R724" s="295">
        <f>IF(M724="","",SUM($I$722)+IF(ISERROR(VLOOKUP(M724,POA!$B$3:$G693,4,0)),"",VLOOKUP(M724,POA!$B$3:$G693,4,0)))</f>
        <v>3572325910.4000001</v>
      </c>
      <c r="S724" s="257" t="str">
        <f>IF(OR($R$26=0,M724="",Q724=""),"",IF($R$26&gt;=VLOOKUP(M724,POA!$B$3:$G$21,6,FALSE),"CUMPLE","NO CUMPLE"))</f>
        <v/>
      </c>
      <c r="T724" s="129"/>
      <c r="U724" s="130"/>
      <c r="V724" s="186" t="str">
        <f>IF(OR($U722=0,M724="",Q724=""),"",IF(AND(T724="SI",$U722&gt;=$V$22),"CUMPLE",IF($U722&gt;=$V$23,"CUMPLE","NO CUMPLE")))</f>
        <v>CUMPLE</v>
      </c>
      <c r="W724" s="131"/>
      <c r="X724" s="186" t="str">
        <f>IF(OR(W722=0,M724="",Q724=""),"",IF(AND(T724="SI",W722&lt;=$X$22),"CUMPLE",IF(W722&lt;=$X$23,"CUMPLE","NO CUMPLE")))</f>
        <v>CUMPLE</v>
      </c>
      <c r="Y724" s="132"/>
      <c r="Z724" s="186" t="str">
        <f>IF(OR(Y722=0,M724="",Q724=""),"",IF(AND(T724="SI",Y722&gt;=$Z$22),"CUMPLE",IF(Y722&gt;=$Z$23,"CUMPLE","NO CUMPLE")))</f>
        <v>CUMPLE</v>
      </c>
      <c r="AA724" s="214" t="str">
        <f t="shared" si="645"/>
        <v/>
      </c>
      <c r="AB724" s="199">
        <v>2021</v>
      </c>
      <c r="AC724" s="134">
        <f t="shared" si="647"/>
        <v>1787.5547039930614</v>
      </c>
      <c r="AD724" s="135" t="str">
        <f t="shared" ref="AD724:AD727" si="651">IF(OR(B724="",C724=""),"",IF(AND(AC724&gt;0,AC724&lt;=30000),"MIPYME","NO CUMPLE"))</f>
        <v>MIPYME</v>
      </c>
      <c r="AE724" s="136"/>
      <c r="AF724" s="188" t="str">
        <f>IF(OR(M724="",L722="",P724=""),"",IF(AND(T722="SI",AE722&gt;=$AF$22),"CUMPLE",IF(AE722&gt;=$AF$23,"CUMPLE","NO CUMPLE")))</f>
        <v>CUMPLE</v>
      </c>
      <c r="AG724" s="136"/>
      <c r="AH724" s="188" t="str">
        <f>IF(OR(M724="",L722="",P722=""),"",IF(AND(T722="SI",AG722&gt;=$AH$22),"CUMPLE",IF(AG722&gt;=$AH$23,"CUMPLE","NO CUMPLE")))</f>
        <v>CUMPLE</v>
      </c>
      <c r="AI724" s="162" t="str">
        <f t="shared" si="648"/>
        <v>CUMPLE</v>
      </c>
    </row>
    <row r="725" spans="1:35" s="14" customFormat="1" ht="20.100000000000001" customHeight="1">
      <c r="A725" s="259"/>
      <c r="B725" s="21" t="str">
        <f t="shared" si="649"/>
        <v/>
      </c>
      <c r="C725" s="21"/>
      <c r="D725" s="121"/>
      <c r="E725" s="153"/>
      <c r="F725" s="153"/>
      <c r="G725" s="153"/>
      <c r="H725" s="153"/>
      <c r="I725" s="153">
        <f t="shared" ref="I725:I731" si="652">IF(ISERROR(E725-G725),"",E725-G725)</f>
        <v>0</v>
      </c>
      <c r="J725" s="153">
        <f t="shared" si="650"/>
        <v>0</v>
      </c>
      <c r="K725" s="153"/>
      <c r="L725" s="153"/>
      <c r="M725" s="149">
        <v>7</v>
      </c>
      <c r="N725" s="197">
        <f>IF(M725="","",VLOOKUP(M725,POA!$B$3:$G694,3,0))</f>
        <v>5</v>
      </c>
      <c r="O725" s="160" t="s">
        <v>7</v>
      </c>
      <c r="P725" s="160">
        <f>+SUM(P726:P733)</f>
        <v>0</v>
      </c>
      <c r="Q725" s="255">
        <f>IF(ISERROR(VLOOKUP(M725,POA!$B$3:$G707,2,0)),"",VLOOKUP(M725,POA!$B$3:$G707,2,0))</f>
        <v>1167015102</v>
      </c>
      <c r="R725" s="295">
        <f>IF(M725="","",SUM($I$722)+IF(ISERROR(VLOOKUP(M725,POA!$B$3:$G694,4,0)),"",VLOOKUP(M725,POA!$B$3:$G694,4,0)))</f>
        <v>3552908739.4000001</v>
      </c>
      <c r="S725" s="294" t="str">
        <f>IF(OR($R$26=0,M725="",Q725=""),"",IF($R$26&gt;=VLOOKUP(M725,POA!$B$3:$G$21,6,FALSE),"CUMPLE","NO CUMPLE"))</f>
        <v/>
      </c>
      <c r="T725" s="129"/>
      <c r="U725" s="130"/>
      <c r="V725" s="186" t="str">
        <f>IF(OR($U722=0,M725="",Q725=""),"",IF(AND(T725="SI",$U722&gt;=$V$22),"CUMPLE",IF($U722&gt;=$V$23,"CUMPLE","NO CUMPLE")))</f>
        <v>CUMPLE</v>
      </c>
      <c r="W725" s="131"/>
      <c r="X725" s="186" t="str">
        <f>IF(OR(W722=0,M725="",Q725=""),"",IF(AND(T725="SI",W722&lt;=$X$22),"CUMPLE",IF(W722&lt;=$X$23,"CUMPLE","NO CUMPLE")))</f>
        <v>CUMPLE</v>
      </c>
      <c r="Y725" s="132"/>
      <c r="Z725" s="186" t="str">
        <f>IF(OR(Y722=0,M725="",Q725=""),"",IF(AND(T725="SI",Y722&gt;=$Z$22),"CUMPLE",IF(Y722&gt;=$Z$23,"CUMPLE","NO CUMPLE")))</f>
        <v>CUMPLE</v>
      </c>
      <c r="AA725" s="214" t="str">
        <f t="shared" si="645"/>
        <v/>
      </c>
      <c r="AB725" s="199">
        <v>2021</v>
      </c>
      <c r="AC725" s="134">
        <f t="shared" si="647"/>
        <v>0</v>
      </c>
      <c r="AD725" s="135" t="str">
        <f t="shared" si="651"/>
        <v/>
      </c>
      <c r="AE725" s="136"/>
      <c r="AF725" s="188" t="str">
        <f>IF(OR(M725="",L722="",P725=""),"",IF(AND(T722="SI",AE722&gt;=$AF$22),"CUMPLE",IF(AE722&gt;=$AF$23,"CUMPLE","NO CUMPLE")))</f>
        <v>CUMPLE</v>
      </c>
      <c r="AG725" s="136"/>
      <c r="AH725" s="188" t="str">
        <f>IF(OR(M725="",L722="",P722=""),"",IF(AND(T722="SI",AG722&gt;=$AH$22),"CUMPLE",IF(AG722&gt;=$AH$23,"CUMPLE","NO CUMPLE")))</f>
        <v>CUMPLE</v>
      </c>
      <c r="AI725" s="162" t="str">
        <f t="shared" si="648"/>
        <v>CUMPLE</v>
      </c>
    </row>
    <row r="726" spans="1:35" s="14" customFormat="1" ht="20.100000000000001" customHeight="1">
      <c r="A726" s="259"/>
      <c r="B726" s="21" t="str">
        <f t="shared" si="649"/>
        <v/>
      </c>
      <c r="C726" s="21"/>
      <c r="D726" s="121"/>
      <c r="E726" s="153"/>
      <c r="F726" s="153"/>
      <c r="G726" s="153"/>
      <c r="H726" s="153"/>
      <c r="I726" s="153">
        <f t="shared" si="652"/>
        <v>0</v>
      </c>
      <c r="J726" s="153">
        <f t="shared" si="650"/>
        <v>0</v>
      </c>
      <c r="K726" s="153"/>
      <c r="L726" s="153"/>
      <c r="M726" s="149">
        <v>8</v>
      </c>
      <c r="N726" s="197">
        <f>IF(M726="","",VLOOKUP(M726,POA!$B$3:$G707,3,0))</f>
        <v>5</v>
      </c>
      <c r="O726" s="160" t="s">
        <v>7</v>
      </c>
      <c r="P726" s="160">
        <f>+SUM(P727:P733)</f>
        <v>0</v>
      </c>
      <c r="Q726" s="255">
        <f>IF(ISERROR(VLOOKUP(M726,POA!$B$3:$G696,2,0)),"",VLOOKUP(M726,POA!$B$3:$G696,2,0))</f>
        <v>1146992897</v>
      </c>
      <c r="R726" s="295">
        <f>IF(M726="","",SUM($I$722)+IF(ISERROR(VLOOKUP(M726,POA!$B$3:$G695,4,0)),"",VLOOKUP(M726,POA!$B$3:$G695,4,0)))</f>
        <v>3548904298.4000001</v>
      </c>
      <c r="S726" s="298" t="str">
        <f>IF(OR($R$26=0,M726="",Q726=""),"",IF($R$26&gt;=VLOOKUP(M726,POA!$B$3:$G$21,6,FALSE),"CUMPLE","NO CUMPLE"))</f>
        <v/>
      </c>
      <c r="T726" s="129"/>
      <c r="U726" s="130"/>
      <c r="V726" s="186" t="str">
        <f>IF(OR($U722=0,M726="",Q726=""),"",IF(AND(T726="SI",$U722&gt;=$V$22),"CUMPLE",IF($U722&gt;=$V$23,"CUMPLE","NO CUMPLE")))</f>
        <v>CUMPLE</v>
      </c>
      <c r="W726" s="131"/>
      <c r="X726" s="186" t="str">
        <f>IF(OR(W722=0,M726="",Q726=""),"",IF(AND(T726="SI",W722&lt;=$X$22),"CUMPLE",IF(W722&lt;=$X$23,"CUMPLE","NO CUMPLE")))</f>
        <v>CUMPLE</v>
      </c>
      <c r="Y726" s="132"/>
      <c r="Z726" s="186" t="str">
        <f>IF(OR(Y722=0,M726="",Q726=""),"",IF(AND(T726="SI",Y722&gt;=$Z$22),"CUMPLE",IF(Y722&gt;=$Z$23,"CUMPLE","NO CUMPLE")))</f>
        <v>CUMPLE</v>
      </c>
      <c r="AA726" s="214" t="str">
        <f t="shared" si="645"/>
        <v/>
      </c>
      <c r="AB726" s="199">
        <v>2021</v>
      </c>
      <c r="AC726" s="134">
        <f t="shared" si="647"/>
        <v>0</v>
      </c>
      <c r="AD726" s="135" t="str">
        <f t="shared" si="651"/>
        <v/>
      </c>
      <c r="AE726" s="136"/>
      <c r="AF726" s="188" t="str">
        <f>IF(OR(M726="",L722="",P726=""),"",IF(AND(T722="SI",AE722&gt;=$AF$22),"CUMPLE",IF(AE722&gt;=$AF$23,"CUMPLE","NO CUMPLE")))</f>
        <v>CUMPLE</v>
      </c>
      <c r="AG726" s="136"/>
      <c r="AH726" s="188" t="str">
        <f>IF(OR(M725="",L722="",P722=""),"",IF(AND(T722="SI",AG722&gt;=$AH$22),"CUMPLE",IF(AG722&gt;=$AH$23,"CUMPLE","NO CUMPLE")))</f>
        <v>CUMPLE</v>
      </c>
      <c r="AI726" s="162" t="str">
        <f t="shared" si="648"/>
        <v>CUMPLE</v>
      </c>
    </row>
    <row r="727" spans="1:35" s="14" customFormat="1" ht="20.100000000000001" customHeight="1">
      <c r="A727" s="259"/>
      <c r="B727" s="21" t="str">
        <f t="shared" si="649"/>
        <v/>
      </c>
      <c r="C727" s="21"/>
      <c r="D727" s="121"/>
      <c r="E727" s="153"/>
      <c r="F727" s="153"/>
      <c r="G727" s="153"/>
      <c r="H727" s="153"/>
      <c r="I727" s="153">
        <f t="shared" si="652"/>
        <v>0</v>
      </c>
      <c r="J727" s="153">
        <f t="shared" si="650"/>
        <v>0</v>
      </c>
      <c r="K727" s="153"/>
      <c r="L727" s="153"/>
      <c r="M727" s="149">
        <v>9</v>
      </c>
      <c r="N727" s="197">
        <f>IF(M727="","",VLOOKUP(M727,POA!$B$3:$G694,3,0))</f>
        <v>5</v>
      </c>
      <c r="O727" s="160" t="s">
        <v>7</v>
      </c>
      <c r="P727" s="160">
        <f>+SUM(P728:P733)</f>
        <v>0</v>
      </c>
      <c r="Q727" s="255">
        <f>IF(ISERROR(VLOOKUP(M727,POA!$B$3:$G707,2,0)),"",VLOOKUP(M727,POA!$B$3:$G707,2,0))</f>
        <v>1077361989</v>
      </c>
      <c r="R727" s="295">
        <f>IF(M727="","",SUM($I$722)+IF(ISERROR(VLOOKUP(M727,POA!$B$3:$G696,4,0)),"",VLOOKUP(M727,POA!$B$3:$G696,4,0)))</f>
        <v>3534978116.8000002</v>
      </c>
      <c r="S727" s="257" t="str">
        <f>IF(OR($R$26=0,M727="",Q727=""),"",IF($R$26&gt;=VLOOKUP(M727,POA!$B$3:$G$21,6,FALSE),"CUMPLE","NO CUMPLE"))</f>
        <v/>
      </c>
      <c r="T727" s="129"/>
      <c r="U727" s="130"/>
      <c r="V727" s="186" t="str">
        <f>IF(OR($U722=0,M727="",Q727=""),"",IF(AND(T727="SI",$U722&gt;=$V$22),"CUMPLE",IF($U722&gt;=$V$23,"CUMPLE","NO CUMPLE")))</f>
        <v>CUMPLE</v>
      </c>
      <c r="W727" s="131"/>
      <c r="X727" s="186" t="str">
        <f>IF(OR(W722=0,M727="",Q727=""),"",IF(AND(T727="SI",W722&lt;=$X$22),"CUMPLE",IF(W722&lt;=$X$23,"CUMPLE","NO CUMPLE")))</f>
        <v>CUMPLE</v>
      </c>
      <c r="Y727" s="132"/>
      <c r="Z727" s="186" t="str">
        <f>IF(OR(Y722=0,M727="",Q727=""),"",IF(AND(T727="SI",Y722&gt;=$Z$22),"CUMPLE",IF(Y722&gt;=$Z$23,"CUMPLE","NO CUMPLE")))</f>
        <v>CUMPLE</v>
      </c>
      <c r="AA727" s="214" t="str">
        <f t="shared" si="645"/>
        <v/>
      </c>
      <c r="AB727" s="199">
        <v>2021</v>
      </c>
      <c r="AC727" s="134">
        <f t="shared" si="647"/>
        <v>0</v>
      </c>
      <c r="AD727" s="135" t="str">
        <f t="shared" si="651"/>
        <v/>
      </c>
      <c r="AE727" s="136"/>
      <c r="AF727" s="188" t="str">
        <f>IF(OR(M727="",L722="",P727=""),"",IF(AND(T722="SI",AE722&gt;=$AF$22),"CUMPLE",IF(AE722&gt;=$AF$23,"CUMPLE","NO CUMPLE")))</f>
        <v>CUMPLE</v>
      </c>
      <c r="AG727" s="136"/>
      <c r="AH727" s="188" t="str">
        <f>IF(OR(M727="",L722="",P722=""),"",IF(AND(T722="SI",AG722&gt;=$AH$22),"CUMPLE",IF(AG722&gt;=$AH$23,"CUMPLE","NO CUMPLE")))</f>
        <v>CUMPLE</v>
      </c>
      <c r="AI727" s="162" t="str">
        <f t="shared" si="648"/>
        <v>CUMPLE</v>
      </c>
    </row>
    <row r="728" spans="1:35" s="14" customFormat="1" ht="20.100000000000001" customHeight="1">
      <c r="A728" s="259"/>
      <c r="B728" s="150" t="str">
        <f t="shared" si="649"/>
        <v/>
      </c>
      <c r="C728" s="150"/>
      <c r="D728" s="121"/>
      <c r="E728" s="153"/>
      <c r="F728" s="153"/>
      <c r="G728" s="153"/>
      <c r="H728" s="153"/>
      <c r="I728" s="153">
        <f t="shared" si="652"/>
        <v>0</v>
      </c>
      <c r="J728" s="153">
        <f t="shared" si="650"/>
        <v>0</v>
      </c>
      <c r="K728" s="153"/>
      <c r="L728" s="153"/>
      <c r="M728" s="149"/>
      <c r="N728" s="197"/>
      <c r="O728" s="160"/>
      <c r="P728" s="160"/>
      <c r="Q728" s="203"/>
      <c r="R728" s="261"/>
      <c r="S728" s="246" t="str">
        <f>IF(OR($R$26=0,M728="",Q728=""),"",IF($R$26&gt;=VLOOKUP(M728,POA!$B$3:$G$21,6,FALSE),"CUMPLE","NO CUMPLE"))</f>
        <v/>
      </c>
      <c r="T728" s="129"/>
      <c r="U728" s="130"/>
      <c r="V728" s="186" t="str">
        <f>IF(OR($U722=0,M728="",Q728=""),"",IF(AND(T728="SI",$U722&gt;=$V$22),"CUMPLE",IF($U722&gt;=$V$23,"CUMPLE","NO CUMPLE")))</f>
        <v/>
      </c>
      <c r="W728" s="131"/>
      <c r="X728" s="186" t="str">
        <f>IF(OR(W722=0,M728="",Q728=""),"",IF(AND(T728="SI",W722&lt;=$X$22),"CUMPLE",IF(W722&lt;=$X$23,"CUMPLE","NO CUMPLE")))</f>
        <v/>
      </c>
      <c r="Y728" s="132"/>
      <c r="Z728" s="186" t="str">
        <f>IF(OR(Y722=0,M728="",Q728=""),"",IF(AND(T728="SI",Y722&gt;=$Z$22),"CUMPLE",IF(Y722&gt;=$Z$23,"CUMPLE","NO CUMPLE")))</f>
        <v/>
      </c>
      <c r="AA728" s="214" t="str">
        <f t="shared" si="645"/>
        <v/>
      </c>
      <c r="AB728" s="199">
        <v>2021</v>
      </c>
      <c r="AC728" s="134">
        <f t="shared" si="647"/>
        <v>0</v>
      </c>
      <c r="AD728" s="135" t="str">
        <f>IF(OR(B728="",C728=""),"",IF(AND(AC728&gt;0,AC728&lt;=30000),"MIPYME","NO CUMPLE"))</f>
        <v/>
      </c>
      <c r="AE728" s="136"/>
      <c r="AF728" s="188" t="str">
        <f>IF(OR(M728="",L722="",P728=""),"",IF(AND(T726="SI",AE722&gt;=$AF$22),"CUMPLE",IF(AE722&gt;=$AF$23,"CUMPLE","NO CUMPLE")))</f>
        <v/>
      </c>
      <c r="AG728" s="136"/>
      <c r="AH728" s="188" t="str">
        <f>IF(OR(M728="",L722="",P722=""),"",IF(AND(T722="SI",AG722&gt;=$AH$22),"CUMPLE",IF(AG722&gt;=$AH$23,"CUMPLE","NO CUMPLE")))</f>
        <v/>
      </c>
      <c r="AI728" s="162" t="str">
        <f t="shared" si="648"/>
        <v/>
      </c>
    </row>
    <row r="729" spans="1:35" s="14" customFormat="1" ht="20.100000000000001" customHeight="1">
      <c r="A729" s="259"/>
      <c r="B729" s="150" t="str">
        <f t="shared" si="649"/>
        <v/>
      </c>
      <c r="C729" s="150"/>
      <c r="D729" s="121"/>
      <c r="E729" s="153"/>
      <c r="F729" s="153"/>
      <c r="G729" s="153"/>
      <c r="H729" s="153"/>
      <c r="I729" s="153">
        <f t="shared" si="652"/>
        <v>0</v>
      </c>
      <c r="J729" s="153">
        <f t="shared" si="650"/>
        <v>0</v>
      </c>
      <c r="K729" s="153"/>
      <c r="L729" s="153"/>
      <c r="M729" s="149"/>
      <c r="N729" s="197"/>
      <c r="O729" s="160"/>
      <c r="P729" s="160"/>
      <c r="Q729" s="203"/>
      <c r="R729" s="204"/>
      <c r="S729" s="246" t="str">
        <f>IF(OR($R$26=0,M729="",Q729=""),"",IF($R$26&gt;=VLOOKUP(M729,POA!$B$3:$G$21,6,FALSE),"CUMPLE","NO CUMPLE"))</f>
        <v/>
      </c>
      <c r="T729" s="129"/>
      <c r="U729" s="130"/>
      <c r="V729" s="186" t="str">
        <f>IF(OR($U722=0,M729="",Q729=""),"",IF(AND(T729="SI",$U722&gt;=$V$22),"CUMPLE",IF($U722&gt;=$V$23,"CUMPLE","NO CUMPLE")))</f>
        <v/>
      </c>
      <c r="W729" s="131"/>
      <c r="X729" s="186" t="str">
        <f>IF(OR(W722=0,M729="",Q729=""),"",IF(AND(T729="SI",W722&lt;=$X$22),"CUMPLE",IF(W722&lt;=$X$23,"CUMPLE","NO CUMPLE")))</f>
        <v/>
      </c>
      <c r="Y729" s="132"/>
      <c r="Z729" s="186" t="str">
        <f>IF(OR(Y722=0,M729="",Q729=""),"",IF(AND(T729="SI",Y722&gt;=$Z$22),"CUMPLE",IF(Y722&gt;=$Z$23,"CUMPLE","NO CUMPLE")))</f>
        <v/>
      </c>
      <c r="AA729" s="214" t="str">
        <f t="shared" si="645"/>
        <v/>
      </c>
      <c r="AB729" s="199">
        <v>2021</v>
      </c>
      <c r="AC729" s="134">
        <f t="shared" si="647"/>
        <v>0</v>
      </c>
      <c r="AD729" s="135" t="str">
        <f t="shared" ref="AD729:AD730" si="653">IF(OR(B729="",C729=""),"",IF(AND(AC729&gt;0,AC729&lt;=30000),"MIPYME","NO CUMPLE"))</f>
        <v/>
      </c>
      <c r="AE729" s="136"/>
      <c r="AF729" s="188" t="str">
        <f>IF(OR(M729="",L722="",P729=""),"",IF(AND(T722="SI",AE722&gt;=$AF$22),"CUMPLE",IF(AE722&gt;=$AF$23,"CUMPLE","NO CUMPLE")))</f>
        <v/>
      </c>
      <c r="AG729" s="136"/>
      <c r="AH729" s="188" t="str">
        <f>IF(OR(M729="",L722="",P722=""),"",IF(AND(T722="SI",AG722&gt;=$AH$22),"CUMPLE",IF(AG722&gt;=$AH$23,"CUMPLE","NO CUMPLE")))</f>
        <v/>
      </c>
      <c r="AI729" s="162" t="str">
        <f t="shared" si="648"/>
        <v/>
      </c>
    </row>
    <row r="730" spans="1:35" s="14" customFormat="1" ht="20.100000000000001" customHeight="1">
      <c r="A730" s="259"/>
      <c r="B730" s="150" t="str">
        <f t="shared" si="649"/>
        <v/>
      </c>
      <c r="C730" s="150"/>
      <c r="D730" s="121"/>
      <c r="E730" s="153"/>
      <c r="F730" s="153"/>
      <c r="G730" s="153"/>
      <c r="H730" s="153"/>
      <c r="I730" s="153">
        <f t="shared" si="652"/>
        <v>0</v>
      </c>
      <c r="J730" s="153">
        <f t="shared" si="650"/>
        <v>0</v>
      </c>
      <c r="K730" s="153"/>
      <c r="L730" s="153"/>
      <c r="M730" s="149"/>
      <c r="N730" s="197"/>
      <c r="O730" s="160"/>
      <c r="P730" s="160"/>
      <c r="Q730" s="203"/>
      <c r="R730" s="204"/>
      <c r="S730" s="246" t="str">
        <f>IF(OR($R$26=0,M730="",Q730=""),"",IF($R$26&gt;=VLOOKUP(M730,POA!$B$3:$G$21,6,FALSE),"CUMPLE","NO CUMPLE"))</f>
        <v/>
      </c>
      <c r="T730" s="129"/>
      <c r="U730" s="130"/>
      <c r="V730" s="186" t="str">
        <f>IF(OR($U722=0,M730="",Q730=""),"",IF(AND(T730="SI",$U722&gt;=$V$22),"CUMPLE",IF($U722&gt;=$V$23,"CUMPLE","NO CUMPLE")))</f>
        <v/>
      </c>
      <c r="W730" s="131"/>
      <c r="X730" s="186" t="str">
        <f>IF(OR(W722=0,M730="",Q730=""),"",IF(AND(T730="SI",W722&lt;=$X$22),"CUMPLE",IF(W722&lt;=$X$23,"CUMPLE","NO CUMPLE")))</f>
        <v/>
      </c>
      <c r="Y730" s="132"/>
      <c r="Z730" s="186" t="str">
        <f>IF(OR(Y722=0,M730="",Q730=""),"",IF(AND(T730="SI",Y722&gt;=$Z$22),"CUMPLE",IF(Y722&gt;=$Z$23,"CUMPLE","NO CUMPLE")))</f>
        <v/>
      </c>
      <c r="AA730" s="215" t="str">
        <f t="shared" si="645"/>
        <v/>
      </c>
      <c r="AB730" s="133">
        <v>2021</v>
      </c>
      <c r="AC730" s="134">
        <f t="shared" si="647"/>
        <v>0</v>
      </c>
      <c r="AD730" s="135" t="str">
        <f t="shared" si="653"/>
        <v/>
      </c>
      <c r="AE730" s="136"/>
      <c r="AF730" s="188" t="str">
        <f>IF(OR(M730="",L722="",P722=""),"",IF(AND(T722="SI",AE722&gt;=$AF$22),"CUMPLE",IF(AE722&gt;=$AF$23,"CUMPLE","NO CUMPLE")))</f>
        <v/>
      </c>
      <c r="AG730" s="136"/>
      <c r="AH730" s="188" t="str">
        <f>IF(OR(M730="",L722="",P722=""),"",IF(AND(T722="SI",AG722&gt;=$AH$22),"CUMPLE",IF(AG722&gt;=$AH$23,"CUMPLE","NO CUMPLE")))</f>
        <v/>
      </c>
      <c r="AI730" s="162" t="str">
        <f t="shared" si="648"/>
        <v/>
      </c>
    </row>
    <row r="731" spans="1:35" s="14" customFormat="1" ht="20.100000000000001" customHeight="1">
      <c r="A731" s="259"/>
      <c r="B731" s="150" t="str">
        <f t="shared" si="649"/>
        <v/>
      </c>
      <c r="C731" s="150"/>
      <c r="D731" s="121"/>
      <c r="E731" s="153"/>
      <c r="F731" s="153"/>
      <c r="G731" s="153"/>
      <c r="H731" s="153"/>
      <c r="I731" s="153">
        <f t="shared" si="652"/>
        <v>0</v>
      </c>
      <c r="J731" s="153">
        <f t="shared" si="650"/>
        <v>0</v>
      </c>
      <c r="K731" s="153"/>
      <c r="L731" s="153"/>
      <c r="M731" s="151"/>
      <c r="N731" s="197"/>
      <c r="O731" s="160"/>
      <c r="P731" s="160"/>
      <c r="Q731" s="203"/>
      <c r="R731" s="204"/>
      <c r="S731" s="246"/>
      <c r="T731" s="129"/>
      <c r="U731" s="130"/>
      <c r="V731" s="186" t="str">
        <f>IF(OR($U722=0,M731="",Q731=""),"",IF(AND(T731="SI",$U722&gt;=$V$22),"CUMPLE",IF($U722&gt;=$V$23,"CUMPLE","NO CUMPLE")))</f>
        <v/>
      </c>
      <c r="W731" s="131"/>
      <c r="X731" s="186" t="str">
        <f>IF(OR(W722=0,M731="",Q731=""),"",IF(AND(T731="SI",W722&lt;=$X$22),"CUMPLE",IF(W722&lt;=$X$23,"CUMPLE","NO CUMPLE")))</f>
        <v/>
      </c>
      <c r="Y731" s="132"/>
      <c r="Z731" s="186" t="str">
        <f>IF(OR(Y722=0,M731="",Q731=""),"",IF(AND(T731="SI",Y722&gt;=$Z$22),"CUMPLE",IF(Y722&gt;=$Z$23,"CUMPLE","NO CUMPLE")))</f>
        <v/>
      </c>
      <c r="AA731" s="214" t="str">
        <f t="shared" si="645"/>
        <v/>
      </c>
      <c r="AB731" s="199">
        <v>2021</v>
      </c>
      <c r="AC731" s="134">
        <f t="shared" si="647"/>
        <v>0</v>
      </c>
      <c r="AD731" s="135" t="str">
        <f>IF(OR(B731="",C731=""),"",IF(AND(AC731&gt;0,AC731&lt;=30000),"MIPYME","NO CUMPLE"))</f>
        <v/>
      </c>
      <c r="AE731" s="136"/>
      <c r="AF731" s="188" t="str">
        <f>IF(OR(M731="",L722="",P731=""),"",IF(AND(T722="SI",AE722&gt;=$AF$22),"CUMPLE",IF(AE722&gt;=$AF$23,"CUMPLE","NO CUMPLE")))</f>
        <v/>
      </c>
      <c r="AG731" s="136"/>
      <c r="AH731" s="188" t="str">
        <f>IF(OR(M731="",L722="",P722=""),"",IF(AND(T722="SI",AG722&gt;=$AH$22),"CUMPLE",IF(AG722&gt;=$AH$23,"CUMPLE","NO CUMPLE")))</f>
        <v/>
      </c>
      <c r="AI731" s="162" t="str">
        <f t="shared" si="648"/>
        <v/>
      </c>
    </row>
    <row r="732" spans="1:35" ht="20.100000000000001" customHeight="1">
      <c r="A732" s="259"/>
      <c r="B732" s="284" t="str">
        <f t="shared" si="649"/>
        <v/>
      </c>
      <c r="C732" s="284"/>
      <c r="D732" s="284"/>
      <c r="E732" s="216"/>
      <c r="F732" s="153"/>
      <c r="G732" s="153"/>
      <c r="H732" s="153"/>
      <c r="I732" s="153">
        <f>IF(ISERROR(E732-G732),"",E732-G732)</f>
        <v>0</v>
      </c>
      <c r="J732" s="153">
        <f t="shared" si="650"/>
        <v>0</v>
      </c>
      <c r="K732" s="153"/>
      <c r="L732" s="153"/>
      <c r="M732" s="151"/>
      <c r="N732" s="197"/>
      <c r="O732" s="160"/>
      <c r="P732" s="160"/>
      <c r="Q732" s="203"/>
      <c r="R732" s="204"/>
      <c r="S732" s="253"/>
      <c r="T732" s="129"/>
      <c r="U732" s="129"/>
      <c r="V732" s="186" t="str">
        <f>IF(OR($U723=0,M732="",Q732=""),"",IF(AND(T732="SI",$U723&gt;=$V$22),"CUMPLE",IF($U723&gt;=$V$23,"CUMPLE","NO CUMPLE")))</f>
        <v/>
      </c>
      <c r="W732" s="129"/>
      <c r="X732" s="186" t="str">
        <f>IF(OR(W723=0,M732="",Q732=""),"",IF(AND(T732="SI",W723&lt;=$X$22),"CUMPLE",IF(W723&lt;=$X$23,"CUMPLE","NO CUMPLE")))</f>
        <v/>
      </c>
      <c r="Y732" s="129"/>
      <c r="Z732" s="186" t="str">
        <f>IF(OR(Y723=0,M732="",Q732=""),"",IF(AND(T732="SI",Y723&gt;=$Z$22),"CUMPLE",IF(Y723&gt;=$Z$23,"CUMPLE","NO CUMPLE")))</f>
        <v/>
      </c>
      <c r="AA732" s="214" t="str">
        <f t="shared" si="645"/>
        <v/>
      </c>
      <c r="AB732" s="200"/>
      <c r="AC732" s="129"/>
      <c r="AD732" s="129"/>
      <c r="AE732" s="129"/>
      <c r="AF732" s="188" t="str">
        <f>IF(OR(M732="",L722="",P732=""),"",IF(AND(T722="SI",AE722&gt;=$AF$22),"CUMPLE",IF(AE722&gt;=$AF$23,"CUMPLE","NO CUMPLE")))</f>
        <v/>
      </c>
      <c r="AG732" s="129"/>
      <c r="AH732" s="188" t="str">
        <f>IF(OR(M732="",L722="",P722=""),"",IF(AND(T722="SI",AG722&gt;=$AH$22),"CUMPLE",IF(AG722&gt;=$AH$23,"CUMPLE","NO CUMPLE")))</f>
        <v/>
      </c>
      <c r="AI732" s="162" t="str">
        <f t="shared" si="648"/>
        <v/>
      </c>
    </row>
    <row r="733" spans="1:35" ht="9.9499999999999993" customHeight="1" thickBot="1">
      <c r="A733" s="259"/>
      <c r="B733" s="322" t="s">
        <v>73</v>
      </c>
      <c r="C733" s="323"/>
      <c r="D733" s="323"/>
      <c r="E733" s="323"/>
      <c r="F733" s="323"/>
      <c r="G733" s="323"/>
      <c r="H733" s="323"/>
      <c r="I733" s="323"/>
      <c r="J733" s="323"/>
      <c r="K733" s="323"/>
      <c r="L733" s="323"/>
      <c r="M733" s="323"/>
      <c r="N733" s="323"/>
      <c r="O733" s="323"/>
      <c r="P733" s="323"/>
      <c r="Q733" s="323"/>
      <c r="R733" s="323"/>
      <c r="S733" s="324"/>
      <c r="T733" s="323"/>
      <c r="U733" s="323"/>
      <c r="V733" s="323"/>
      <c r="W733" s="323"/>
      <c r="X733" s="323"/>
      <c r="Y733" s="323"/>
      <c r="Z733" s="323"/>
      <c r="AA733" s="324"/>
      <c r="AB733" s="323"/>
      <c r="AC733" s="323"/>
      <c r="AD733" s="323"/>
      <c r="AE733" s="323"/>
      <c r="AF733" s="323"/>
      <c r="AG733" s="323"/>
      <c r="AH733" s="323"/>
      <c r="AI733" s="325"/>
    </row>
    <row r="734" spans="1:35" s="221" customFormat="1" ht="26.1" customHeight="1">
      <c r="A734" s="269" t="s">
        <v>274</v>
      </c>
      <c r="B734" s="222">
        <v>60</v>
      </c>
      <c r="C734" s="223" t="s">
        <v>275</v>
      </c>
      <c r="D734" s="224">
        <f>IF(SUM(D735:D744)=0,"",SUM(D735:D744))</f>
        <v>1</v>
      </c>
      <c r="E734" s="225">
        <f t="shared" ref="E734:K734" si="654">IF(ISERROR(SUM(E735:E744)),"",SUM(E735:E744))</f>
        <v>9094355148</v>
      </c>
      <c r="F734" s="225">
        <f t="shared" si="654"/>
        <v>12276472042</v>
      </c>
      <c r="G734" s="225">
        <f t="shared" si="654"/>
        <v>2459407503</v>
      </c>
      <c r="H734" s="225">
        <f t="shared" si="654"/>
        <v>7676387380</v>
      </c>
      <c r="I734" s="225">
        <f t="shared" si="654"/>
        <v>6634947645</v>
      </c>
      <c r="J734" s="225">
        <f t="shared" si="654"/>
        <v>4600084662</v>
      </c>
      <c r="K734" s="225">
        <f t="shared" si="654"/>
        <v>653830524</v>
      </c>
      <c r="L734" s="225">
        <f t="shared" ref="L734" si="655">IF(ISERROR(SUM(L735:L743)),"",SUM(L735:L743))</f>
        <v>114112453</v>
      </c>
      <c r="M734" s="226">
        <v>1</v>
      </c>
      <c r="N734" s="227">
        <f>IF(M734="","",VLOOKUP(M734,POA!$B$3:$G706,3,0))</f>
        <v>5</v>
      </c>
      <c r="O734" s="228" t="s">
        <v>7</v>
      </c>
      <c r="P734" s="228">
        <f>+SUM(P735:P743)</f>
        <v>0</v>
      </c>
      <c r="Q734" s="229">
        <f>IF(ISERROR(VLOOKUP(M734,POA!$B$3:$G719,2,0)),"",VLOOKUP(M734,POA!$B$3:$G719,2,0))</f>
        <v>3031202957</v>
      </c>
      <c r="R734" s="230">
        <f>IF(M734="","",SUM($I$734)+IF(ISERROR(VLOOKUP(M734,POA!$B$3:$G703,4,0)),"",VLOOKUP(M734,POA!$B$3:$G703,4,0)))</f>
        <v>7241188236.3999996</v>
      </c>
      <c r="S734" s="231" t="str">
        <f>IF(OR($R$26=0,M734="",Q734=""),"",IF($R$26&gt;=VLOOKUP(M734,POA!$B$3:$G$21,6,FALSE),"CUMPLE","NO CUMPLE"))</f>
        <v/>
      </c>
      <c r="T734" s="225" t="str">
        <f>IF(M734="","",IF(COUNTIFS(T735:T744,"SI",D735:D744,"&gt;=10%")&gt;0,"SI","NO"))</f>
        <v>SI</v>
      </c>
      <c r="U734" s="225">
        <f>IF(ISERROR(SUM(E734/G734)),0,SUM(E734/G734))</f>
        <v>3.6977829566294527</v>
      </c>
      <c r="V734" s="232" t="str">
        <f>IF(OR($U734=0,M734="",Q734=""),"",IF(AND(T734="SI",$U734&gt;=$V$22),"CUMPLE",IF($U734&gt;=$V$23,"CUMPLE","NO CUMPLE")))</f>
        <v>CUMPLE</v>
      </c>
      <c r="W734" s="233">
        <f>IF(M734="","",IF(ISERROR(SUM(H734/F734)),0,SUM(H734/F734)))</f>
        <v>0.62529262101829497</v>
      </c>
      <c r="X734" s="232" t="str">
        <f>IF(OR(W734=0,M734="",Q734=""),"",IF(AND(T734="SI",W734&lt;=$X$22),"CUMPLE",IF(W734&lt;=$X$23,"CUMPLE","NO CUMPLE")))</f>
        <v>CUMPLE</v>
      </c>
      <c r="Y734" s="225">
        <f>IF(ISERROR(SUM(K734/L734)),0,SUM(K734/L734))</f>
        <v>5.7297035232429891</v>
      </c>
      <c r="Z734" s="232" t="str">
        <f>IF(OR(Y734=0,M734="",Q734=""),"",IF(AND(T734="SI",Y734&gt;=$Z$22),"CUMPLE",IF(Y734&gt;=$Z$23,"CUMPLE","NO CUMPLE")))</f>
        <v>CUMPLE</v>
      </c>
      <c r="AA734" s="234" t="str">
        <f t="shared" ref="AA734:AA744" si="656">IF(OR(S734="",V734="",X734="",Z734=""),"",IF(S734="NO CUMPLE","NO CUMPLE",IF(V734="NO CUMPLE","NO CUMPLE",IF(X734="NO CUMPLE","NO CUMPLE",IF(Z734="NO CUMPLE","NO CUMPLE",IF(Z734="NO CUMPLE","NO CUMPLE","CUMPLE"))))))</f>
        <v/>
      </c>
      <c r="AB734" s="235">
        <v>2021</v>
      </c>
      <c r="AC734" s="236">
        <f>IF(ISERROR(F734/VLOOKUP(AB734,$AC$21:$AD$23,2)),"",F734/VLOOKUP(AB734,$AC$21:$AD$23,2))</f>
        <v>13512.515923594921</v>
      </c>
      <c r="AD734" s="237" t="str">
        <f>IF(OR(B734="",C734=""),"",IF(AND(AC734&gt;0,AC734&lt;=30000),"MIPYME","NO CUMPLE"))</f>
        <v>MIPYME</v>
      </c>
      <c r="AE734" s="238">
        <f>IF(M734="","",IF(ISERROR(SUM(K734/J734)),0,SUM(K734/J734)))</f>
        <v>0.14213445448104667</v>
      </c>
      <c r="AF734" s="239" t="str">
        <f>IF(OR(M734="",L734="",P734=""),"",IF(AND(T734="SI",AE734&gt;=$AF$22),"CUMPLE",IF(AE734&gt;=$AF$23,"CUMPLE","NO CUMPLE")))</f>
        <v>CUMPLE</v>
      </c>
      <c r="AG734" s="238">
        <f>IF(M734="","",IF(ISERROR(SUM(K734/F734)),0,SUM(K734/F734)))</f>
        <v>5.3258828901587459E-2</v>
      </c>
      <c r="AH734" s="239" t="str">
        <f>IF(OR(M734="",L734="",P734=""),"",IF(AND(T734="SI",AG734&gt;=$AH$22),"CUMPLE",IF(AG734&gt;=$AH$23,"CUMPLE","NO CUMPLE")))</f>
        <v>CUMPLE</v>
      </c>
      <c r="AI734" s="234" t="str">
        <f>IF(OR(AF734="",AH734=""),"",IF(AF734="NO CUMPLE","NO CUMPLE",IF(AH734="NO CUMPLE","NO CUMPLE",IF(AH734="NO CUMPLE","NO CUMPLE","CUMPLE"))))</f>
        <v>CUMPLE</v>
      </c>
    </row>
    <row r="735" spans="1:35" s="14" customFormat="1" ht="20.100000000000001" customHeight="1">
      <c r="A735" s="259">
        <v>45475</v>
      </c>
      <c r="B735" s="146">
        <f>IF(C735="","",B734+0.1)</f>
        <v>60.1</v>
      </c>
      <c r="C735" s="146" t="s">
        <v>275</v>
      </c>
      <c r="D735" s="147">
        <v>1</v>
      </c>
      <c r="E735" s="137">
        <v>9094355148</v>
      </c>
      <c r="F735" s="137">
        <v>12276472042</v>
      </c>
      <c r="G735" s="137">
        <v>2459407503</v>
      </c>
      <c r="H735" s="137">
        <v>7676387380</v>
      </c>
      <c r="I735" s="137">
        <f>IF(ISERROR(E735-G735),"",E735-G735)</f>
        <v>6634947645</v>
      </c>
      <c r="J735" s="137">
        <f>IF(ISERROR(F735-H735),"",F735-H735)</f>
        <v>4600084662</v>
      </c>
      <c r="K735" s="137">
        <v>653830524</v>
      </c>
      <c r="L735" s="137">
        <v>114112453</v>
      </c>
      <c r="M735" s="148">
        <v>2</v>
      </c>
      <c r="N735" s="198">
        <f>IF(M735="","",VLOOKUP(M735,POA!$B$3:$G706,3,0))</f>
        <v>5</v>
      </c>
      <c r="O735" s="159" t="s">
        <v>7</v>
      </c>
      <c r="P735" s="159">
        <f t="shared" ref="P735:P736" si="657">+SUM(P736:P744)</f>
        <v>0</v>
      </c>
      <c r="Q735" s="202">
        <f>IF(ISERROR(VLOOKUP(M735,POA!$B$3:$G719,2,0)),"",VLOOKUP(M735,POA!$B$3:$G719,2,0))</f>
        <v>1797292893</v>
      </c>
      <c r="R735" s="264">
        <f>IF(M735="","",SUM($I$734)+IF(ISERROR(VLOOKUP(M735,POA!$B$3:$G704,4,0)),"",VLOOKUP(M735,POA!$B$3:$G704,4,0)))</f>
        <v>6994406223.6000004</v>
      </c>
      <c r="S735" s="256" t="str">
        <f>IF(OR($R$26=0,M735="",Q735=""),"",IF($R$26&gt;=VLOOKUP(M735,POA!$B$3:$G$21,6,FALSE),"CUMPLE","NO CUMPLE"))</f>
        <v/>
      </c>
      <c r="T735" s="154" t="s">
        <v>71</v>
      </c>
      <c r="U735" s="138"/>
      <c r="V735" s="185" t="str">
        <f>IF(OR($U734=0,M735="",Q735=""),"",IF(AND(T735="SI",$U734&gt;=$V$22),"CUMPLE",IF($U734&gt;=$V$23,"CUMPLE","NO CUMPLE")))</f>
        <v>CUMPLE</v>
      </c>
      <c r="W735" s="139"/>
      <c r="X735" s="185" t="str">
        <f>IF(OR(W734=0,M735="",Q735=""),"",IF(AND(T735="SI",W734&lt;=$X$22),"CUMPLE",IF(W734&lt;=$X$23,"CUMPLE","NO CUMPLE")))</f>
        <v>CUMPLE</v>
      </c>
      <c r="Y735" s="140"/>
      <c r="Z735" s="185" t="str">
        <f>IF(OR(Y734=0,M735="",Q735=""),"",IF(AND(T735="SI",Y734&gt;=$Z$22),"CUMPLE",IF(Y734&gt;=$Z$23,"CUMPLE","NO CUMPLE")))</f>
        <v>CUMPLE</v>
      </c>
      <c r="AA735" s="213" t="str">
        <f t="shared" si="656"/>
        <v/>
      </c>
      <c r="AB735" s="141">
        <v>2021</v>
      </c>
      <c r="AC735" s="142">
        <f t="shared" ref="AC735:AC743" si="658">IF(ISERROR(F735/VLOOKUP(AB735,$AC$21:$AD$23,2)),"",F735/VLOOKUP(AB735,$AC$21:$AD$23,2))</f>
        <v>13512.515923594921</v>
      </c>
      <c r="AD735" s="143" t="str">
        <f>IF(OR(B735="",C735=""),"",IF(AND(AC735&gt;0,AC735&lt;=30000),"MIPYME","NO CUMPLE"))</f>
        <v>MIPYME</v>
      </c>
      <c r="AE735" s="144"/>
      <c r="AF735" s="187" t="str">
        <f>IF(OR(M735="",L734="",P735=""),"",IF(AND(T734="SI",AE734&gt;=$AF$22),"CUMPLE",IF(AE734&gt;=$AF$23,"CUMPLE","NO CUMPLE")))</f>
        <v>CUMPLE</v>
      </c>
      <c r="AG735" s="144"/>
      <c r="AH735" s="187" t="str">
        <f>IF(OR(M735="",L734="",P735=""),"",IF(AND(T734="SI",AG734&gt;=$AH$22),"CUMPLE",IF(AG734&gt;=$AH$23,"CUMPLE","NO CUMPLE")))</f>
        <v>CUMPLE</v>
      </c>
      <c r="AI735" s="161" t="str">
        <f t="shared" ref="AI735:AI744" si="659">IF(OR(AF735="",AH735=""),"",IF(AF735="NO CUMPLE","NO CUMPLE",IF(AH735="NO CUMPLE","NO CUMPLE",IF(AH735="NO CUMPLE","NO CUMPLE","CUMPLE"))))</f>
        <v>CUMPLE</v>
      </c>
    </row>
    <row r="736" spans="1:35" s="14" customFormat="1" ht="20.100000000000001" customHeight="1">
      <c r="A736" s="259"/>
      <c r="B736" s="21" t="str">
        <f t="shared" ref="B736:B744" si="660">IF(C736="","",B735+0.1)</f>
        <v/>
      </c>
      <c r="C736" s="21"/>
      <c r="D736" s="121"/>
      <c r="E736" s="153"/>
      <c r="F736" s="153"/>
      <c r="G736" s="153"/>
      <c r="H736" s="153"/>
      <c r="I736" s="153">
        <f>IF(ISERROR(E736-G736),"",E736-G736)</f>
        <v>0</v>
      </c>
      <c r="J736" s="153">
        <f t="shared" ref="J736:J744" si="661">IF(ISERROR(F736-H736),"",F736-H736)</f>
        <v>0</v>
      </c>
      <c r="K736" s="153"/>
      <c r="L736" s="153"/>
      <c r="M736" s="149">
        <v>3</v>
      </c>
      <c r="N736" s="197">
        <f>IF(M736="","",VLOOKUP(M736,POA!$B$3:$G706,3,0))</f>
        <v>5</v>
      </c>
      <c r="O736" s="160" t="s">
        <v>7</v>
      </c>
      <c r="P736" s="160">
        <f t="shared" si="657"/>
        <v>0</v>
      </c>
      <c r="Q736" s="255">
        <f>IF(ISERROR(VLOOKUP(M736,POA!$B$3:$G719,2,0)),"",VLOOKUP(M736,POA!$B$3:$G719,2,0))</f>
        <v>1522205504</v>
      </c>
      <c r="R736" s="295">
        <f>IF(M736="","",SUM($I$734)+IF(ISERROR(VLOOKUP(M736,POA!$B$3:$G705,4,0)),"",VLOOKUP(M736,POA!$B$3:$G705,4,0)))</f>
        <v>6939388745.8000002</v>
      </c>
      <c r="S736" s="257" t="str">
        <f>IF(OR($R$26=0,M736="",Q736=""),"",IF($R$26&gt;=VLOOKUP(M736,POA!$B$3:$G$21,6,FALSE),"CUMPLE","NO CUMPLE"))</f>
        <v/>
      </c>
      <c r="T736" s="129"/>
      <c r="U736" s="130"/>
      <c r="V736" s="186" t="str">
        <f>IF(OR($U734=0,M736="",Q736=""),"",IF(AND(T736="SI",$U734&gt;=$V$22),"CUMPLE",IF($U734&gt;=$V$23,"CUMPLE","NO CUMPLE")))</f>
        <v>CUMPLE</v>
      </c>
      <c r="W736" s="131"/>
      <c r="X736" s="186" t="str">
        <f>IF(OR(W734=0,M736="",Q736=""),"",IF(AND(T736="SI",W734&lt;=$X$22),"CUMPLE",IF(W734&lt;=$X$23,"CUMPLE","NO CUMPLE")))</f>
        <v>CUMPLE</v>
      </c>
      <c r="Y736" s="132"/>
      <c r="Z736" s="186" t="str">
        <f>IF(OR(Y734=0,M736="",Q736=""),"",IF(AND(T736="SI",Y734&gt;=$Z$22),"CUMPLE",IF(Y734&gt;=$Z$23,"CUMPLE","NO CUMPLE")))</f>
        <v>CUMPLE</v>
      </c>
      <c r="AA736" s="214" t="str">
        <f t="shared" si="656"/>
        <v/>
      </c>
      <c r="AB736" s="199">
        <v>2021</v>
      </c>
      <c r="AC736" s="134">
        <f t="shared" si="658"/>
        <v>0</v>
      </c>
      <c r="AD736" s="135" t="str">
        <f t="shared" ref="AD736:AD739" si="662">IF(OR(B736="",C736=""),"",IF(AND(AC736&gt;0,AC736&lt;=30000),"MIPYME","NO CUMPLE"))</f>
        <v/>
      </c>
      <c r="AE736" s="136"/>
      <c r="AF736" s="188" t="str">
        <f>IF(OR(M736="",L734="",P736=""),"",IF(AND(T734="SI",AE734&gt;=$AF$22),"CUMPLE",IF(AE734&gt;=$AF$23,"CUMPLE","NO CUMPLE")))</f>
        <v>CUMPLE</v>
      </c>
      <c r="AG736" s="136"/>
      <c r="AH736" s="188" t="str">
        <f>IF(OR(M736="",L734="",P734=""),"",IF(AND(T734="SI",AG734&gt;=$AH$22),"CUMPLE",IF(AG734&gt;=$AH$23,"CUMPLE","NO CUMPLE")))</f>
        <v>CUMPLE</v>
      </c>
      <c r="AI736" s="162" t="str">
        <f t="shared" si="659"/>
        <v>CUMPLE</v>
      </c>
    </row>
    <row r="737" spans="1:37" s="14" customFormat="1" ht="20.100000000000001" customHeight="1">
      <c r="A737" s="259"/>
      <c r="B737" s="21" t="str">
        <f t="shared" si="660"/>
        <v/>
      </c>
      <c r="C737" s="21"/>
      <c r="D737" s="121"/>
      <c r="E737" s="153"/>
      <c r="F737" s="153"/>
      <c r="G737" s="153"/>
      <c r="H737" s="153"/>
      <c r="I737" s="153">
        <f t="shared" ref="I737:I743" si="663">IF(ISERROR(E737-G737),"",E737-G737)</f>
        <v>0</v>
      </c>
      <c r="J737" s="153">
        <f t="shared" si="661"/>
        <v>0</v>
      </c>
      <c r="K737" s="153"/>
      <c r="L737" s="153"/>
      <c r="M737" s="149">
        <v>4</v>
      </c>
      <c r="N737" s="197">
        <f>IF(M737="","",VLOOKUP(M737,POA!$B$3:$G706,3,0))</f>
        <v>5</v>
      </c>
      <c r="O737" s="160" t="s">
        <v>7</v>
      </c>
      <c r="P737" s="160">
        <f>+SUM(P738:P745)</f>
        <v>0</v>
      </c>
      <c r="Q737" s="255">
        <f>IF(ISERROR(VLOOKUP(M737,POA!$B$3:$G719,2,0)),"",VLOOKUP(M737,POA!$B$3:$G719,2,0))</f>
        <v>1378467964</v>
      </c>
      <c r="R737" s="295">
        <f>IF(M737="","",SUM($I$734)+IF(ISERROR(VLOOKUP(M737,POA!$B$3:$G706,4,0)),"",VLOOKUP(M737,POA!$B$3:$G706,4,0)))</f>
        <v>6910641237.8000002</v>
      </c>
      <c r="S737" s="294" t="str">
        <f>IF(OR($R$26=0,M737="",Q737=""),"",IF($R$26&gt;=VLOOKUP(M737,POA!$B$3:$G$21,6,FALSE),"CUMPLE","NO CUMPLE"))</f>
        <v/>
      </c>
      <c r="T737" s="129"/>
      <c r="U737" s="130"/>
      <c r="V737" s="186" t="str">
        <f>IF(OR($U734=0,M737="",Q737=""),"",IF(AND(T737="SI",$U734&gt;=$V$22),"CUMPLE",IF($U734&gt;=$V$23,"CUMPLE","NO CUMPLE")))</f>
        <v>CUMPLE</v>
      </c>
      <c r="W737" s="131"/>
      <c r="X737" s="186" t="str">
        <f>IF(OR(W734=0,M737="",Q737=""),"",IF(AND(T737="SI",W734&lt;=$X$22),"CUMPLE",IF(W734&lt;=$X$23,"CUMPLE","NO CUMPLE")))</f>
        <v>CUMPLE</v>
      </c>
      <c r="Y737" s="132"/>
      <c r="Z737" s="186" t="str">
        <f>IF(OR(Y734=0,M737="",Q737=""),"",IF(AND(T737="SI",Y734&gt;=$Z$22),"CUMPLE",IF(Y734&gt;=$Z$23,"CUMPLE","NO CUMPLE")))</f>
        <v>CUMPLE</v>
      </c>
      <c r="AA737" s="214" t="str">
        <f t="shared" si="656"/>
        <v/>
      </c>
      <c r="AB737" s="199">
        <v>2021</v>
      </c>
      <c r="AC737" s="134">
        <f t="shared" si="658"/>
        <v>0</v>
      </c>
      <c r="AD737" s="135" t="str">
        <f t="shared" si="662"/>
        <v/>
      </c>
      <c r="AE737" s="136"/>
      <c r="AF737" s="188" t="str">
        <f>IF(OR(M737="",L734="",P737=""),"",IF(AND(T734="SI",AE734&gt;=$AF$22),"CUMPLE",IF(AE734&gt;=$AF$23,"CUMPLE","NO CUMPLE")))</f>
        <v>CUMPLE</v>
      </c>
      <c r="AG737" s="136"/>
      <c r="AH737" s="188" t="str">
        <f>IF(OR(M737="",L734="",P734=""),"",IF(AND(T734="SI",AG734&gt;=$AH$22),"CUMPLE",IF(AG734&gt;=$AH$23,"CUMPLE","NO CUMPLE")))</f>
        <v>CUMPLE</v>
      </c>
      <c r="AI737" s="162" t="str">
        <f t="shared" si="659"/>
        <v>CUMPLE</v>
      </c>
    </row>
    <row r="738" spans="1:37" s="14" customFormat="1" ht="20.100000000000001" customHeight="1">
      <c r="A738" s="259"/>
      <c r="B738" s="21" t="str">
        <f t="shared" si="660"/>
        <v/>
      </c>
      <c r="C738" s="21"/>
      <c r="D738" s="121"/>
      <c r="E738" s="153"/>
      <c r="F738" s="153"/>
      <c r="G738" s="153"/>
      <c r="H738" s="153"/>
      <c r="I738" s="153">
        <f t="shared" si="663"/>
        <v>0</v>
      </c>
      <c r="J738" s="153">
        <f t="shared" si="661"/>
        <v>0</v>
      </c>
      <c r="K738" s="153"/>
      <c r="L738" s="153"/>
      <c r="M738" s="149">
        <v>5</v>
      </c>
      <c r="N738" s="197">
        <f>IF(M738="","",VLOOKUP(M738,POA!$B$3:$G719,3,0))</f>
        <v>5</v>
      </c>
      <c r="O738" s="160" t="s">
        <v>7</v>
      </c>
      <c r="P738" s="160">
        <f>+SUM(P739:P745)</f>
        <v>0</v>
      </c>
      <c r="Q738" s="255">
        <f>IF(ISERROR(VLOOKUP(M738,POA!$B$3:$G708,2,0)),"",VLOOKUP(M738,POA!$B$3:$G708,2,0))</f>
        <v>1348402734</v>
      </c>
      <c r="R738" s="295">
        <f>IF(M738="","",SUM($I$734)+IF(ISERROR(VLOOKUP(M738,POA!$B$3:$G707,4,0)),"",VLOOKUP(M738,POA!$B$3:$G707,4,0)))</f>
        <v>6904628191.8000002</v>
      </c>
      <c r="S738" s="298" t="str">
        <f>IF(OR($R$26=0,M738="",Q738=""),"",IF($R$26&gt;=VLOOKUP(M738,POA!$B$3:$G$21,6,FALSE),"CUMPLE","NO CUMPLE"))</f>
        <v/>
      </c>
      <c r="T738" s="129"/>
      <c r="U738" s="130"/>
      <c r="V738" s="186" t="str">
        <f>IF(OR($U734=0,M738="",Q738=""),"",IF(AND(T738="SI",$U734&gt;=$V$22),"CUMPLE",IF($U734&gt;=$V$23,"CUMPLE","NO CUMPLE")))</f>
        <v>CUMPLE</v>
      </c>
      <c r="W738" s="131"/>
      <c r="X738" s="186" t="str">
        <f>IF(OR(W734=0,M738="",Q738=""),"",IF(AND(T738="SI",W734&lt;=$X$22),"CUMPLE",IF(W734&lt;=$X$23,"CUMPLE","NO CUMPLE")))</f>
        <v>CUMPLE</v>
      </c>
      <c r="Y738" s="132"/>
      <c r="Z738" s="186" t="str">
        <f>IF(OR(Y734=0,M738="",Q738=""),"",IF(AND(T738="SI",Y734&gt;=$Z$22),"CUMPLE",IF(Y734&gt;=$Z$23,"CUMPLE","NO CUMPLE")))</f>
        <v>CUMPLE</v>
      </c>
      <c r="AA738" s="214" t="str">
        <f t="shared" si="656"/>
        <v/>
      </c>
      <c r="AB738" s="199">
        <v>2021</v>
      </c>
      <c r="AC738" s="134">
        <f t="shared" si="658"/>
        <v>0</v>
      </c>
      <c r="AD738" s="135" t="str">
        <f t="shared" si="662"/>
        <v/>
      </c>
      <c r="AE738" s="136"/>
      <c r="AF738" s="188" t="str">
        <f>IF(OR(M738="",L734="",P738=""),"",IF(AND(T734="SI",AE734&gt;=$AF$22),"CUMPLE",IF(AE734&gt;=$AF$23,"CUMPLE","NO CUMPLE")))</f>
        <v>CUMPLE</v>
      </c>
      <c r="AG738" s="136"/>
      <c r="AH738" s="188" t="str">
        <f>IF(OR(M737="",L734="",P734=""),"",IF(AND(T734="SI",AG734&gt;=$AH$22),"CUMPLE",IF(AG734&gt;=$AH$23,"CUMPLE","NO CUMPLE")))</f>
        <v>CUMPLE</v>
      </c>
      <c r="AI738" s="162" t="str">
        <f t="shared" si="659"/>
        <v>CUMPLE</v>
      </c>
    </row>
    <row r="739" spans="1:37" s="14" customFormat="1" ht="20.100000000000001" customHeight="1">
      <c r="A739" s="259"/>
      <c r="B739" s="21" t="str">
        <f t="shared" si="660"/>
        <v/>
      </c>
      <c r="C739" s="21"/>
      <c r="D739" s="121"/>
      <c r="E739" s="153"/>
      <c r="F739" s="153"/>
      <c r="G739" s="153"/>
      <c r="H739" s="153"/>
      <c r="I739" s="153">
        <f t="shared" si="663"/>
        <v>0</v>
      </c>
      <c r="J739" s="153">
        <f t="shared" si="661"/>
        <v>0</v>
      </c>
      <c r="K739" s="153"/>
      <c r="L739" s="153"/>
      <c r="M739" s="149">
        <v>6</v>
      </c>
      <c r="N739" s="197">
        <f>IF(M739="","",VLOOKUP(M739,POA!$B$3:$G706,3,0))</f>
        <v>5</v>
      </c>
      <c r="O739" s="160" t="s">
        <v>7</v>
      </c>
      <c r="P739" s="160">
        <f>+SUM(P740:P745)</f>
        <v>0</v>
      </c>
      <c r="Q739" s="255">
        <f>IF(ISERROR(VLOOKUP(M739,POA!$B$3:$G719,2,0)),"",VLOOKUP(M739,POA!$B$3:$G719,2,0))</f>
        <v>1264100957</v>
      </c>
      <c r="R739" s="295">
        <f>IF(M739="","",SUM($I$734)+IF(ISERROR(VLOOKUP(M739,POA!$B$3:$G708,4,0)),"",VLOOKUP(M739,POA!$B$3:$G708,4,0)))</f>
        <v>6887767836.3999996</v>
      </c>
      <c r="S739" s="257" t="str">
        <f>IF(OR($R$26=0,M739="",Q739=""),"",IF($R$26&gt;=VLOOKUP(M739,POA!$B$3:$G$21,6,FALSE),"CUMPLE","NO CUMPLE"))</f>
        <v/>
      </c>
      <c r="T739" s="129"/>
      <c r="U739" s="130"/>
      <c r="V739" s="186" t="str">
        <f>IF(OR($U734=0,M739="",Q739=""),"",IF(AND(T739="SI",$U734&gt;=$V$22),"CUMPLE",IF($U734&gt;=$V$23,"CUMPLE","NO CUMPLE")))</f>
        <v>CUMPLE</v>
      </c>
      <c r="W739" s="131"/>
      <c r="X739" s="186" t="str">
        <f>IF(OR(W734=0,M739="",Q739=""),"",IF(AND(T739="SI",W734&lt;=$X$22),"CUMPLE",IF(W734&lt;=$X$23,"CUMPLE","NO CUMPLE")))</f>
        <v>CUMPLE</v>
      </c>
      <c r="Y739" s="132"/>
      <c r="Z739" s="186" t="str">
        <f>IF(OR(Y734=0,M739="",Q739=""),"",IF(AND(T739="SI",Y734&gt;=$Z$22),"CUMPLE",IF(Y734&gt;=$Z$23,"CUMPLE","NO CUMPLE")))</f>
        <v>CUMPLE</v>
      </c>
      <c r="AA739" s="214" t="str">
        <f t="shared" si="656"/>
        <v/>
      </c>
      <c r="AB739" s="199">
        <v>2021</v>
      </c>
      <c r="AC739" s="134">
        <f t="shared" si="658"/>
        <v>0</v>
      </c>
      <c r="AD739" s="135" t="str">
        <f t="shared" si="662"/>
        <v/>
      </c>
      <c r="AE739" s="136"/>
      <c r="AF739" s="188" t="str">
        <f>IF(OR(M739="",L734="",P739=""),"",IF(AND(T734="SI",AE734&gt;=$AF$22),"CUMPLE",IF(AE734&gt;=$AF$23,"CUMPLE","NO CUMPLE")))</f>
        <v>CUMPLE</v>
      </c>
      <c r="AG739" s="136"/>
      <c r="AH739" s="188" t="str">
        <f>IF(OR(M739="",L734="",P734=""),"",IF(AND(T734="SI",AG734&gt;=$AH$22),"CUMPLE",IF(AG734&gt;=$AH$23,"CUMPLE","NO CUMPLE")))</f>
        <v>CUMPLE</v>
      </c>
      <c r="AI739" s="162" t="str">
        <f t="shared" si="659"/>
        <v>CUMPLE</v>
      </c>
    </row>
    <row r="740" spans="1:37" s="14" customFormat="1" ht="20.100000000000001" customHeight="1">
      <c r="A740" s="259"/>
      <c r="B740" s="150" t="str">
        <f t="shared" si="660"/>
        <v/>
      </c>
      <c r="C740" s="150"/>
      <c r="D740" s="121"/>
      <c r="E740" s="153"/>
      <c r="F740" s="153"/>
      <c r="G740" s="153"/>
      <c r="H740" s="153"/>
      <c r="I740" s="153">
        <f t="shared" si="663"/>
        <v>0</v>
      </c>
      <c r="J740" s="153">
        <f t="shared" si="661"/>
        <v>0</v>
      </c>
      <c r="K740" s="153"/>
      <c r="L740" s="153"/>
      <c r="M740" s="149">
        <v>7</v>
      </c>
      <c r="N740" s="197">
        <f>IF(M740="","",VLOOKUP(M740,POA!$B$3:$G706,3,0))</f>
        <v>5</v>
      </c>
      <c r="O740" s="160" t="s">
        <v>7</v>
      </c>
      <c r="P740" s="160">
        <f>+SUM(P741:P745)</f>
        <v>0</v>
      </c>
      <c r="Q740" s="255">
        <f>IF(ISERROR(VLOOKUP(M740,POA!$B$3:$G719,2,0)),"",VLOOKUP(M740,POA!$B$3:$G719,2,0))</f>
        <v>1167015102</v>
      </c>
      <c r="R740" s="295">
        <f>IF(M740="","",SUM($I$734)+IF(ISERROR(VLOOKUP(M740,POA!$B$3:$G709,4,0)),"",VLOOKUP(M740,POA!$B$3:$G709,4,0)))</f>
        <v>6868350665.3999996</v>
      </c>
      <c r="S740" s="257" t="str">
        <f>IF(OR($R$26=0,M740="",Q740=""),"",IF($R$26&gt;=VLOOKUP(M740,POA!$B$3:$G$21,6,FALSE),"CUMPLE","NO CUMPLE"))</f>
        <v/>
      </c>
      <c r="T740" s="129"/>
      <c r="U740" s="130"/>
      <c r="V740" s="186" t="str">
        <f>IF(OR($U734=0,M740="",Q740=""),"",IF(AND(T740="SI",$U734&gt;=$V$22),"CUMPLE",IF($U734&gt;=$V$23,"CUMPLE","NO CUMPLE")))</f>
        <v>CUMPLE</v>
      </c>
      <c r="W740" s="131"/>
      <c r="X740" s="186" t="str">
        <f>IF(OR(W734=0,M740="",Q740=""),"",IF(AND(T740="SI",W734&lt;=$X$22),"CUMPLE",IF(W734&lt;=$X$23,"CUMPLE","NO CUMPLE")))</f>
        <v>CUMPLE</v>
      </c>
      <c r="Y740" s="132"/>
      <c r="Z740" s="186" t="str">
        <f>IF(OR(Y734=0,M740="",Q740=""),"",IF(AND(T740="SI",Y734&gt;=$Z$22),"CUMPLE",IF(Y734&gt;=$Z$23,"CUMPLE","NO CUMPLE")))</f>
        <v>CUMPLE</v>
      </c>
      <c r="AA740" s="214" t="str">
        <f t="shared" si="656"/>
        <v/>
      </c>
      <c r="AB740" s="199">
        <v>2021</v>
      </c>
      <c r="AC740" s="134">
        <f t="shared" si="658"/>
        <v>0</v>
      </c>
      <c r="AD740" s="135" t="str">
        <f>IF(OR(B740="",C740=""),"",IF(AND(AC740&gt;0,AC740&lt;=30000),"MIPYME","NO CUMPLE"))</f>
        <v/>
      </c>
      <c r="AE740" s="136"/>
      <c r="AF740" s="188" t="str">
        <f>IF(OR(M740="",L734="",P740=""),"",IF(AND(T738="SI",AE734&gt;=$AF$22),"CUMPLE",IF(AE734&gt;=$AF$23,"CUMPLE","NO CUMPLE")))</f>
        <v>CUMPLE</v>
      </c>
      <c r="AG740" s="136"/>
      <c r="AH740" s="188" t="str">
        <f>IF(OR(M740="",L734="",P734=""),"",IF(AND(T734="SI",AG734&gt;=$AH$22),"CUMPLE",IF(AG734&gt;=$AH$23,"CUMPLE","NO CUMPLE")))</f>
        <v>CUMPLE</v>
      </c>
      <c r="AI740" s="162" t="str">
        <f t="shared" si="659"/>
        <v>CUMPLE</v>
      </c>
    </row>
    <row r="741" spans="1:37" s="14" customFormat="1" ht="20.100000000000001" customHeight="1">
      <c r="A741" s="259"/>
      <c r="B741" s="150" t="str">
        <f t="shared" si="660"/>
        <v/>
      </c>
      <c r="C741" s="150"/>
      <c r="D741" s="121"/>
      <c r="E741" s="153"/>
      <c r="F741" s="153"/>
      <c r="G741" s="153"/>
      <c r="H741" s="153"/>
      <c r="I741" s="153">
        <f t="shared" si="663"/>
        <v>0</v>
      </c>
      <c r="J741" s="153">
        <f t="shared" si="661"/>
        <v>0</v>
      </c>
      <c r="K741" s="153"/>
      <c r="L741" s="153"/>
      <c r="M741" s="149">
        <v>8</v>
      </c>
      <c r="N741" s="197">
        <f>IF(M741="","",VLOOKUP(M741,POA!$B$3:$G706,3,0))</f>
        <v>5</v>
      </c>
      <c r="O741" s="160" t="s">
        <v>7</v>
      </c>
      <c r="P741" s="160">
        <f>+SUM(P742:P745)</f>
        <v>0</v>
      </c>
      <c r="Q741" s="255">
        <f>IF(ISERROR(VLOOKUP(M741,POA!$B$3:$G719,2,0)),"",VLOOKUP(M741,POA!$B$3:$G719,2,0))</f>
        <v>1146992897</v>
      </c>
      <c r="R741" s="295">
        <f>IF(M741="","",SUM($I$734)+IF(ISERROR(VLOOKUP(M741,POA!$B$3:$G710,4,0)),"",VLOOKUP(M741,POA!$B$3:$G710,4,0)))</f>
        <v>6864346224.3999996</v>
      </c>
      <c r="S741" s="257" t="str">
        <f>IF(OR($R$26=0,M741="",Q741=""),"",IF($R$26&gt;=VLOOKUP(M741,POA!$B$3:$G$21,6,FALSE),"CUMPLE","NO CUMPLE"))</f>
        <v/>
      </c>
      <c r="T741" s="129"/>
      <c r="U741" s="130"/>
      <c r="V741" s="186" t="str">
        <f>IF(OR($U734=0,M741="",Q741=""),"",IF(AND(T741="SI",$U734&gt;=$V$22),"CUMPLE",IF($U734&gt;=$V$23,"CUMPLE","NO CUMPLE")))</f>
        <v>CUMPLE</v>
      </c>
      <c r="W741" s="131"/>
      <c r="X741" s="186" t="str">
        <f>IF(OR(W734=0,M741="",Q741=""),"",IF(AND(T741="SI",W734&lt;=$X$22),"CUMPLE",IF(W734&lt;=$X$23,"CUMPLE","NO CUMPLE")))</f>
        <v>CUMPLE</v>
      </c>
      <c r="Y741" s="132"/>
      <c r="Z741" s="186" t="str">
        <f>IF(OR(Y734=0,M741="",Q741=""),"",IF(AND(T741="SI",Y734&gt;=$Z$22),"CUMPLE",IF(Y734&gt;=$Z$23,"CUMPLE","NO CUMPLE")))</f>
        <v>CUMPLE</v>
      </c>
      <c r="AA741" s="214" t="str">
        <f t="shared" si="656"/>
        <v/>
      </c>
      <c r="AB741" s="199">
        <v>2021</v>
      </c>
      <c r="AC741" s="134">
        <f t="shared" si="658"/>
        <v>0</v>
      </c>
      <c r="AD741" s="135" t="str">
        <f t="shared" ref="AD741:AD742" si="664">IF(OR(B741="",C741=""),"",IF(AND(AC741&gt;0,AC741&lt;=30000),"MIPYME","NO CUMPLE"))</f>
        <v/>
      </c>
      <c r="AE741" s="136"/>
      <c r="AF741" s="188" t="str">
        <f>IF(OR(M741="",L734="",P741=""),"",IF(AND(T734="SI",AE734&gt;=$AF$22),"CUMPLE",IF(AE734&gt;=$AF$23,"CUMPLE","NO CUMPLE")))</f>
        <v>CUMPLE</v>
      </c>
      <c r="AG741" s="136"/>
      <c r="AH741" s="188" t="str">
        <f>IF(OR(M741="",L734="",P734=""),"",IF(AND(T734="SI",AG734&gt;=$AH$22),"CUMPLE",IF(AG734&gt;=$AH$23,"CUMPLE","NO CUMPLE")))</f>
        <v>CUMPLE</v>
      </c>
      <c r="AI741" s="162" t="str">
        <f t="shared" si="659"/>
        <v>CUMPLE</v>
      </c>
    </row>
    <row r="742" spans="1:37" s="14" customFormat="1" ht="20.100000000000001" customHeight="1">
      <c r="A742" s="259"/>
      <c r="B742" s="150" t="str">
        <f t="shared" si="660"/>
        <v/>
      </c>
      <c r="C742" s="150"/>
      <c r="D742" s="121"/>
      <c r="E742" s="153"/>
      <c r="F742" s="153"/>
      <c r="G742" s="153"/>
      <c r="H742" s="153"/>
      <c r="I742" s="153">
        <f t="shared" si="663"/>
        <v>0</v>
      </c>
      <c r="J742" s="153">
        <f t="shared" si="661"/>
        <v>0</v>
      </c>
      <c r="K742" s="153"/>
      <c r="L742" s="153"/>
      <c r="M742" s="149">
        <v>9</v>
      </c>
      <c r="N742" s="197">
        <f>IF(M742="","",VLOOKUP(M742,POA!$B$3:$G706,3,0))</f>
        <v>5</v>
      </c>
      <c r="O742" s="160" t="s">
        <v>7</v>
      </c>
      <c r="P742" s="160">
        <f>+SUM(P743:P745)</f>
        <v>0</v>
      </c>
      <c r="Q742" s="255">
        <f>IF(ISERROR(VLOOKUP(M742,POA!$B$3:$G712,2,0)),"",VLOOKUP(M742,POA!$B$3:$G712,2,0))</f>
        <v>1077361989</v>
      </c>
      <c r="R742" s="295">
        <f>IF(M742="","",SUM($I$734)+IF(ISERROR(VLOOKUP(M742,POA!$B$3:$G711,4,0)),"",VLOOKUP(M742,POA!$B$3:$G711,4,0)))</f>
        <v>6850420042.8000002</v>
      </c>
      <c r="S742" s="257" t="str">
        <f>IF(OR($R$26=0,M742="",Q742=""),"",IF($R$26&gt;=VLOOKUP(M742,POA!$B$3:$G$21,6,FALSE),"CUMPLE","NO CUMPLE"))</f>
        <v/>
      </c>
      <c r="T742" s="129"/>
      <c r="U742" s="130"/>
      <c r="V742" s="186" t="str">
        <f>IF(OR($U734=0,M742="",Q742=""),"",IF(AND(T742="SI",$U734&gt;=$V$22),"CUMPLE",IF($U734&gt;=$V$23,"CUMPLE","NO CUMPLE")))</f>
        <v>CUMPLE</v>
      </c>
      <c r="W742" s="131"/>
      <c r="X742" s="186" t="str">
        <f>IF(OR(W734=0,M742="",Q742=""),"",IF(AND(T742="SI",W734&lt;=$X$22),"CUMPLE",IF(W734&lt;=$X$23,"CUMPLE","NO CUMPLE")))</f>
        <v>CUMPLE</v>
      </c>
      <c r="Y742" s="132"/>
      <c r="Z742" s="186" t="str">
        <f>IF(OR(Y734=0,M742="",Q742=""),"",IF(AND(T742="SI",Y734&gt;=$Z$22),"CUMPLE",IF(Y734&gt;=$Z$23,"CUMPLE","NO CUMPLE")))</f>
        <v>CUMPLE</v>
      </c>
      <c r="AA742" s="215" t="str">
        <f t="shared" si="656"/>
        <v/>
      </c>
      <c r="AB742" s="133">
        <v>2021</v>
      </c>
      <c r="AC742" s="134">
        <f t="shared" si="658"/>
        <v>0</v>
      </c>
      <c r="AD742" s="135" t="str">
        <f t="shared" si="664"/>
        <v/>
      </c>
      <c r="AE742" s="136"/>
      <c r="AF742" s="188" t="str">
        <f>IF(OR(M742="",L734="",P734=""),"",IF(AND(T734="SI",AE734&gt;=$AF$22),"CUMPLE",IF(AE734&gt;=$AF$23,"CUMPLE","NO CUMPLE")))</f>
        <v>CUMPLE</v>
      </c>
      <c r="AG742" s="136"/>
      <c r="AH742" s="188" t="str">
        <f>IF(OR(M742="",L734="",P734=""),"",IF(AND(T734="SI",AG734&gt;=$AH$22),"CUMPLE",IF(AG734&gt;=$AH$23,"CUMPLE","NO CUMPLE")))</f>
        <v>CUMPLE</v>
      </c>
      <c r="AI742" s="162" t="str">
        <f t="shared" si="659"/>
        <v>CUMPLE</v>
      </c>
    </row>
    <row r="743" spans="1:37" s="14" customFormat="1" ht="20.100000000000001" customHeight="1">
      <c r="A743" s="259"/>
      <c r="B743" s="150" t="str">
        <f t="shared" si="660"/>
        <v/>
      </c>
      <c r="C743" s="150"/>
      <c r="D743" s="121"/>
      <c r="E743" s="153"/>
      <c r="F743" s="153"/>
      <c r="G743" s="153"/>
      <c r="H743" s="153"/>
      <c r="I743" s="153">
        <f t="shared" si="663"/>
        <v>0</v>
      </c>
      <c r="J743" s="153">
        <f t="shared" si="661"/>
        <v>0</v>
      </c>
      <c r="K743" s="153"/>
      <c r="L743" s="153"/>
      <c r="M743" s="151"/>
      <c r="N743" s="197" t="str">
        <f>IF(M743="","",VLOOKUP(M743,POA!$B$3:$G706,3,0))</f>
        <v/>
      </c>
      <c r="O743" s="160" t="s">
        <v>7</v>
      </c>
      <c r="P743" s="160">
        <f>+SUM(P744:P745)</f>
        <v>0</v>
      </c>
      <c r="Q743" s="203" t="str">
        <f>IF(ISERROR(VLOOKUP(M743,POA!$B$3:$G713,2,0)),"",VLOOKUP(M743,POA!$B$3:$G713,2,0))</f>
        <v/>
      </c>
      <c r="R743" s="261"/>
      <c r="S743" s="246"/>
      <c r="T743" s="129"/>
      <c r="U743" s="130"/>
      <c r="V743" s="186" t="str">
        <f>IF(OR($U734=0,M743="",Q743=""),"",IF(AND(T743="SI",$U734&gt;=$V$22),"CUMPLE",IF($U734&gt;=$V$23,"CUMPLE","NO CUMPLE")))</f>
        <v/>
      </c>
      <c r="W743" s="131"/>
      <c r="X743" s="186" t="str">
        <f>IF(OR(W734=0,M743="",Q743=""),"",IF(AND(T743="SI",W734&lt;=$X$22),"CUMPLE",IF(W734&lt;=$X$23,"CUMPLE","NO CUMPLE")))</f>
        <v/>
      </c>
      <c r="Y743" s="132"/>
      <c r="Z743" s="186" t="str">
        <f>IF(OR(Y734=0,M743="",Q743=""),"",IF(AND(T743="SI",Y734&gt;=$Z$22),"CUMPLE",IF(Y734&gt;=$Z$23,"CUMPLE","NO CUMPLE")))</f>
        <v/>
      </c>
      <c r="AA743" s="214" t="str">
        <f t="shared" si="656"/>
        <v/>
      </c>
      <c r="AB743" s="199">
        <v>2021</v>
      </c>
      <c r="AC743" s="134">
        <f t="shared" si="658"/>
        <v>0</v>
      </c>
      <c r="AD743" s="135" t="str">
        <f>IF(OR(B743="",C743=""),"",IF(AND(AC743&gt;0,AC743&lt;=30000),"MIPYME","NO CUMPLE"))</f>
        <v/>
      </c>
      <c r="AE743" s="136"/>
      <c r="AF743" s="188" t="str">
        <f>IF(OR(M743="",L734="",P743=""),"",IF(AND(T734="SI",AE734&gt;=$AF$22),"CUMPLE",IF(AE734&gt;=$AF$23,"CUMPLE","NO CUMPLE")))</f>
        <v/>
      </c>
      <c r="AG743" s="136"/>
      <c r="AH743" s="188" t="str">
        <f>IF(OR(M743="",L734="",P734=""),"",IF(AND(T734="SI",AG734&gt;=$AH$22),"CUMPLE",IF(AG734&gt;=$AH$23,"CUMPLE","NO CUMPLE")))</f>
        <v/>
      </c>
      <c r="AI743" s="162" t="str">
        <f t="shared" si="659"/>
        <v/>
      </c>
    </row>
    <row r="744" spans="1:37" ht="20.100000000000001" customHeight="1">
      <c r="A744" s="259"/>
      <c r="B744" s="284" t="str">
        <f t="shared" si="660"/>
        <v/>
      </c>
      <c r="C744" s="284"/>
      <c r="D744" s="284"/>
      <c r="E744" s="216"/>
      <c r="F744" s="153"/>
      <c r="G744" s="153"/>
      <c r="H744" s="153"/>
      <c r="I744" s="153">
        <f>IF(ISERROR(E744-G744),"",E744-G744)</f>
        <v>0</v>
      </c>
      <c r="J744" s="153">
        <f t="shared" si="661"/>
        <v>0</v>
      </c>
      <c r="K744" s="153"/>
      <c r="L744" s="153"/>
      <c r="M744" s="151"/>
      <c r="N744" s="197" t="str">
        <f>IF(M744="","",VLOOKUP(M744,POA!$B$3:$G706,3,0))</f>
        <v/>
      </c>
      <c r="O744" s="160" t="s">
        <v>7</v>
      </c>
      <c r="P744" s="160">
        <f>+SUM(P745:P745)</f>
        <v>0</v>
      </c>
      <c r="Q744" s="203" t="str">
        <f>IF(ISERROR(VLOOKUP(M744,POA!$B$3:$G714,2,0)),"",VLOOKUP(M744,POA!$B$3:$G714,2,0))</f>
        <v/>
      </c>
      <c r="R744" s="204"/>
      <c r="S744" s="253"/>
      <c r="T744" s="129"/>
      <c r="U744" s="129"/>
      <c r="V744" s="186" t="str">
        <f>IF(OR($U735=0,M744="",Q744=""),"",IF(AND(T744="SI",$U735&gt;=$V$22),"CUMPLE",IF($U735&gt;=$V$23,"CUMPLE","NO CUMPLE")))</f>
        <v/>
      </c>
      <c r="W744" s="129"/>
      <c r="X744" s="186" t="str">
        <f>IF(OR(W735=0,M744="",Q744=""),"",IF(AND(T744="SI",W735&lt;=$X$22),"CUMPLE",IF(W735&lt;=$X$23,"CUMPLE","NO CUMPLE")))</f>
        <v/>
      </c>
      <c r="Y744" s="129"/>
      <c r="Z744" s="186" t="str">
        <f>IF(OR(Y735=0,M744="",Q744=""),"",IF(AND(T744="SI",Y735&gt;=$Z$22),"CUMPLE",IF(Y735&gt;=$Z$23,"CUMPLE","NO CUMPLE")))</f>
        <v/>
      </c>
      <c r="AA744" s="214" t="str">
        <f t="shared" si="656"/>
        <v/>
      </c>
      <c r="AB744" s="200"/>
      <c r="AC744" s="129"/>
      <c r="AD744" s="129"/>
      <c r="AE744" s="129"/>
      <c r="AF744" s="188" t="str">
        <f>IF(OR(M744="",L734="",P744=""),"",IF(AND(T734="SI",AE734&gt;=$AF$22),"CUMPLE",IF(AE734&gt;=$AF$23,"CUMPLE","NO CUMPLE")))</f>
        <v/>
      </c>
      <c r="AG744" s="129"/>
      <c r="AH744" s="188" t="str">
        <f>IF(OR(M744="",L734="",P734=""),"",IF(AND(T734="SI",AG734&gt;=$AH$22),"CUMPLE",IF(AG734&gt;=$AH$23,"CUMPLE","NO CUMPLE")))</f>
        <v/>
      </c>
      <c r="AI744" s="162" t="str">
        <f t="shared" si="659"/>
        <v/>
      </c>
      <c r="AJ744" s="14"/>
      <c r="AK744" s="14"/>
    </row>
    <row r="745" spans="1:37" ht="9.9499999999999993" customHeight="1" thickBot="1">
      <c r="A745" s="259"/>
      <c r="B745" s="322" t="s">
        <v>73</v>
      </c>
      <c r="C745" s="323"/>
      <c r="D745" s="323"/>
      <c r="E745" s="323"/>
      <c r="F745" s="323"/>
      <c r="G745" s="323"/>
      <c r="H745" s="323"/>
      <c r="I745" s="323"/>
      <c r="J745" s="323"/>
      <c r="K745" s="323"/>
      <c r="L745" s="323"/>
      <c r="M745" s="323"/>
      <c r="N745" s="323"/>
      <c r="O745" s="323"/>
      <c r="P745" s="323"/>
      <c r="Q745" s="323"/>
      <c r="R745" s="323"/>
      <c r="S745" s="324"/>
      <c r="T745" s="323"/>
      <c r="U745" s="323"/>
      <c r="V745" s="323"/>
      <c r="W745" s="323"/>
      <c r="X745" s="323"/>
      <c r="Y745" s="323"/>
      <c r="Z745" s="323"/>
      <c r="AA745" s="324"/>
      <c r="AB745" s="323"/>
      <c r="AC745" s="323"/>
      <c r="AD745" s="323"/>
      <c r="AE745" s="323"/>
      <c r="AF745" s="323"/>
      <c r="AG745" s="323"/>
      <c r="AH745" s="323"/>
      <c r="AI745" s="325"/>
      <c r="AJ745" s="14"/>
      <c r="AK745" s="14"/>
    </row>
    <row r="746" spans="1:37" s="221" customFormat="1" ht="26.1" customHeight="1">
      <c r="A746" s="269" t="s">
        <v>276</v>
      </c>
      <c r="B746" s="222">
        <v>61</v>
      </c>
      <c r="C746" s="223" t="s">
        <v>277</v>
      </c>
      <c r="D746" s="224">
        <f>IF(SUM(D747:D755)=0,"",SUM(D747:D755))</f>
        <v>0.75</v>
      </c>
      <c r="E746" s="225">
        <f t="shared" ref="E746:K746" si="665">IF(ISERROR(SUM(E747:E755)),"",SUM(E747:E755))</f>
        <v>1632876322</v>
      </c>
      <c r="F746" s="225">
        <f t="shared" si="665"/>
        <v>2668450643</v>
      </c>
      <c r="G746" s="225">
        <f t="shared" si="665"/>
        <v>22279600</v>
      </c>
      <c r="H746" s="225">
        <f t="shared" si="665"/>
        <v>150799600</v>
      </c>
      <c r="I746" s="225">
        <f t="shared" si="665"/>
        <v>1610596722</v>
      </c>
      <c r="J746" s="225">
        <f t="shared" si="665"/>
        <v>2517651043</v>
      </c>
      <c r="K746" s="225">
        <f t="shared" si="665"/>
        <v>213085673</v>
      </c>
      <c r="L746" s="225">
        <f>IF(ISERROR(SUM(L747:L754)),"",SUM(L747:L754))</f>
        <v>1836000</v>
      </c>
      <c r="M746" s="226">
        <v>1</v>
      </c>
      <c r="N746" s="227">
        <f>IF(M746="","",VLOOKUP(M746,POA!$B$3:$G718,3,0))</f>
        <v>5</v>
      </c>
      <c r="O746" s="228" t="s">
        <v>7</v>
      </c>
      <c r="P746" s="228">
        <f>+SUM(P747:P754)</f>
        <v>0</v>
      </c>
      <c r="Q746" s="229">
        <f>IF(ISERROR(VLOOKUP(M746,POA!$B$3:$G731,2,0)),"",VLOOKUP(M746,POA!$B$3:$G731,2,0))</f>
        <v>3031202957</v>
      </c>
      <c r="R746" s="230">
        <f>IF(M746="","",SUM($I$746)+IF(ISERROR(VLOOKUP(M746,POA!$B$3:$G715,4,0)),"",VLOOKUP(M746,POA!$B$3:$G715,4,0)))</f>
        <v>2216837313.4000001</v>
      </c>
      <c r="S746" s="231" t="str">
        <f>IF(OR($R$26=0,M746="",Q746=""),"",IF($R$26&gt;=VLOOKUP(M746,POA!$B$3:$G$21,6,FALSE),"CUMPLE","NO CUMPLE"))</f>
        <v/>
      </c>
      <c r="T746" s="225" t="str">
        <f>IF(M746="","",IF(COUNTIFS(T747:T755,"SI",D747:D755,"&gt;=10%")&gt;0,"SI","NO"))</f>
        <v>SI</v>
      </c>
      <c r="U746" s="225">
        <f>IF(ISERROR(SUM(E746/G746)),0,SUM(E746/G746))</f>
        <v>73.290199195676763</v>
      </c>
      <c r="V746" s="232" t="str">
        <f>IF(OR($U746=0,M746="",Q746=""),"",IF(AND(T746="SI",$U746&gt;=$V$22),"CUMPLE",IF($U746&gt;=$V$23,"CUMPLE","NO CUMPLE")))</f>
        <v>CUMPLE</v>
      </c>
      <c r="W746" s="233">
        <f>IF(M746="","",IF(ISERROR(SUM(H746/F746)),0,SUM(H746/F746)))</f>
        <v>5.6512043944145759E-2</v>
      </c>
      <c r="X746" s="232" t="str">
        <f>IF(OR(W746=0,M746="",Q746=""),"",IF(AND(T746="SI",W746&lt;=$X$22),"CUMPLE",IF(W746&lt;=$X$23,"CUMPLE","NO CUMPLE")))</f>
        <v>CUMPLE</v>
      </c>
      <c r="Y746" s="225">
        <f>IF(ISERROR(SUM(K746/L746)),0,SUM(K746/L746))</f>
        <v>116.05973474945534</v>
      </c>
      <c r="Z746" s="232" t="str">
        <f>IF(OR(Y746=0,M746="",Q746=""),"",IF(AND(T746="SI",Y746&gt;=$Z$22),"CUMPLE",IF(Y746&gt;=$Z$23,"CUMPLE","NO CUMPLE")))</f>
        <v>CUMPLE</v>
      </c>
      <c r="AA746" s="234" t="str">
        <f t="shared" ref="AA746:AA755" si="666">IF(OR(S746="",V746="",X746="",Z746=""),"",IF(S746="NO CUMPLE","NO CUMPLE",IF(V746="NO CUMPLE","NO CUMPLE",IF(X746="NO CUMPLE","NO CUMPLE",IF(Z746="NO CUMPLE","NO CUMPLE",IF(Z746="NO CUMPLE","NO CUMPLE","CUMPLE"))))))</f>
        <v/>
      </c>
      <c r="AB746" s="235">
        <v>2021</v>
      </c>
      <c r="AC746" s="236">
        <f>IF(ISERROR(F746/VLOOKUP(AB746,$AC$21:$AD$23,2)),"",F746/VLOOKUP(AB746,$AC$21:$AD$23,2))</f>
        <v>2937.1208341863635</v>
      </c>
      <c r="AD746" s="237" t="str">
        <f>IF(OR(B746="",C746=""),"",IF(AND(AC746&gt;0,AC746&lt;=30000),"MIPYME","NO CUMPLE"))</f>
        <v>MIPYME</v>
      </c>
      <c r="AE746" s="238">
        <f>IF(M746="","",IF(ISERROR(SUM(K746/J746)),0,SUM(K746/J746)))</f>
        <v>8.4636698796069013E-2</v>
      </c>
      <c r="AF746" s="239" t="str">
        <f>IF(OR(M746="",L746="",P746=""),"",IF(AND(T746="SI",AE746&gt;=$AF$22),"CUMPLE",IF(AE746&gt;=$AF$23,"CUMPLE","NO CUMPLE")))</f>
        <v>CUMPLE</v>
      </c>
      <c r="AG746" s="238">
        <f>IF(M746="","",IF(ISERROR(SUM(K746/F746)),0,SUM(K746/F746)))</f>
        <v>7.9853705954418139E-2</v>
      </c>
      <c r="AH746" s="239" t="str">
        <f>IF(OR(M746="",L746="",P746=""),"",IF(AND(T746="SI",AG746&gt;=$AH$22),"CUMPLE",IF(AG746&gt;=$AH$23,"CUMPLE","NO CUMPLE")))</f>
        <v>CUMPLE</v>
      </c>
      <c r="AI746" s="234" t="str">
        <f>IF(OR(AF746="",AH746=""),"",IF(AF746="NO CUMPLE","NO CUMPLE",IF(AH746="NO CUMPLE","NO CUMPLE",IF(AH746="NO CUMPLE","NO CUMPLE","CUMPLE"))))</f>
        <v>CUMPLE</v>
      </c>
    </row>
    <row r="747" spans="1:37" s="14" customFormat="1" ht="20.100000000000001" customHeight="1">
      <c r="A747" s="259">
        <v>45475</v>
      </c>
      <c r="B747" s="146">
        <f>IF(C747="","",B746+0.1)</f>
        <v>61.1</v>
      </c>
      <c r="C747" s="146" t="s">
        <v>278</v>
      </c>
      <c r="D747" s="147">
        <v>0.3</v>
      </c>
      <c r="E747" s="137">
        <v>680000000</v>
      </c>
      <c r="F747" s="137">
        <v>1042000000</v>
      </c>
      <c r="G747" s="137">
        <v>6000000</v>
      </c>
      <c r="H747" s="137">
        <v>90000000</v>
      </c>
      <c r="I747" s="137">
        <f>IF(ISERROR(E747-G747),"",E747-G747)</f>
        <v>674000000</v>
      </c>
      <c r="J747" s="137">
        <f>IF(ISERROR(F747-H747),"",F747-H747)</f>
        <v>952000000</v>
      </c>
      <c r="K747" s="137">
        <v>53300000</v>
      </c>
      <c r="L747" s="137">
        <v>1300000</v>
      </c>
      <c r="M747" s="148">
        <v>2</v>
      </c>
      <c r="N747" s="198">
        <f>IF(M747="","",VLOOKUP(M747,POA!$B$3:$G718,3,0))</f>
        <v>5</v>
      </c>
      <c r="O747" s="159" t="s">
        <v>7</v>
      </c>
      <c r="P747" s="159">
        <f>+SUM(P748:P755)</f>
        <v>0</v>
      </c>
      <c r="Q747" s="202">
        <f>IF(ISERROR(VLOOKUP(M747,POA!$B$3:$G731,2,0)),"",VLOOKUP(M747,POA!$B$3:$G731,2,0))</f>
        <v>1797292893</v>
      </c>
      <c r="R747" s="264">
        <f>IF(M747="","",SUM($I$746)+IF(ISERROR(VLOOKUP(M747,POA!$B$3:$G716,4,0)),"",VLOOKUP(M747,POA!$B$3:$G716,4,0)))</f>
        <v>1970055300.5999999</v>
      </c>
      <c r="S747" s="256" t="str">
        <f>IF(OR($R$26=0,M747="",Q747=""),"",IF($R$26&gt;=VLOOKUP(M747,POA!$B$3:$G$21,6,FALSE),"CUMPLE","NO CUMPLE"))</f>
        <v/>
      </c>
      <c r="T747" s="154" t="s">
        <v>71</v>
      </c>
      <c r="U747" s="138"/>
      <c r="V747" s="185" t="str">
        <f>IF(OR($U746=0,M747="",Q747=""),"",IF(AND(T747="SI",$U746&gt;=$V$22),"CUMPLE",IF($U746&gt;=$V$23,"CUMPLE","NO CUMPLE")))</f>
        <v>CUMPLE</v>
      </c>
      <c r="W747" s="139"/>
      <c r="X747" s="185" t="str">
        <f>IF(OR(W746=0,M747="",Q747=""),"",IF(AND(T747="SI",W746&lt;=$X$22),"CUMPLE",IF(W746&lt;=$X$23,"CUMPLE","NO CUMPLE")))</f>
        <v>CUMPLE</v>
      </c>
      <c r="Y747" s="140"/>
      <c r="Z747" s="185" t="str">
        <f>IF(OR(Y746=0,M747="",Q747=""),"",IF(AND(T747="SI",Y746&gt;=$Z$22),"CUMPLE",IF(Y746&gt;=$Z$23,"CUMPLE","NO CUMPLE")))</f>
        <v>CUMPLE</v>
      </c>
      <c r="AA747" s="213" t="str">
        <f t="shared" si="666"/>
        <v/>
      </c>
      <c r="AB747" s="141">
        <v>2021</v>
      </c>
      <c r="AC747" s="142">
        <f t="shared" ref="AC747:AC754" si="667">IF(ISERROR(F747/VLOOKUP(AB747,$AC$21:$AD$23,2)),"",F747/VLOOKUP(AB747,$AC$21:$AD$23,2))</f>
        <v>1146.912691546527</v>
      </c>
      <c r="AD747" s="143" t="str">
        <f>IF(OR(B747="",C747=""),"",IF(AND(AC747&gt;0,AC747&lt;=30000),"MIPYME","NO CUMPLE"))</f>
        <v>MIPYME</v>
      </c>
      <c r="AE747" s="144"/>
      <c r="AF747" s="187" t="str">
        <f>IF(OR(M747="",L746="",P747=""),"",IF(AND(T746="SI",AE746&gt;=$AF$22),"CUMPLE",IF(AE746&gt;=$AF$23,"CUMPLE","NO CUMPLE")))</f>
        <v>CUMPLE</v>
      </c>
      <c r="AG747" s="144"/>
      <c r="AH747" s="187" t="str">
        <f>IF(OR(M747="",L746="",P747=""),"",IF(AND(T746="SI",AG746&gt;=$AH$22),"CUMPLE",IF(AG746&gt;=$AH$23,"CUMPLE","NO CUMPLE")))</f>
        <v>CUMPLE</v>
      </c>
      <c r="AI747" s="161" t="str">
        <f t="shared" ref="AI747:AI755" si="668">IF(OR(AF747="",AH747=""),"",IF(AF747="NO CUMPLE","NO CUMPLE",IF(AH747="NO CUMPLE","NO CUMPLE",IF(AH747="NO CUMPLE","NO CUMPLE","CUMPLE"))))</f>
        <v>CUMPLE</v>
      </c>
    </row>
    <row r="748" spans="1:37" s="14" customFormat="1" ht="20.100000000000001" customHeight="1">
      <c r="A748" s="259"/>
      <c r="B748" s="21">
        <f>IF(C748="","",B758+0.1)</f>
        <v>61.300000000000004</v>
      </c>
      <c r="C748" s="302" t="s">
        <v>279</v>
      </c>
      <c r="D748" s="121">
        <v>0.2</v>
      </c>
      <c r="E748" s="153">
        <v>191822822</v>
      </c>
      <c r="F748" s="153">
        <v>588548143</v>
      </c>
      <c r="G748" s="153">
        <v>550000</v>
      </c>
      <c r="H748" s="153">
        <v>25070000</v>
      </c>
      <c r="I748" s="153">
        <f t="shared" ref="I748:I754" si="669">IF(ISERROR(E748-G748),"",E748-G748)</f>
        <v>191272822</v>
      </c>
      <c r="J748" s="153">
        <f t="shared" ref="J748:J755" si="670">IF(ISERROR(F748-H748),"",F748-H748)</f>
        <v>563478143</v>
      </c>
      <c r="K748" s="153">
        <v>87682373</v>
      </c>
      <c r="L748" s="153">
        <v>150000</v>
      </c>
      <c r="M748" s="149">
        <v>4</v>
      </c>
      <c r="N748" s="197">
        <f>IF(M748="","",VLOOKUP(M748,POA!$B$3:$G718,3,0))</f>
        <v>5</v>
      </c>
      <c r="O748" s="160" t="s">
        <v>7</v>
      </c>
      <c r="P748" s="160">
        <f>+SUM(P749:P756)</f>
        <v>0</v>
      </c>
      <c r="Q748" s="255">
        <f>IF(ISERROR(VLOOKUP(M748,POA!$B$3:$G731,2,0)),"",VLOOKUP(M748,POA!$B$3:$G731,2,0))</f>
        <v>1378467964</v>
      </c>
      <c r="R748" s="295">
        <f>IF(M748="","",SUM($I$746)+IF(ISERROR(VLOOKUP(M748,POA!$B$3:$G718,4,0)),"",VLOOKUP(M748,POA!$B$3:$G718,4,0)))</f>
        <v>1886290314.8</v>
      </c>
      <c r="S748" s="294" t="str">
        <f>IF(OR($R$26=0,M748="",Q748=""),"",IF($R$26&gt;=VLOOKUP(M748,POA!$B$3:$G$21,6,FALSE),"CUMPLE","NO CUMPLE"))</f>
        <v/>
      </c>
      <c r="T748" s="129"/>
      <c r="U748" s="130"/>
      <c r="V748" s="186" t="str">
        <f>IF(OR($U746=0,M748="",Q748=""),"",IF(AND(T748="SI",$U746&gt;=$V$22),"CUMPLE",IF($U746&gt;=$V$23,"CUMPLE","NO CUMPLE")))</f>
        <v>CUMPLE</v>
      </c>
      <c r="W748" s="131"/>
      <c r="X748" s="186" t="str">
        <f>IF(OR(W746=0,M748="",Q748=""),"",IF(AND(T748="SI",W746&lt;=$X$22),"CUMPLE",IF(W746&lt;=$X$23,"CUMPLE","NO CUMPLE")))</f>
        <v>CUMPLE</v>
      </c>
      <c r="Y748" s="132"/>
      <c r="Z748" s="186" t="str">
        <f>IF(OR(Y746=0,M748="",Q748=""),"",IF(AND(T748="SI",Y746&gt;=$Z$22),"CUMPLE",IF(Y746&gt;=$Z$23,"CUMPLE","NO CUMPLE")))</f>
        <v>CUMPLE</v>
      </c>
      <c r="AA748" s="214" t="str">
        <f t="shared" si="666"/>
        <v/>
      </c>
      <c r="AB748" s="199">
        <v>2021</v>
      </c>
      <c r="AC748" s="134">
        <f t="shared" si="667"/>
        <v>647.8055036399619</v>
      </c>
      <c r="AD748" s="135" t="str">
        <f t="shared" ref="AD748:AD750" si="671">IF(OR(B748="",C748=""),"",IF(AND(AC748&gt;0,AC748&lt;=30000),"MIPYME","NO CUMPLE"))</f>
        <v>MIPYME</v>
      </c>
      <c r="AE748" s="136"/>
      <c r="AF748" s="188" t="str">
        <f>IF(OR(M748="",L746="",P748=""),"",IF(AND(T746="SI",AE746&gt;=$AF$22),"CUMPLE",IF(AE746&gt;=$AF$23,"CUMPLE","NO CUMPLE")))</f>
        <v>CUMPLE</v>
      </c>
      <c r="AG748" s="136"/>
      <c r="AH748" s="188" t="str">
        <f>IF(OR(M748="",L746="",P746=""),"",IF(AND(T746="SI",AG746&gt;=$AH$22),"CUMPLE",IF(AG746&gt;=$AH$23,"CUMPLE","NO CUMPLE")))</f>
        <v>CUMPLE</v>
      </c>
      <c r="AI748" s="162" t="str">
        <f t="shared" si="668"/>
        <v>CUMPLE</v>
      </c>
    </row>
    <row r="749" spans="1:37" s="14" customFormat="1" ht="20.100000000000001" customHeight="1">
      <c r="A749" s="259">
        <v>45460</v>
      </c>
      <c r="B749" s="21">
        <f t="shared" ref="B749:B755" si="672">IF(C749="","",B748+0.1)</f>
        <v>61.400000000000006</v>
      </c>
      <c r="C749" s="21" t="s">
        <v>280</v>
      </c>
      <c r="D749" s="121">
        <v>0.2</v>
      </c>
      <c r="E749" s="153">
        <v>689684000</v>
      </c>
      <c r="F749" s="153">
        <v>903483000</v>
      </c>
      <c r="G749" s="153">
        <v>15404000</v>
      </c>
      <c r="H749" s="153">
        <v>35404000</v>
      </c>
      <c r="I749" s="153">
        <f t="shared" si="669"/>
        <v>674280000</v>
      </c>
      <c r="J749" s="153">
        <f t="shared" si="670"/>
        <v>868079000</v>
      </c>
      <c r="K749" s="153">
        <v>52609000</v>
      </c>
      <c r="L749" s="153">
        <v>386000</v>
      </c>
      <c r="M749" s="149">
        <v>5</v>
      </c>
      <c r="N749" s="197">
        <f>IF(M749="","",VLOOKUP(M749,POA!$B$3:$G731,3,0))</f>
        <v>5</v>
      </c>
      <c r="O749" s="160" t="s">
        <v>7</v>
      </c>
      <c r="P749" s="160">
        <f>+SUM(P750:P756)</f>
        <v>0</v>
      </c>
      <c r="Q749" s="255">
        <f>IF(ISERROR(VLOOKUP(M749,POA!$B$3:$G720,2,0)),"",VLOOKUP(M749,POA!$B$3:$G720,2,0))</f>
        <v>1348402734</v>
      </c>
      <c r="R749" s="295">
        <f>IF(M749="","",SUM($I$746)+IF(ISERROR(VLOOKUP(M749,POA!$B$3:$G719,4,0)),"",VLOOKUP(M749,POA!$B$3:$G719,4,0)))</f>
        <v>1880277268.8</v>
      </c>
      <c r="S749" s="298" t="str">
        <f>IF(OR($R$26=0,M749="",Q749=""),"",IF($R$26&gt;=VLOOKUP(M749,POA!$B$3:$G$21,6,FALSE),"CUMPLE","NO CUMPLE"))</f>
        <v/>
      </c>
      <c r="T749" s="129" t="s">
        <v>71</v>
      </c>
      <c r="U749" s="130"/>
      <c r="V749" s="186" t="str">
        <f>IF(OR($U746=0,M749="",Q749=""),"",IF(AND(T749="SI",$U746&gt;=$V$22),"CUMPLE",IF($U746&gt;=$V$23,"CUMPLE","NO CUMPLE")))</f>
        <v>CUMPLE</v>
      </c>
      <c r="W749" s="131"/>
      <c r="X749" s="186" t="str">
        <f>IF(OR(W746=0,M749="",Q749=""),"",IF(AND(T749="SI",W746&lt;=$X$22),"CUMPLE",IF(W746&lt;=$X$23,"CUMPLE","NO CUMPLE")))</f>
        <v>CUMPLE</v>
      </c>
      <c r="Y749" s="132"/>
      <c r="Z749" s="186" t="str">
        <f>IF(OR(Y746=0,M749="",Q749=""),"",IF(AND(T749="SI",Y746&gt;=$Z$22),"CUMPLE",IF(Y746&gt;=$Z$23,"CUMPLE","NO CUMPLE")))</f>
        <v>CUMPLE</v>
      </c>
      <c r="AA749" s="214" t="str">
        <f t="shared" si="666"/>
        <v/>
      </c>
      <c r="AB749" s="199">
        <v>2021</v>
      </c>
      <c r="AC749" s="134">
        <f t="shared" si="667"/>
        <v>994.44925076442496</v>
      </c>
      <c r="AD749" s="135" t="str">
        <f t="shared" si="671"/>
        <v>MIPYME</v>
      </c>
      <c r="AE749" s="136"/>
      <c r="AF749" s="188" t="str">
        <f>IF(OR(M749="",L746="",P749=""),"",IF(AND(T746="SI",AE746&gt;=$AF$22),"CUMPLE",IF(AE746&gt;=$AF$23,"CUMPLE","NO CUMPLE")))</f>
        <v>CUMPLE</v>
      </c>
      <c r="AG749" s="136"/>
      <c r="AH749" s="188" t="str">
        <f>IF(OR(M748="",L746="",P746=""),"",IF(AND(T746="SI",AG746&gt;=$AH$22),"CUMPLE",IF(AG746&gt;=$AH$23,"CUMPLE","NO CUMPLE")))</f>
        <v>CUMPLE</v>
      </c>
      <c r="AI749" s="162" t="str">
        <f t="shared" si="668"/>
        <v>CUMPLE</v>
      </c>
    </row>
    <row r="750" spans="1:37" s="14" customFormat="1" ht="20.100000000000001" customHeight="1">
      <c r="A750" s="259">
        <v>45483</v>
      </c>
      <c r="B750" s="21">
        <f t="shared" si="672"/>
        <v>61.500000000000007</v>
      </c>
      <c r="C750" s="21" t="s">
        <v>281</v>
      </c>
      <c r="D750" s="121">
        <v>0.05</v>
      </c>
      <c r="E750" s="153">
        <v>71369500</v>
      </c>
      <c r="F750" s="289">
        <v>134419500</v>
      </c>
      <c r="G750" s="153">
        <v>325600</v>
      </c>
      <c r="H750" s="153">
        <v>325600</v>
      </c>
      <c r="I750" s="153">
        <f t="shared" si="669"/>
        <v>71043900</v>
      </c>
      <c r="J750" s="153">
        <f t="shared" si="670"/>
        <v>134093900</v>
      </c>
      <c r="K750" s="153">
        <v>19494300</v>
      </c>
      <c r="L750" s="153"/>
      <c r="M750" s="149">
        <v>6</v>
      </c>
      <c r="N750" s="197">
        <f>IF(M750="","",VLOOKUP(M750,POA!$B$3:$G718,3,0))</f>
        <v>5</v>
      </c>
      <c r="O750" s="160" t="s">
        <v>7</v>
      </c>
      <c r="P750" s="160">
        <f>+SUM(P751:P756)</f>
        <v>0</v>
      </c>
      <c r="Q750" s="255">
        <f>IF(ISERROR(VLOOKUP(M750,POA!$B$3:$G731,2,0)),"",VLOOKUP(M750,POA!$B$3:$G731,2,0))</f>
        <v>1264100957</v>
      </c>
      <c r="R750" s="295">
        <f>IF(M750="","",SUM($I$746)+IF(ISERROR(VLOOKUP(M750,POA!$B$3:$G720,4,0)),"",VLOOKUP(M750,POA!$B$3:$G720,4,0)))</f>
        <v>1863416913.4000001</v>
      </c>
      <c r="S750" s="257" t="str">
        <f>IF(OR($R$26=0,M750="",Q750=""),"",IF($R$26&gt;=VLOOKUP(M750,POA!$B$3:$G$21,6,FALSE),"CUMPLE","NO CUMPLE"))</f>
        <v/>
      </c>
      <c r="T750" s="129" t="s">
        <v>71</v>
      </c>
      <c r="U750" s="130"/>
      <c r="V750" s="186" t="str">
        <f>IF(OR($U746=0,M750="",Q750=""),"",IF(AND(T750="SI",$U746&gt;=$V$22),"CUMPLE",IF($U746&gt;=$V$23,"CUMPLE","NO CUMPLE")))</f>
        <v>CUMPLE</v>
      </c>
      <c r="W750" s="131"/>
      <c r="X750" s="186" t="str">
        <f>IF(OR(W746=0,M750="",Q750=""),"",IF(AND(T750="SI",W746&lt;=$X$22),"CUMPLE",IF(W746&lt;=$X$23,"CUMPLE","NO CUMPLE")))</f>
        <v>CUMPLE</v>
      </c>
      <c r="Y750" s="132"/>
      <c r="Z750" s="186" t="str">
        <f>IF(OR(Y746=0,M750="",Q750=""),"",IF(AND(T750="SI",Y746&gt;=$Z$22),"CUMPLE",IF(Y746&gt;=$Z$23,"CUMPLE","NO CUMPLE")))</f>
        <v>CUMPLE</v>
      </c>
      <c r="AA750" s="214" t="str">
        <f t="shared" si="666"/>
        <v/>
      </c>
      <c r="AB750" s="199">
        <v>2021</v>
      </c>
      <c r="AC750" s="134">
        <f t="shared" si="667"/>
        <v>147.95338823544949</v>
      </c>
      <c r="AD750" s="135" t="str">
        <f t="shared" si="671"/>
        <v>MIPYME</v>
      </c>
      <c r="AE750" s="136"/>
      <c r="AF750" s="188" t="str">
        <f>IF(OR(M750="",L746="",P750=""),"",IF(AND(T746="SI",AE746&gt;=$AF$22),"CUMPLE",IF(AE746&gt;=$AF$23,"CUMPLE","NO CUMPLE")))</f>
        <v>CUMPLE</v>
      </c>
      <c r="AG750" s="136"/>
      <c r="AH750" s="188" t="str">
        <f>IF(OR(M750="",L746="",P746=""),"",IF(AND(T746="SI",AG746&gt;=$AH$22),"CUMPLE",IF(AG746&gt;=$AH$23,"CUMPLE","NO CUMPLE")))</f>
        <v>CUMPLE</v>
      </c>
      <c r="AI750" s="162" t="str">
        <f t="shared" si="668"/>
        <v>CUMPLE</v>
      </c>
    </row>
    <row r="751" spans="1:37" s="14" customFormat="1" ht="20.100000000000001" customHeight="1">
      <c r="A751" s="259"/>
      <c r="B751" s="150" t="str">
        <f t="shared" si="672"/>
        <v/>
      </c>
      <c r="C751" s="150"/>
      <c r="D751" s="121"/>
      <c r="E751" s="153"/>
      <c r="F751" s="153"/>
      <c r="G751" s="153"/>
      <c r="H751" s="153"/>
      <c r="I751" s="153">
        <f t="shared" si="669"/>
        <v>0</v>
      </c>
      <c r="J751" s="153">
        <f t="shared" si="670"/>
        <v>0</v>
      </c>
      <c r="K751" s="153"/>
      <c r="L751" s="153"/>
      <c r="M751" s="149">
        <v>7</v>
      </c>
      <c r="N751" s="197">
        <f>IF(M751="","",VLOOKUP(M751,POA!$B$3:$G718,3,0))</f>
        <v>5</v>
      </c>
      <c r="O751" s="160" t="s">
        <v>7</v>
      </c>
      <c r="P751" s="160">
        <f>+SUM(P752:P756)</f>
        <v>0</v>
      </c>
      <c r="Q751" s="255">
        <f>IF(ISERROR(VLOOKUP(M751,POA!$B$3:$G731,2,0)),"",VLOOKUP(M751,POA!$B$3:$G731,2,0))</f>
        <v>1167015102</v>
      </c>
      <c r="R751" s="295">
        <f>IF(M751="","",SUM($I$746)+IF(ISERROR(VLOOKUP(M751,POA!$B$3:$G721,4,0)),"",VLOOKUP(M751,POA!$B$3:$G721,4,0)))</f>
        <v>1843999742.4000001</v>
      </c>
      <c r="S751" s="257" t="str">
        <f>IF(OR($R$26=0,M751="",Q751=""),"",IF($R$26&gt;=VLOOKUP(M751,POA!$B$3:$G$21,6,FALSE),"CUMPLE","NO CUMPLE"))</f>
        <v/>
      </c>
      <c r="T751" s="129"/>
      <c r="U751" s="130"/>
      <c r="V751" s="186" t="str">
        <f>IF(OR($U746=0,M751="",Q751=""),"",IF(AND(T751="SI",$U746&gt;=$V$22),"CUMPLE",IF($U746&gt;=$V$23,"CUMPLE","NO CUMPLE")))</f>
        <v>CUMPLE</v>
      </c>
      <c r="W751" s="131"/>
      <c r="X751" s="186" t="str">
        <f>IF(OR(W746=0,M751="",Q751=""),"",IF(AND(T751="SI",W746&lt;=$X$22),"CUMPLE",IF(W746&lt;=$X$23,"CUMPLE","NO CUMPLE")))</f>
        <v>CUMPLE</v>
      </c>
      <c r="Y751" s="132"/>
      <c r="Z751" s="186" t="str">
        <f>IF(OR(Y746=0,M751="",Q751=""),"",IF(AND(T751="SI",Y746&gt;=$Z$22),"CUMPLE",IF(Y746&gt;=$Z$23,"CUMPLE","NO CUMPLE")))</f>
        <v>CUMPLE</v>
      </c>
      <c r="AA751" s="214" t="str">
        <f t="shared" si="666"/>
        <v/>
      </c>
      <c r="AB751" s="199">
        <v>2021</v>
      </c>
      <c r="AC751" s="134">
        <f t="shared" si="667"/>
        <v>0</v>
      </c>
      <c r="AD751" s="135" t="str">
        <f>IF(OR(B751="",C751=""),"",IF(AND(AC751&gt;0,AC751&lt;=30000),"MIPYME","NO CUMPLE"))</f>
        <v/>
      </c>
      <c r="AE751" s="136"/>
      <c r="AF751" s="188" t="str">
        <f>IF(OR(M751="",L746="",P751=""),"",IF(AND(T749="SI",AE746&gt;=$AF$22),"CUMPLE",IF(AE746&gt;=$AF$23,"CUMPLE","NO CUMPLE")))</f>
        <v>CUMPLE</v>
      </c>
      <c r="AG751" s="136"/>
      <c r="AH751" s="188" t="str">
        <f>IF(OR(M751="",L746="",P746=""),"",IF(AND(T746="SI",AG746&gt;=$AH$22),"CUMPLE",IF(AG746&gt;=$AH$23,"CUMPLE","NO CUMPLE")))</f>
        <v>CUMPLE</v>
      </c>
      <c r="AI751" s="162" t="str">
        <f t="shared" si="668"/>
        <v>CUMPLE</v>
      </c>
    </row>
    <row r="752" spans="1:37" s="14" customFormat="1" ht="20.100000000000001" customHeight="1">
      <c r="A752" s="259"/>
      <c r="B752" s="150" t="str">
        <f t="shared" si="672"/>
        <v/>
      </c>
      <c r="C752" s="150"/>
      <c r="D752" s="121"/>
      <c r="E752" s="153"/>
      <c r="F752" s="153"/>
      <c r="G752" s="153"/>
      <c r="H752" s="153"/>
      <c r="I752" s="153">
        <f t="shared" si="669"/>
        <v>0</v>
      </c>
      <c r="J752" s="153">
        <f t="shared" si="670"/>
        <v>0</v>
      </c>
      <c r="K752" s="153"/>
      <c r="L752" s="153"/>
      <c r="M752" s="149">
        <v>8</v>
      </c>
      <c r="N752" s="197">
        <f>IF(M752="","",VLOOKUP(M752,POA!$B$3:$G718,3,0))</f>
        <v>5</v>
      </c>
      <c r="O752" s="160" t="s">
        <v>7</v>
      </c>
      <c r="P752" s="160">
        <f>+SUM(P753:P756)</f>
        <v>0</v>
      </c>
      <c r="Q752" s="255">
        <f>IF(ISERROR(VLOOKUP(M752,POA!$B$3:$G731,2,0)),"",VLOOKUP(M752,POA!$B$3:$G731,2,0))</f>
        <v>1146992897</v>
      </c>
      <c r="R752" s="295">
        <f>IF(M752="","",SUM($I$746)+IF(ISERROR(VLOOKUP(M752,POA!$B$3:$G722,4,0)),"",VLOOKUP(M752,POA!$B$3:$G722,4,0)))</f>
        <v>1839995301.4000001</v>
      </c>
      <c r="S752" s="257" t="str">
        <f>IF(OR($R$26=0,M752="",Q752=""),"",IF($R$26&gt;=VLOOKUP(M752,POA!$B$3:$G$21,6,FALSE),"CUMPLE","NO CUMPLE"))</f>
        <v/>
      </c>
      <c r="T752" s="129"/>
      <c r="U752" s="130"/>
      <c r="V752" s="186" t="str">
        <f>IF(OR($U746=0,M752="",Q752=""),"",IF(AND(T752="SI",$U746&gt;=$V$22),"CUMPLE",IF($U746&gt;=$V$23,"CUMPLE","NO CUMPLE")))</f>
        <v>CUMPLE</v>
      </c>
      <c r="W752" s="131"/>
      <c r="X752" s="186" t="str">
        <f>IF(OR(W746=0,M752="",Q752=""),"",IF(AND(T752="SI",W746&lt;=$X$22),"CUMPLE",IF(W746&lt;=$X$23,"CUMPLE","NO CUMPLE")))</f>
        <v>CUMPLE</v>
      </c>
      <c r="Y752" s="132"/>
      <c r="Z752" s="186" t="str">
        <f>IF(OR(Y746=0,M752="",Q752=""),"",IF(AND(T752="SI",Y746&gt;=$Z$22),"CUMPLE",IF(Y746&gt;=$Z$23,"CUMPLE","NO CUMPLE")))</f>
        <v>CUMPLE</v>
      </c>
      <c r="AA752" s="214" t="str">
        <f t="shared" si="666"/>
        <v/>
      </c>
      <c r="AB752" s="199">
        <v>2021</v>
      </c>
      <c r="AC752" s="134">
        <f t="shared" si="667"/>
        <v>0</v>
      </c>
      <c r="AD752" s="135" t="str">
        <f t="shared" ref="AD752:AD753" si="673">IF(OR(B752="",C752=""),"",IF(AND(AC752&gt;0,AC752&lt;=30000),"MIPYME","NO CUMPLE"))</f>
        <v/>
      </c>
      <c r="AE752" s="136"/>
      <c r="AF752" s="188" t="str">
        <f>IF(OR(M752="",L746="",P752=""),"",IF(AND(T746="SI",AE746&gt;=$AF$22),"CUMPLE",IF(AE746&gt;=$AF$23,"CUMPLE","NO CUMPLE")))</f>
        <v>CUMPLE</v>
      </c>
      <c r="AG752" s="136"/>
      <c r="AH752" s="188" t="str">
        <f>IF(OR(M752="",L746="",P746=""),"",IF(AND(T746="SI",AG746&gt;=$AH$22),"CUMPLE",IF(AG746&gt;=$AH$23,"CUMPLE","NO CUMPLE")))</f>
        <v>CUMPLE</v>
      </c>
      <c r="AI752" s="162" t="str">
        <f t="shared" si="668"/>
        <v>CUMPLE</v>
      </c>
    </row>
    <row r="753" spans="1:37" s="14" customFormat="1" ht="20.100000000000001" customHeight="1">
      <c r="A753" s="259"/>
      <c r="B753" s="150" t="str">
        <f t="shared" si="672"/>
        <v/>
      </c>
      <c r="C753" s="150"/>
      <c r="D753" s="121"/>
      <c r="E753" s="153"/>
      <c r="F753" s="153"/>
      <c r="G753" s="153"/>
      <c r="H753" s="153"/>
      <c r="I753" s="153">
        <f t="shared" si="669"/>
        <v>0</v>
      </c>
      <c r="J753" s="153">
        <f t="shared" si="670"/>
        <v>0</v>
      </c>
      <c r="K753" s="153"/>
      <c r="L753" s="153"/>
      <c r="M753" s="149">
        <v>9</v>
      </c>
      <c r="N753" s="197">
        <f>IF(M753="","",VLOOKUP(M753,POA!$B$3:$G718,3,0))</f>
        <v>5</v>
      </c>
      <c r="O753" s="160" t="s">
        <v>7</v>
      </c>
      <c r="P753" s="160">
        <f>+SUM(P754:P756)</f>
        <v>0</v>
      </c>
      <c r="Q753" s="255">
        <f>IF(ISERROR(VLOOKUP(M753,POA!$B$3:$G724,2,0)),"",VLOOKUP(M753,POA!$B$3:$G724,2,0))</f>
        <v>1077361989</v>
      </c>
      <c r="R753" s="295">
        <f>IF(M753="","",SUM($I$746)+IF(ISERROR(VLOOKUP(M753,POA!$B$3:$G723,4,0)),"",VLOOKUP(M753,POA!$B$3:$G723,4,0)))</f>
        <v>1826069119.8</v>
      </c>
      <c r="S753" s="257" t="str">
        <f>IF(OR($R$26=0,M753="",Q753=""),"",IF($R$26&gt;=VLOOKUP(M753,POA!$B$3:$G$21,6,FALSE),"CUMPLE","NO CUMPLE"))</f>
        <v/>
      </c>
      <c r="T753" s="129"/>
      <c r="U753" s="130"/>
      <c r="V753" s="186" t="str">
        <f>IF(OR($U746=0,M753="",Q753=""),"",IF(AND(T753="SI",$U746&gt;=$V$22),"CUMPLE",IF($U746&gt;=$V$23,"CUMPLE","NO CUMPLE")))</f>
        <v>CUMPLE</v>
      </c>
      <c r="W753" s="131"/>
      <c r="X753" s="186" t="str">
        <f>IF(OR(W746=0,M753="",Q753=""),"",IF(AND(T753="SI",W746&lt;=$X$22),"CUMPLE",IF(W746&lt;=$X$23,"CUMPLE","NO CUMPLE")))</f>
        <v>CUMPLE</v>
      </c>
      <c r="Y753" s="132"/>
      <c r="Z753" s="186" t="str">
        <f>IF(OR(Y746=0,M753="",Q753=""),"",IF(AND(T753="SI",Y746&gt;=$Z$22),"CUMPLE",IF(Y746&gt;=$Z$23,"CUMPLE","NO CUMPLE")))</f>
        <v>CUMPLE</v>
      </c>
      <c r="AA753" s="215" t="str">
        <f t="shared" si="666"/>
        <v/>
      </c>
      <c r="AB753" s="133">
        <v>2021</v>
      </c>
      <c r="AC753" s="134">
        <f t="shared" si="667"/>
        <v>0</v>
      </c>
      <c r="AD753" s="135" t="str">
        <f t="shared" si="673"/>
        <v/>
      </c>
      <c r="AE753" s="136"/>
      <c r="AF753" s="188" t="str">
        <f>IF(OR(M753="",L746="",P746=""),"",IF(AND(T746="SI",AE746&gt;=$AF$22),"CUMPLE",IF(AE746&gt;=$AF$23,"CUMPLE","NO CUMPLE")))</f>
        <v>CUMPLE</v>
      </c>
      <c r="AG753" s="136"/>
      <c r="AH753" s="188" t="str">
        <f>IF(OR(M753="",L746="",P746=""),"",IF(AND(T746="SI",AG746&gt;=$AH$22),"CUMPLE",IF(AG746&gt;=$AH$23,"CUMPLE","NO CUMPLE")))</f>
        <v>CUMPLE</v>
      </c>
      <c r="AI753" s="162" t="str">
        <f t="shared" si="668"/>
        <v>CUMPLE</v>
      </c>
    </row>
    <row r="754" spans="1:37" s="14" customFormat="1" ht="20.100000000000001" customHeight="1">
      <c r="A754" s="259"/>
      <c r="B754" s="150" t="str">
        <f t="shared" si="672"/>
        <v/>
      </c>
      <c r="C754" s="150"/>
      <c r="D754" s="121"/>
      <c r="E754" s="153"/>
      <c r="F754" s="153"/>
      <c r="G754" s="153"/>
      <c r="H754" s="153"/>
      <c r="I754" s="153">
        <f t="shared" si="669"/>
        <v>0</v>
      </c>
      <c r="J754" s="153">
        <f t="shared" si="670"/>
        <v>0</v>
      </c>
      <c r="K754" s="153"/>
      <c r="L754" s="153"/>
      <c r="M754" s="151"/>
      <c r="N754" s="197" t="str">
        <f>IF(M754="","",VLOOKUP(M754,POA!$B$3:$G718,3,0))</f>
        <v/>
      </c>
      <c r="O754" s="160" t="s">
        <v>7</v>
      </c>
      <c r="P754" s="160">
        <f>+SUM(P755:P756)</f>
        <v>0</v>
      </c>
      <c r="Q754" s="203" t="str">
        <f>IF(ISERROR(VLOOKUP(M754,POA!$B$3:$G725,2,0)),"",VLOOKUP(M754,POA!$B$3:$G725,2,0))</f>
        <v/>
      </c>
      <c r="R754" s="261"/>
      <c r="S754" s="246"/>
      <c r="T754" s="129"/>
      <c r="U754" s="130"/>
      <c r="V754" s="186" t="str">
        <f>IF(OR($U746=0,M754="",Q754=""),"",IF(AND(T754="SI",$U746&gt;=$V$22),"CUMPLE",IF($U746&gt;=$V$23,"CUMPLE","NO CUMPLE")))</f>
        <v/>
      </c>
      <c r="W754" s="131"/>
      <c r="X754" s="186" t="str">
        <f>IF(OR(W746=0,M754="",Q754=""),"",IF(AND(T754="SI",W746&lt;=$X$22),"CUMPLE",IF(W746&lt;=$X$23,"CUMPLE","NO CUMPLE")))</f>
        <v/>
      </c>
      <c r="Y754" s="132"/>
      <c r="Z754" s="186" t="str">
        <f>IF(OR(Y746=0,M754="",Q754=""),"",IF(AND(T754="SI",Y746&gt;=$Z$22),"CUMPLE",IF(Y746&gt;=$Z$23,"CUMPLE","NO CUMPLE")))</f>
        <v/>
      </c>
      <c r="AA754" s="214" t="str">
        <f t="shared" si="666"/>
        <v/>
      </c>
      <c r="AB754" s="199">
        <v>2021</v>
      </c>
      <c r="AC754" s="134">
        <f t="shared" si="667"/>
        <v>0</v>
      </c>
      <c r="AD754" s="135" t="str">
        <f>IF(OR(B754="",C754=""),"",IF(AND(AC754&gt;0,AC754&lt;=30000),"MIPYME","NO CUMPLE"))</f>
        <v/>
      </c>
      <c r="AE754" s="136"/>
      <c r="AF754" s="188" t="str">
        <f>IF(OR(M754="",L746="",P754=""),"",IF(AND(T746="SI",AE746&gt;=$AF$22),"CUMPLE",IF(AE746&gt;=$AF$23,"CUMPLE","NO CUMPLE")))</f>
        <v/>
      </c>
      <c r="AG754" s="136"/>
      <c r="AH754" s="188" t="str">
        <f>IF(OR(M754="",L746="",P746=""),"",IF(AND(T746="SI",AG746&gt;=$AH$22),"CUMPLE",IF(AG746&gt;=$AH$23,"CUMPLE","NO CUMPLE")))</f>
        <v/>
      </c>
      <c r="AI754" s="162" t="str">
        <f t="shared" si="668"/>
        <v/>
      </c>
    </row>
    <row r="755" spans="1:37" ht="20.100000000000001" customHeight="1">
      <c r="A755" s="259"/>
      <c r="B755" s="284" t="str">
        <f t="shared" si="672"/>
        <v/>
      </c>
      <c r="C755" s="284"/>
      <c r="D755" s="284"/>
      <c r="E755" s="216"/>
      <c r="F755" s="153"/>
      <c r="G755" s="153"/>
      <c r="H755" s="153"/>
      <c r="I755" s="153">
        <f>IF(ISERROR(E755-G755),"",E755-G755)</f>
        <v>0</v>
      </c>
      <c r="J755" s="153">
        <f t="shared" si="670"/>
        <v>0</v>
      </c>
      <c r="K755" s="153"/>
      <c r="L755" s="153"/>
      <c r="M755" s="151"/>
      <c r="N755" s="197" t="str">
        <f>IF(M755="","",VLOOKUP(M755,POA!$B$3:$G718,3,0))</f>
        <v/>
      </c>
      <c r="O755" s="160" t="s">
        <v>7</v>
      </c>
      <c r="P755" s="160">
        <f>+SUM(P756:P756)</f>
        <v>0</v>
      </c>
      <c r="Q755" s="203" t="str">
        <f>IF(ISERROR(VLOOKUP(M755,POA!$B$3:$G726,2,0)),"",VLOOKUP(M755,POA!$B$3:$G726,2,0))</f>
        <v/>
      </c>
      <c r="R755" s="204"/>
      <c r="S755" s="253"/>
      <c r="T755" s="129"/>
      <c r="U755" s="129"/>
      <c r="V755" s="186" t="str">
        <f>IF(OR($U747=0,M755="",Q755=""),"",IF(AND(T755="SI",$U747&gt;=$V$22),"CUMPLE",IF($U747&gt;=$V$23,"CUMPLE","NO CUMPLE")))</f>
        <v/>
      </c>
      <c r="W755" s="129"/>
      <c r="X755" s="186" t="str">
        <f>IF(OR(W747=0,M755="",Q755=""),"",IF(AND(T755="SI",W747&lt;=$X$22),"CUMPLE",IF(W747&lt;=$X$23,"CUMPLE","NO CUMPLE")))</f>
        <v/>
      </c>
      <c r="Y755" s="129"/>
      <c r="Z755" s="186" t="str">
        <f>IF(OR(Y747=0,M755="",Q755=""),"",IF(AND(T755="SI",Y747&gt;=$Z$22),"CUMPLE",IF(Y747&gt;=$Z$23,"CUMPLE","NO CUMPLE")))</f>
        <v/>
      </c>
      <c r="AA755" s="214" t="str">
        <f t="shared" si="666"/>
        <v/>
      </c>
      <c r="AB755" s="200"/>
      <c r="AC755" s="129"/>
      <c r="AD755" s="129"/>
      <c r="AE755" s="129"/>
      <c r="AF755" s="188" t="str">
        <f>IF(OR(M755="",L746="",P755=""),"",IF(AND(T746="SI",AE746&gt;=$AF$22),"CUMPLE",IF(AE746&gt;=$AF$23,"CUMPLE","NO CUMPLE")))</f>
        <v/>
      </c>
      <c r="AG755" s="129"/>
      <c r="AH755" s="188" t="str">
        <f>IF(OR(M755="",L746="",P746=""),"",IF(AND(T746="SI",AG746&gt;=$AH$22),"CUMPLE",IF(AG746&gt;=$AH$23,"CUMPLE","NO CUMPLE")))</f>
        <v/>
      </c>
      <c r="AI755" s="162" t="str">
        <f t="shared" si="668"/>
        <v/>
      </c>
      <c r="AJ755" s="14"/>
      <c r="AK755" s="14"/>
    </row>
    <row r="756" spans="1:37" ht="9.9499999999999993" customHeight="1" thickBot="1">
      <c r="A756" s="259"/>
      <c r="B756" s="322" t="s">
        <v>73</v>
      </c>
      <c r="C756" s="323"/>
      <c r="D756" s="323"/>
      <c r="E756" s="323"/>
      <c r="F756" s="323"/>
      <c r="G756" s="323"/>
      <c r="H756" s="323"/>
      <c r="I756" s="323"/>
      <c r="J756" s="323"/>
      <c r="K756" s="323"/>
      <c r="L756" s="323"/>
      <c r="M756" s="323"/>
      <c r="N756" s="323"/>
      <c r="O756" s="323"/>
      <c r="P756" s="323"/>
      <c r="Q756" s="323"/>
      <c r="R756" s="323"/>
      <c r="S756" s="324"/>
      <c r="T756" s="323"/>
      <c r="U756" s="323"/>
      <c r="V756" s="323"/>
      <c r="W756" s="323"/>
      <c r="X756" s="323"/>
      <c r="Y756" s="323"/>
      <c r="Z756" s="323"/>
      <c r="AA756" s="324"/>
      <c r="AB756" s="323"/>
      <c r="AC756" s="323"/>
      <c r="AD756" s="323"/>
      <c r="AE756" s="323"/>
      <c r="AF756" s="323"/>
      <c r="AG756" s="323"/>
      <c r="AH756" s="323"/>
      <c r="AI756" s="325"/>
      <c r="AJ756" s="14"/>
      <c r="AK756" s="14"/>
    </row>
    <row r="757" spans="1:37" s="221" customFormat="1" ht="26.1" customHeight="1">
      <c r="A757" s="269" t="s">
        <v>282</v>
      </c>
      <c r="B757" s="222">
        <v>62</v>
      </c>
      <c r="C757" s="223" t="s">
        <v>283</v>
      </c>
      <c r="D757" s="224">
        <f>IF(SUM(D759:D768)=0,"",SUM(D759:D768))</f>
        <v>1</v>
      </c>
      <c r="E757" s="225">
        <f t="shared" ref="E757:K757" si="674">IF(ISERROR(SUM(E759:E768)),"",SUM(E759:E768))</f>
        <v>3882932074</v>
      </c>
      <c r="F757" s="225">
        <f t="shared" si="674"/>
        <v>4229932074</v>
      </c>
      <c r="G757" s="225">
        <f t="shared" si="674"/>
        <v>150354000</v>
      </c>
      <c r="H757" s="225">
        <f t="shared" si="674"/>
        <v>150354000</v>
      </c>
      <c r="I757" s="225">
        <f t="shared" si="674"/>
        <v>3732578074</v>
      </c>
      <c r="J757" s="225">
        <f t="shared" si="674"/>
        <v>4079578074</v>
      </c>
      <c r="K757" s="225">
        <f t="shared" si="674"/>
        <v>626028899</v>
      </c>
      <c r="L757" s="225">
        <f t="shared" ref="L757" si="675">IF(ISERROR(SUM(L759:L767)),"",SUM(L759:L767))</f>
        <v>1375000</v>
      </c>
      <c r="M757" s="226">
        <v>1</v>
      </c>
      <c r="N757" s="227">
        <f>IF(M757="","",VLOOKUP(M757,POA!$B$3:$G730,3,0))</f>
        <v>5</v>
      </c>
      <c r="O757" s="228" t="s">
        <v>7</v>
      </c>
      <c r="P757" s="228">
        <f>+SUM(P759:P767)</f>
        <v>0</v>
      </c>
      <c r="Q757" s="229">
        <f>IF(ISERROR(VLOOKUP(M757,POA!$B$3:$G743,2,0)),"",VLOOKUP(M757,POA!$B$3:$G743,2,0))</f>
        <v>3031202957</v>
      </c>
      <c r="R757" s="230">
        <f>IF(M757="","",SUM($I$757)+IF(ISERROR(VLOOKUP(M757,POA!$B$3:$G727,4,0)),"",VLOOKUP(M757,POA!$B$3:$G727,4,0)))</f>
        <v>4338818665.3999996</v>
      </c>
      <c r="S757" s="231" t="str">
        <f>IF(OR($R$26=0,M757="",Q757=""),"",IF($R$26&gt;=VLOOKUP(M757,POA!$B$3:$G$21,6,FALSE),"CUMPLE","NO CUMPLE"))</f>
        <v/>
      </c>
      <c r="T757" s="225" t="str">
        <f>IF(M757="","",IF(COUNTIFS(T759:T768,"SI",D759:D768,"&gt;=10%")&gt;0,"SI","NO"))</f>
        <v>SI</v>
      </c>
      <c r="U757" s="225">
        <f>IF(ISERROR(SUM(E757/G757)),0,SUM(E757/G757))</f>
        <v>25.825266198438353</v>
      </c>
      <c r="V757" s="232" t="str">
        <f>IF(OR($U757=0,M757="",Q757=""),"",IF(AND(T757="SI",$U757&gt;=$V$22),"CUMPLE",IF($U757&gt;=$V$23,"CUMPLE","NO CUMPLE")))</f>
        <v>CUMPLE</v>
      </c>
      <c r="W757" s="233">
        <f>IF(M757="","",IF(ISERROR(SUM(H757/F757)),0,SUM(H757/F757)))</f>
        <v>3.5545251642260772E-2</v>
      </c>
      <c r="X757" s="232" t="str">
        <f>IF(OR(W757=0,M757="",Q757=""),"",IF(AND(T757="SI",W757&lt;=$X$22),"CUMPLE",IF(W757&lt;=$X$23,"CUMPLE","NO CUMPLE")))</f>
        <v>CUMPLE</v>
      </c>
      <c r="Y757" s="225">
        <f>IF(ISERROR(SUM(K757/L757)),0,SUM(K757/L757))</f>
        <v>455.29374472727272</v>
      </c>
      <c r="Z757" s="232" t="str">
        <f>IF(OR(Y757=0,M757="",Q757=""),"",IF(AND(T757="SI",Y757&gt;=$Z$22),"CUMPLE",IF(Y757&gt;=$Z$23,"CUMPLE","NO CUMPLE")))</f>
        <v>CUMPLE</v>
      </c>
      <c r="AA757" s="234" t="str">
        <f t="shared" ref="AA757:AA768" si="676">IF(OR(S757="",V757="",X757="",Z757=""),"",IF(S757="NO CUMPLE","NO CUMPLE",IF(V757="NO CUMPLE","NO CUMPLE",IF(X757="NO CUMPLE","NO CUMPLE",IF(Z757="NO CUMPLE","NO CUMPLE",IF(Z757="NO CUMPLE","NO CUMPLE","CUMPLE"))))))</f>
        <v/>
      </c>
      <c r="AB757" s="235">
        <v>2021</v>
      </c>
      <c r="AC757" s="236">
        <f>IF(ISERROR(F757/VLOOKUP(AB757,$AC$21:$AD$23,2)),"",F757/VLOOKUP(AB757,$AC$21:$AD$23,2))</f>
        <v>4655.8184069580839</v>
      </c>
      <c r="AD757" s="237" t="str">
        <f>IF(OR(B757="",C757=""),"",IF(AND(AC757&gt;0,AC757&lt;=30000),"MIPYME","NO CUMPLE"))</f>
        <v>MIPYME</v>
      </c>
      <c r="AE757" s="238">
        <f>IF(M757="","",IF(ISERROR(SUM(K757/J757)),0,SUM(K757/J757)))</f>
        <v>0.15345432484545704</v>
      </c>
      <c r="AF757" s="239" t="str">
        <f>IF(OR(M757="",L757="",P757=""),"",IF(AND(T757="SI",AE757&gt;=$AF$22),"CUMPLE",IF(AE757&gt;=$AF$23,"CUMPLE","NO CUMPLE")))</f>
        <v>CUMPLE</v>
      </c>
      <c r="AG757" s="238">
        <f>IF(M757="","",IF(ISERROR(SUM(K757/F757)),0,SUM(K757/F757)))</f>
        <v>0.14799975225323206</v>
      </c>
      <c r="AH757" s="239" t="str">
        <f>IF(OR(M757="",L757="",P757=""),"",IF(AND(T757="SI",AG757&gt;=$AH$22),"CUMPLE",IF(AG757&gt;=$AH$23,"CUMPLE","NO CUMPLE")))</f>
        <v>CUMPLE</v>
      </c>
      <c r="AI757" s="234" t="str">
        <f>IF(OR(AF757="",AH757=""),"",IF(AF757="NO CUMPLE","NO CUMPLE",IF(AH757="NO CUMPLE","NO CUMPLE",IF(AH757="NO CUMPLE","NO CUMPLE","CUMPLE"))))</f>
        <v>CUMPLE</v>
      </c>
    </row>
    <row r="758" spans="1:37" s="14" customFormat="1" ht="20.100000000000001" customHeight="1">
      <c r="A758" s="259">
        <v>45475</v>
      </c>
      <c r="B758" s="21">
        <f>IF(C758="","",B747+0.1)</f>
        <v>61.2</v>
      </c>
      <c r="C758" s="288" t="s">
        <v>284</v>
      </c>
      <c r="D758" s="121">
        <v>0.25</v>
      </c>
      <c r="E758" s="153">
        <v>562899731</v>
      </c>
      <c r="F758" s="153">
        <v>1332841111</v>
      </c>
      <c r="G758" s="153">
        <v>2191579</v>
      </c>
      <c r="H758" s="153">
        <v>20444193</v>
      </c>
      <c r="I758" s="153">
        <f>IF(ISERROR(E758-G758),"",E758-G758)</f>
        <v>560708152</v>
      </c>
      <c r="J758" s="153">
        <f>IF(ISERROR(F758-H758),"",F758-H758)</f>
        <v>1312396918</v>
      </c>
      <c r="K758" s="153">
        <v>392297687</v>
      </c>
      <c r="L758" s="153">
        <v>1246800</v>
      </c>
      <c r="M758" s="149">
        <v>3</v>
      </c>
      <c r="N758" s="197">
        <f>IF(M758="","",VLOOKUP(M758,POA!$B$3:$G718,3,0))</f>
        <v>5</v>
      </c>
      <c r="O758" s="160" t="s">
        <v>7</v>
      </c>
      <c r="P758" s="160">
        <f>+SUM(P748:P756)</f>
        <v>0</v>
      </c>
      <c r="Q758" s="255">
        <f>IF(ISERROR(VLOOKUP(M758,POA!$B$3:$G731,2,0)),"",VLOOKUP(M758,POA!$B$3:$G731,2,0))</f>
        <v>1522205504</v>
      </c>
      <c r="R758" s="295">
        <f>IF(M758="","",SUM($I$746)+IF(ISERROR(VLOOKUP(M758,POA!$B$3:$G717,4,0)),"",VLOOKUP(M758,POA!$B$3:$G717,4,0)))</f>
        <v>1915037822.8</v>
      </c>
      <c r="S758" s="257" t="str">
        <f>IF(OR($R$26=0,M758="",Q758=""),"",IF($R$26&gt;=VLOOKUP(M758,POA!$B$3:$G$21,6,FALSE),"CUMPLE","NO CUMPLE"))</f>
        <v/>
      </c>
      <c r="T758" s="129" t="s">
        <v>71</v>
      </c>
      <c r="U758" s="130"/>
      <c r="V758" s="186" t="str">
        <f>IF(OR($U746=0,M758="",Q758=""),"",IF(AND(T758="SI",$U746&gt;=$V$22),"CUMPLE",IF($U746&gt;=$V$23,"CUMPLE","NO CUMPLE")))</f>
        <v>CUMPLE</v>
      </c>
      <c r="W758" s="131"/>
      <c r="X758" s="186" t="str">
        <f>IF(OR(W746=0,M758="",Q758=""),"",IF(AND(T758="SI",W746&lt;=$X$22),"CUMPLE",IF(W746&lt;=$X$23,"CUMPLE","NO CUMPLE")))</f>
        <v>CUMPLE</v>
      </c>
      <c r="Y758" s="132"/>
      <c r="Z758" s="186" t="str">
        <f>IF(OR(Y746=0,M758="",Q758=""),"",IF(AND(T758="SI",Y746&gt;=$Z$22),"CUMPLE",IF(Y746&gt;=$Z$23,"CUMPLE","NO CUMPLE")))</f>
        <v>CUMPLE</v>
      </c>
      <c r="AA758" s="214" t="str">
        <f>IF(OR(S758="",V758="",X758="",Z758=""),"",IF(S758="NO CUMPLE","NO CUMPLE",IF(V758="NO CUMPLE","NO CUMPLE",IF(X758="NO CUMPLE","NO CUMPLE",IF(Z758="NO CUMPLE","NO CUMPLE",IF(Z758="NO CUMPLE","NO CUMPLE","CUMPLE"))))))</f>
        <v/>
      </c>
      <c r="AB758" s="199">
        <v>2021</v>
      </c>
      <c r="AC758" s="134">
        <f>IF(ISERROR(F758/VLOOKUP(AB758,$AC$21:$AD$23,2)),"",F758/VLOOKUP(AB758,$AC$21:$AD$23,2))</f>
        <v>1467.0368387916251</v>
      </c>
      <c r="AD758" s="135" t="str">
        <f>IF(OR(B758="",C758=""),"",IF(AND(AC758&gt;0,AC758&lt;=30000),"MIPYME","NO CUMPLE"))</f>
        <v>MIPYME</v>
      </c>
      <c r="AE758" s="136"/>
      <c r="AF758" s="188" t="str">
        <f>IF(OR(M758="",L746="",P758=""),"",IF(AND(T746="SI",AE746&gt;=$AF$22),"CUMPLE",IF(AE746&gt;=$AF$23,"CUMPLE","NO CUMPLE")))</f>
        <v>CUMPLE</v>
      </c>
      <c r="AG758" s="136"/>
      <c r="AH758" s="188" t="str">
        <f>IF(OR(M758="",L746="",P746=""),"",IF(AND(T746="SI",AG746&gt;=$AH$22),"CUMPLE",IF(AG746&gt;=$AH$23,"CUMPLE","NO CUMPLE")))</f>
        <v>CUMPLE</v>
      </c>
      <c r="AI758" s="162" t="str">
        <f>IF(OR(AF758="",AH758=""),"",IF(AF758="NO CUMPLE","NO CUMPLE",IF(AH758="NO CUMPLE","NO CUMPLE",IF(AH758="NO CUMPLE","NO CUMPLE","CUMPLE"))))</f>
        <v>CUMPLE</v>
      </c>
    </row>
    <row r="759" spans="1:37" s="14" customFormat="1" ht="20.100000000000001" customHeight="1">
      <c r="A759" s="259">
        <v>45485</v>
      </c>
      <c r="B759" s="146">
        <f>IF(C759="","",B757+0.1)</f>
        <v>62.1</v>
      </c>
      <c r="C759" s="146" t="s">
        <v>285</v>
      </c>
      <c r="D759" s="147">
        <v>0.5</v>
      </c>
      <c r="E759" s="137">
        <v>1482932074</v>
      </c>
      <c r="F759" s="137">
        <v>1482932074</v>
      </c>
      <c r="G759" s="137">
        <v>141329000</v>
      </c>
      <c r="H759" s="137">
        <v>141329000</v>
      </c>
      <c r="I759" s="137">
        <f>IF(ISERROR(E759-G759),"",E759-G759)</f>
        <v>1341603074</v>
      </c>
      <c r="J759" s="137">
        <f>IF(ISERROR(F759-H759),"",F759-H759)</f>
        <v>1341603074</v>
      </c>
      <c r="K759" s="137">
        <v>554886899</v>
      </c>
      <c r="L759" s="137">
        <v>1000000</v>
      </c>
      <c r="M759" s="148">
        <v>2</v>
      </c>
      <c r="N759" s="198">
        <f>IF(M759="","",VLOOKUP(M759,POA!$B$3:$G730,3,0))</f>
        <v>5</v>
      </c>
      <c r="O759" s="159" t="s">
        <v>7</v>
      </c>
      <c r="P759" s="159">
        <f t="shared" ref="P759:P760" si="677">+SUM(P760:P768)</f>
        <v>0</v>
      </c>
      <c r="Q759" s="202">
        <f>IF(ISERROR(VLOOKUP(M759,POA!$B$3:$G743,2,0)),"",VLOOKUP(M759,POA!$B$3:$G743,2,0))</f>
        <v>1797292893</v>
      </c>
      <c r="R759" s="264">
        <f>IF(M759="","",SUM($I$757)+IF(ISERROR(VLOOKUP(M759,POA!$B$3:$G728,4,0)),"",VLOOKUP(M759,POA!$B$3:$G728,4,0)))</f>
        <v>4092036652.5999999</v>
      </c>
      <c r="S759" s="256" t="str">
        <f>IF(OR($R$26=0,M759="",Q759=""),"",IF($R$26&gt;=VLOOKUP(M759,POA!$B$3:$G$21,6,FALSE),"CUMPLE","NO CUMPLE"))</f>
        <v/>
      </c>
      <c r="T759" s="154" t="s">
        <v>71</v>
      </c>
      <c r="U759" s="138"/>
      <c r="V759" s="185" t="str">
        <f>IF(OR($U757=0,M759="",Q759=""),"",IF(AND(T759="SI",$U757&gt;=$V$22),"CUMPLE",IF($U757&gt;=$V$23,"CUMPLE","NO CUMPLE")))</f>
        <v>CUMPLE</v>
      </c>
      <c r="W759" s="139"/>
      <c r="X759" s="185" t="str">
        <f>IF(OR(W757=0,M759="",Q759=""),"",IF(AND(T759="SI",W757&lt;=$X$22),"CUMPLE",IF(W757&lt;=$X$23,"CUMPLE","NO CUMPLE")))</f>
        <v>CUMPLE</v>
      </c>
      <c r="Y759" s="140"/>
      <c r="Z759" s="185" t="str">
        <f>IF(OR(Y757=0,M759="",Q759=""),"",IF(AND(T759="SI",Y757&gt;=$Z$22),"CUMPLE",IF(Y757&gt;=$Z$23,"CUMPLE","NO CUMPLE")))</f>
        <v>CUMPLE</v>
      </c>
      <c r="AA759" s="213" t="str">
        <f t="shared" si="676"/>
        <v/>
      </c>
      <c r="AB759" s="141">
        <v>2021</v>
      </c>
      <c r="AC759" s="142">
        <f t="shared" ref="AC759:AC767" si="678">IF(ISERROR(F759/VLOOKUP(AB759,$AC$21:$AD$23,2)),"",F759/VLOOKUP(AB759,$AC$21:$AD$23,2))</f>
        <v>1632.239555059514</v>
      </c>
      <c r="AD759" s="143" t="str">
        <f>IF(OR(B759="",C759=""),"",IF(AND(AC759&gt;0,AC759&lt;=30000),"MIPYME","NO CUMPLE"))</f>
        <v>MIPYME</v>
      </c>
      <c r="AE759" s="144"/>
      <c r="AF759" s="187" t="str">
        <f>IF(OR(M759="",L757="",P759=""),"",IF(AND(T757="SI",AE757&gt;=$AF$22),"CUMPLE",IF(AE757&gt;=$AF$23,"CUMPLE","NO CUMPLE")))</f>
        <v>CUMPLE</v>
      </c>
      <c r="AG759" s="144"/>
      <c r="AH759" s="187" t="str">
        <f>IF(OR(M759="",L757="",P759=""),"",IF(AND(T757="SI",AG757&gt;=$AH$22),"CUMPLE",IF(AG757&gt;=$AH$23,"CUMPLE","NO CUMPLE")))</f>
        <v>CUMPLE</v>
      </c>
      <c r="AI759" s="161" t="str">
        <f t="shared" ref="AI759:AI768" si="679">IF(OR(AF759="",AH759=""),"",IF(AF759="NO CUMPLE","NO CUMPLE",IF(AH759="NO CUMPLE","NO CUMPLE",IF(AH759="NO CUMPLE","NO CUMPLE","CUMPLE"))))</f>
        <v>CUMPLE</v>
      </c>
    </row>
    <row r="760" spans="1:37" s="14" customFormat="1" ht="20.100000000000001" customHeight="1">
      <c r="A760" s="259">
        <v>45467</v>
      </c>
      <c r="B760" s="21">
        <f t="shared" ref="B760:B768" si="680">IF(C760="","",B759+0.1)</f>
        <v>62.2</v>
      </c>
      <c r="C760" s="21" t="s">
        <v>286</v>
      </c>
      <c r="D760" s="121">
        <v>0.5</v>
      </c>
      <c r="E760" s="153">
        <v>2400000000</v>
      </c>
      <c r="F760" s="153">
        <v>2747000000</v>
      </c>
      <c r="G760" s="153">
        <v>9025000</v>
      </c>
      <c r="H760" s="153">
        <v>9025000</v>
      </c>
      <c r="I760" s="153">
        <f>IF(ISERROR(E760-G760),"",E760-G760)</f>
        <v>2390975000</v>
      </c>
      <c r="J760" s="153">
        <f t="shared" ref="J760:J768" si="681">IF(ISERROR(F760-H760),"",F760-H760)</f>
        <v>2737975000</v>
      </c>
      <c r="K760" s="153">
        <v>71142000</v>
      </c>
      <c r="L760" s="153">
        <v>375000</v>
      </c>
      <c r="M760" s="149">
        <v>3</v>
      </c>
      <c r="N760" s="197">
        <f>IF(M760="","",VLOOKUP(M760,POA!$B$3:$G730,3,0))</f>
        <v>5</v>
      </c>
      <c r="O760" s="160" t="s">
        <v>7</v>
      </c>
      <c r="P760" s="160">
        <f t="shared" si="677"/>
        <v>0</v>
      </c>
      <c r="Q760" s="255">
        <f>IF(ISERROR(VLOOKUP(M760,POA!$B$3:$G743,2,0)),"",VLOOKUP(M760,POA!$B$3:$G743,2,0))</f>
        <v>1522205504</v>
      </c>
      <c r="R760" s="295">
        <f>IF(M760="","",SUM($I$757)+IF(ISERROR(VLOOKUP(M760,POA!$B$3:$G729,4,0)),"",VLOOKUP(M760,POA!$B$3:$G729,4,0)))</f>
        <v>4037019174.8000002</v>
      </c>
      <c r="S760" s="257" t="str">
        <f>IF(OR($R$26=0,M760="",Q760=""),"",IF($R$26&gt;=VLOOKUP(M760,POA!$B$3:$G$21,6,FALSE),"CUMPLE","NO CUMPLE"))</f>
        <v/>
      </c>
      <c r="T760" s="129" t="s">
        <v>71</v>
      </c>
      <c r="U760" s="130"/>
      <c r="V760" s="186" t="str">
        <f>IF(OR($U757=0,M760="",Q760=""),"",IF(AND(T760="SI",$U757&gt;=$V$22),"CUMPLE",IF($U757&gt;=$V$23,"CUMPLE","NO CUMPLE")))</f>
        <v>CUMPLE</v>
      </c>
      <c r="W760" s="131"/>
      <c r="X760" s="186" t="str">
        <f>IF(OR(W757=0,M760="",Q760=""),"",IF(AND(T760="SI",W757&lt;=$X$22),"CUMPLE",IF(W757&lt;=$X$23,"CUMPLE","NO CUMPLE")))</f>
        <v>CUMPLE</v>
      </c>
      <c r="Y760" s="132"/>
      <c r="Z760" s="186" t="str">
        <f>IF(OR(Y757=0,M760="",Q760=""),"",IF(AND(T760="SI",Y757&gt;=$Z$22),"CUMPLE",IF(Y757&gt;=$Z$23,"CUMPLE","NO CUMPLE")))</f>
        <v>CUMPLE</v>
      </c>
      <c r="AA760" s="214" t="str">
        <f t="shared" si="676"/>
        <v/>
      </c>
      <c r="AB760" s="199">
        <v>2021</v>
      </c>
      <c r="AC760" s="134">
        <f t="shared" si="678"/>
        <v>3023.5788518985696</v>
      </c>
      <c r="AD760" s="135" t="str">
        <f t="shared" ref="AD760:AD763" si="682">IF(OR(B760="",C760=""),"",IF(AND(AC760&gt;0,AC760&lt;=30000),"MIPYME","NO CUMPLE"))</f>
        <v>MIPYME</v>
      </c>
      <c r="AE760" s="136"/>
      <c r="AF760" s="188" t="str">
        <f>IF(OR(M760="",L757="",P760=""),"",IF(AND(T757="SI",AE757&gt;=$AF$22),"CUMPLE",IF(AE757&gt;=$AF$23,"CUMPLE","NO CUMPLE")))</f>
        <v>CUMPLE</v>
      </c>
      <c r="AG760" s="136"/>
      <c r="AH760" s="188" t="str">
        <f>IF(OR(M760="",L757="",P757=""),"",IF(AND(T757="SI",AG757&gt;=$AH$22),"CUMPLE",IF(AG757&gt;=$AH$23,"CUMPLE","NO CUMPLE")))</f>
        <v>CUMPLE</v>
      </c>
      <c r="AI760" s="162" t="str">
        <f t="shared" si="679"/>
        <v>CUMPLE</v>
      </c>
    </row>
    <row r="761" spans="1:37" s="14" customFormat="1" ht="20.100000000000001" customHeight="1">
      <c r="A761" s="259"/>
      <c r="B761" s="21" t="str">
        <f t="shared" si="680"/>
        <v/>
      </c>
      <c r="C761" s="21"/>
      <c r="D761" s="121"/>
      <c r="E761" s="153"/>
      <c r="F761" s="153"/>
      <c r="G761" s="153"/>
      <c r="H761" s="153"/>
      <c r="I761" s="153">
        <f t="shared" ref="I761:I767" si="683">IF(ISERROR(E761-G761),"",E761-G761)</f>
        <v>0</v>
      </c>
      <c r="J761" s="153">
        <f t="shared" si="681"/>
        <v>0</v>
      </c>
      <c r="K761" s="153"/>
      <c r="L761" s="153"/>
      <c r="M761" s="149">
        <v>4</v>
      </c>
      <c r="N761" s="197">
        <f>IF(M761="","",VLOOKUP(M761,POA!$B$3:$G730,3,0))</f>
        <v>5</v>
      </c>
      <c r="O761" s="160" t="s">
        <v>7</v>
      </c>
      <c r="P761" s="160">
        <f>+SUM(P762:P769)</f>
        <v>0</v>
      </c>
      <c r="Q761" s="255">
        <f>IF(ISERROR(VLOOKUP(M761,POA!$B$3:$G743,2,0)),"",VLOOKUP(M761,POA!$B$3:$G743,2,0))</f>
        <v>1378467964</v>
      </c>
      <c r="R761" s="295">
        <f>IF(M761="","",SUM($I$757)+IF(ISERROR(VLOOKUP(M761,POA!$B$3:$G730,4,0)),"",VLOOKUP(M761,POA!$B$3:$G730,4,0)))</f>
        <v>4008271666.8000002</v>
      </c>
      <c r="S761" s="294" t="str">
        <f>IF(OR($R$26=0,M761="",Q761=""),"",IF($R$26&gt;=VLOOKUP(M761,POA!$B$3:$G$21,6,FALSE),"CUMPLE","NO CUMPLE"))</f>
        <v/>
      </c>
      <c r="T761" s="129"/>
      <c r="U761" s="130"/>
      <c r="V761" s="186" t="str">
        <f>IF(OR($U757=0,M761="",Q761=""),"",IF(AND(T761="SI",$U757&gt;=$V$22),"CUMPLE",IF($U757&gt;=$V$23,"CUMPLE","NO CUMPLE")))</f>
        <v>CUMPLE</v>
      </c>
      <c r="W761" s="131"/>
      <c r="X761" s="186" t="str">
        <f>IF(OR(W757=0,M761="",Q761=""),"",IF(AND(T761="SI",W757&lt;=$X$22),"CUMPLE",IF(W757&lt;=$X$23,"CUMPLE","NO CUMPLE")))</f>
        <v>CUMPLE</v>
      </c>
      <c r="Y761" s="132"/>
      <c r="Z761" s="186" t="str">
        <f>IF(OR(Y757=0,M761="",Q761=""),"",IF(AND(T761="SI",Y757&gt;=$Z$22),"CUMPLE",IF(Y757&gt;=$Z$23,"CUMPLE","NO CUMPLE")))</f>
        <v>CUMPLE</v>
      </c>
      <c r="AA761" s="214" t="str">
        <f t="shared" si="676"/>
        <v/>
      </c>
      <c r="AB761" s="199">
        <v>2021</v>
      </c>
      <c r="AC761" s="134">
        <f t="shared" si="678"/>
        <v>0</v>
      </c>
      <c r="AD761" s="135" t="str">
        <f t="shared" si="682"/>
        <v/>
      </c>
      <c r="AE761" s="136"/>
      <c r="AF761" s="188" t="str">
        <f>IF(OR(M761="",L757="",P761=""),"",IF(AND(T757="SI",AE757&gt;=$AF$22),"CUMPLE",IF(AE757&gt;=$AF$23,"CUMPLE","NO CUMPLE")))</f>
        <v>CUMPLE</v>
      </c>
      <c r="AG761" s="136"/>
      <c r="AH761" s="188" t="str">
        <f>IF(OR(M761="",L757="",P757=""),"",IF(AND(T757="SI",AG757&gt;=$AH$22),"CUMPLE",IF(AG757&gt;=$AH$23,"CUMPLE","NO CUMPLE")))</f>
        <v>CUMPLE</v>
      </c>
      <c r="AI761" s="162" t="str">
        <f t="shared" si="679"/>
        <v>CUMPLE</v>
      </c>
    </row>
    <row r="762" spans="1:37" s="14" customFormat="1" ht="20.100000000000001" customHeight="1">
      <c r="A762" s="259"/>
      <c r="B762" s="21" t="str">
        <f t="shared" si="680"/>
        <v/>
      </c>
      <c r="C762" s="21"/>
      <c r="D762" s="121"/>
      <c r="E762" s="153"/>
      <c r="F762" s="153"/>
      <c r="G762" s="153"/>
      <c r="H762" s="153"/>
      <c r="I762" s="153">
        <f t="shared" si="683"/>
        <v>0</v>
      </c>
      <c r="J762" s="153">
        <f t="shared" si="681"/>
        <v>0</v>
      </c>
      <c r="K762" s="153"/>
      <c r="L762" s="153"/>
      <c r="M762" s="149">
        <v>5</v>
      </c>
      <c r="N762" s="197">
        <f>IF(M762="","",VLOOKUP(M762,POA!$B$3:$G743,3,0))</f>
        <v>5</v>
      </c>
      <c r="O762" s="160" t="s">
        <v>7</v>
      </c>
      <c r="P762" s="160">
        <f>+SUM(P763:P769)</f>
        <v>0</v>
      </c>
      <c r="Q762" s="255">
        <f>IF(ISERROR(VLOOKUP(M762,POA!$B$3:$G732,2,0)),"",VLOOKUP(M762,POA!$B$3:$G732,2,0))</f>
        <v>1348402734</v>
      </c>
      <c r="R762" s="295">
        <f>IF(M762="","",SUM($I$757)+IF(ISERROR(VLOOKUP(M762,POA!$B$3:$G731,4,0)),"",VLOOKUP(M762,POA!$B$3:$G731,4,0)))</f>
        <v>4002258620.8000002</v>
      </c>
      <c r="S762" s="298" t="str">
        <f>IF(OR($R$26=0,M762="",Q762=""),"",IF($R$26&gt;=VLOOKUP(M762,POA!$B$3:$G$21,6,FALSE),"CUMPLE","NO CUMPLE"))</f>
        <v/>
      </c>
      <c r="T762" s="129"/>
      <c r="U762" s="130"/>
      <c r="V762" s="186" t="str">
        <f>IF(OR($U757=0,M762="",Q762=""),"",IF(AND(T762="SI",$U757&gt;=$V$22),"CUMPLE",IF($U757&gt;=$V$23,"CUMPLE","NO CUMPLE")))</f>
        <v>CUMPLE</v>
      </c>
      <c r="W762" s="131"/>
      <c r="X762" s="186" t="str">
        <f>IF(OR(W757=0,M762="",Q762=""),"",IF(AND(T762="SI",W757&lt;=$X$22),"CUMPLE",IF(W757&lt;=$X$23,"CUMPLE","NO CUMPLE")))</f>
        <v>CUMPLE</v>
      </c>
      <c r="Y762" s="132"/>
      <c r="Z762" s="186" t="str">
        <f>IF(OR(Y757=0,M762="",Q762=""),"",IF(AND(T762="SI",Y757&gt;=$Z$22),"CUMPLE",IF(Y757&gt;=$Z$23,"CUMPLE","NO CUMPLE")))</f>
        <v>CUMPLE</v>
      </c>
      <c r="AA762" s="214" t="str">
        <f t="shared" si="676"/>
        <v/>
      </c>
      <c r="AB762" s="199">
        <v>2021</v>
      </c>
      <c r="AC762" s="134">
        <f t="shared" si="678"/>
        <v>0</v>
      </c>
      <c r="AD762" s="135" t="str">
        <f t="shared" si="682"/>
        <v/>
      </c>
      <c r="AE762" s="136"/>
      <c r="AF762" s="188" t="str">
        <f>IF(OR(M762="",L757="",P762=""),"",IF(AND(T757="SI",AE757&gt;=$AF$22),"CUMPLE",IF(AE757&gt;=$AF$23,"CUMPLE","NO CUMPLE")))</f>
        <v>CUMPLE</v>
      </c>
      <c r="AG762" s="136"/>
      <c r="AH762" s="188" t="str">
        <f>IF(OR(M761="",L757="",P757=""),"",IF(AND(T757="SI",AG757&gt;=$AH$22),"CUMPLE",IF(AG757&gt;=$AH$23,"CUMPLE","NO CUMPLE")))</f>
        <v>CUMPLE</v>
      </c>
      <c r="AI762" s="162" t="str">
        <f t="shared" si="679"/>
        <v>CUMPLE</v>
      </c>
    </row>
    <row r="763" spans="1:37" s="14" customFormat="1" ht="20.100000000000001" customHeight="1">
      <c r="A763" s="259"/>
      <c r="B763" s="21" t="str">
        <f t="shared" si="680"/>
        <v/>
      </c>
      <c r="C763" s="21"/>
      <c r="D763" s="121"/>
      <c r="E763" s="153"/>
      <c r="F763" s="153"/>
      <c r="G763" s="153"/>
      <c r="H763" s="153"/>
      <c r="I763" s="153">
        <f t="shared" si="683"/>
        <v>0</v>
      </c>
      <c r="J763" s="153">
        <f t="shared" si="681"/>
        <v>0</v>
      </c>
      <c r="K763" s="153"/>
      <c r="L763" s="153"/>
      <c r="M763" s="149">
        <v>6</v>
      </c>
      <c r="N763" s="197">
        <f>IF(M763="","",VLOOKUP(M763,POA!$B$3:$G730,3,0))</f>
        <v>5</v>
      </c>
      <c r="O763" s="160" t="s">
        <v>7</v>
      </c>
      <c r="P763" s="160">
        <f>+SUM(P764:P769)</f>
        <v>0</v>
      </c>
      <c r="Q763" s="255">
        <f>IF(ISERROR(VLOOKUP(M763,POA!$B$3:$G743,2,0)),"",VLOOKUP(M763,POA!$B$3:$G743,2,0))</f>
        <v>1264100957</v>
      </c>
      <c r="R763" s="295">
        <f>IF(M763="","",SUM($I$757)+IF(ISERROR(VLOOKUP(M763,POA!$B$3:$G732,4,0)),"",VLOOKUP(M763,POA!$B$3:$G732,4,0)))</f>
        <v>3985398265.4000001</v>
      </c>
      <c r="S763" s="257" t="str">
        <f>IF(OR($R$26=0,M763="",Q763=""),"",IF($R$26&gt;=VLOOKUP(M763,POA!$B$3:$G$21,6,FALSE),"CUMPLE","NO CUMPLE"))</f>
        <v/>
      </c>
      <c r="T763" s="129"/>
      <c r="U763" s="130"/>
      <c r="V763" s="186" t="str">
        <f>IF(OR($U757=0,M763="",Q763=""),"",IF(AND(T763="SI",$U757&gt;=$V$22),"CUMPLE",IF($U757&gt;=$V$23,"CUMPLE","NO CUMPLE")))</f>
        <v>CUMPLE</v>
      </c>
      <c r="W763" s="131"/>
      <c r="X763" s="186" t="str">
        <f>IF(OR(W757=0,M763="",Q763=""),"",IF(AND(T763="SI",W757&lt;=$X$22),"CUMPLE",IF(W757&lt;=$X$23,"CUMPLE","NO CUMPLE")))</f>
        <v>CUMPLE</v>
      </c>
      <c r="Y763" s="132"/>
      <c r="Z763" s="186" t="str">
        <f>IF(OR(Y757=0,M763="",Q763=""),"",IF(AND(T763="SI",Y757&gt;=$Z$22),"CUMPLE",IF(Y757&gt;=$Z$23,"CUMPLE","NO CUMPLE")))</f>
        <v>CUMPLE</v>
      </c>
      <c r="AA763" s="214" t="str">
        <f t="shared" si="676"/>
        <v/>
      </c>
      <c r="AB763" s="199">
        <v>2021</v>
      </c>
      <c r="AC763" s="134">
        <f t="shared" si="678"/>
        <v>0</v>
      </c>
      <c r="AD763" s="135" t="str">
        <f t="shared" si="682"/>
        <v/>
      </c>
      <c r="AE763" s="136"/>
      <c r="AF763" s="188" t="str">
        <f>IF(OR(M763="",L757="",P763=""),"",IF(AND(T757="SI",AE757&gt;=$AF$22),"CUMPLE",IF(AE757&gt;=$AF$23,"CUMPLE","NO CUMPLE")))</f>
        <v>CUMPLE</v>
      </c>
      <c r="AG763" s="136"/>
      <c r="AH763" s="188" t="str">
        <f>IF(OR(M763="",L757="",P757=""),"",IF(AND(T757="SI",AG757&gt;=$AH$22),"CUMPLE",IF(AG757&gt;=$AH$23,"CUMPLE","NO CUMPLE")))</f>
        <v>CUMPLE</v>
      </c>
      <c r="AI763" s="162" t="str">
        <f t="shared" si="679"/>
        <v>CUMPLE</v>
      </c>
    </row>
    <row r="764" spans="1:37" s="14" customFormat="1" ht="20.100000000000001" customHeight="1">
      <c r="A764" s="259"/>
      <c r="B764" s="150" t="str">
        <f t="shared" si="680"/>
        <v/>
      </c>
      <c r="C764" s="150"/>
      <c r="D764" s="121"/>
      <c r="E764" s="153"/>
      <c r="F764" s="153"/>
      <c r="G764" s="153"/>
      <c r="H764" s="153"/>
      <c r="I764" s="153">
        <f t="shared" si="683"/>
        <v>0</v>
      </c>
      <c r="J764" s="153">
        <f t="shared" si="681"/>
        <v>0</v>
      </c>
      <c r="K764" s="153"/>
      <c r="L764" s="153"/>
      <c r="M764" s="149">
        <v>7</v>
      </c>
      <c r="N764" s="197">
        <f>IF(M764="","",VLOOKUP(M764,POA!$B$3:$G730,3,0))</f>
        <v>5</v>
      </c>
      <c r="O764" s="160" t="s">
        <v>7</v>
      </c>
      <c r="P764" s="160">
        <f>+SUM(P765:P769)</f>
        <v>0</v>
      </c>
      <c r="Q764" s="255">
        <f>IF(ISERROR(VLOOKUP(M764,POA!$B$3:$G743,2,0)),"",VLOOKUP(M764,POA!$B$3:$G743,2,0))</f>
        <v>1167015102</v>
      </c>
      <c r="R764" s="295">
        <f>IF(M764="","",SUM($I$757)+IF(ISERROR(VLOOKUP(M764,POA!$B$3:$G733,4,0)),"",VLOOKUP(M764,POA!$B$3:$G733,4,0)))</f>
        <v>3965981094.4000001</v>
      </c>
      <c r="S764" s="257" t="str">
        <f>IF(OR($R$26=0,M764="",Q764=""),"",IF($R$26&gt;=VLOOKUP(M764,POA!$B$3:$G$21,6,FALSE),"CUMPLE","NO CUMPLE"))</f>
        <v/>
      </c>
      <c r="T764" s="129"/>
      <c r="U764" s="130"/>
      <c r="V764" s="186" t="str">
        <f>IF(OR($U757=0,M764="",Q764=""),"",IF(AND(T764="SI",$U757&gt;=$V$22),"CUMPLE",IF($U757&gt;=$V$23,"CUMPLE","NO CUMPLE")))</f>
        <v>CUMPLE</v>
      </c>
      <c r="W764" s="131"/>
      <c r="X764" s="186" t="str">
        <f>IF(OR(W757=0,M764="",Q764=""),"",IF(AND(T764="SI",W757&lt;=$X$22),"CUMPLE",IF(W757&lt;=$X$23,"CUMPLE","NO CUMPLE")))</f>
        <v>CUMPLE</v>
      </c>
      <c r="Y764" s="132"/>
      <c r="Z764" s="186" t="str">
        <f>IF(OR(Y757=0,M764="",Q764=""),"",IF(AND(T764="SI",Y757&gt;=$Z$22),"CUMPLE",IF(Y757&gt;=$Z$23,"CUMPLE","NO CUMPLE")))</f>
        <v>CUMPLE</v>
      </c>
      <c r="AA764" s="214" t="str">
        <f t="shared" si="676"/>
        <v/>
      </c>
      <c r="AB764" s="199">
        <v>2021</v>
      </c>
      <c r="AC764" s="134">
        <f t="shared" si="678"/>
        <v>0</v>
      </c>
      <c r="AD764" s="135" t="str">
        <f>IF(OR(B764="",C764=""),"",IF(AND(AC764&gt;0,AC764&lt;=30000),"MIPYME","NO CUMPLE"))</f>
        <v/>
      </c>
      <c r="AE764" s="136"/>
      <c r="AF764" s="188" t="str">
        <f>IF(OR(M764="",L757="",P764=""),"",IF(AND(T762="SI",AE757&gt;=$AF$22),"CUMPLE",IF(AE757&gt;=$AF$23,"CUMPLE","NO CUMPLE")))</f>
        <v>CUMPLE</v>
      </c>
      <c r="AG764" s="136"/>
      <c r="AH764" s="188" t="str">
        <f>IF(OR(M764="",L757="",P757=""),"",IF(AND(T757="SI",AG757&gt;=$AH$22),"CUMPLE",IF(AG757&gt;=$AH$23,"CUMPLE","NO CUMPLE")))</f>
        <v>CUMPLE</v>
      </c>
      <c r="AI764" s="162" t="str">
        <f t="shared" si="679"/>
        <v>CUMPLE</v>
      </c>
    </row>
    <row r="765" spans="1:37" s="14" customFormat="1" ht="20.100000000000001" customHeight="1">
      <c r="A765" s="259"/>
      <c r="B765" s="150" t="str">
        <f t="shared" si="680"/>
        <v/>
      </c>
      <c r="C765" s="150"/>
      <c r="D765" s="121"/>
      <c r="E765" s="153"/>
      <c r="F765" s="153"/>
      <c r="G765" s="153"/>
      <c r="H765" s="153"/>
      <c r="I765" s="153">
        <f t="shared" si="683"/>
        <v>0</v>
      </c>
      <c r="J765" s="153">
        <f t="shared" si="681"/>
        <v>0</v>
      </c>
      <c r="K765" s="153"/>
      <c r="L765" s="153"/>
      <c r="M765" s="149">
        <v>8</v>
      </c>
      <c r="N765" s="197">
        <f>IF(M765="","",VLOOKUP(M765,POA!$B$3:$G730,3,0))</f>
        <v>5</v>
      </c>
      <c r="O765" s="160" t="s">
        <v>7</v>
      </c>
      <c r="P765" s="160">
        <f>+SUM(P766:P769)</f>
        <v>0</v>
      </c>
      <c r="Q765" s="255">
        <f>IF(ISERROR(VLOOKUP(M765,POA!$B$3:$G743,2,0)),"",VLOOKUP(M765,POA!$B$3:$G743,2,0))</f>
        <v>1146992897</v>
      </c>
      <c r="R765" s="295">
        <f>IF(M765="","",SUM($I$757)+IF(ISERROR(VLOOKUP(M765,POA!$B$3:$G734,4,0)),"",VLOOKUP(M765,POA!$B$3:$G734,4,0)))</f>
        <v>3961976653.4000001</v>
      </c>
      <c r="S765" s="257" t="str">
        <f>IF(OR($R$26=0,M765="",Q765=""),"",IF($R$26&gt;=VLOOKUP(M765,POA!$B$3:$G$21,6,FALSE),"CUMPLE","NO CUMPLE"))</f>
        <v/>
      </c>
      <c r="T765" s="129"/>
      <c r="U765" s="130"/>
      <c r="V765" s="186" t="str">
        <f>IF(OR($U757=0,M765="",Q765=""),"",IF(AND(T765="SI",$U757&gt;=$V$22),"CUMPLE",IF($U757&gt;=$V$23,"CUMPLE","NO CUMPLE")))</f>
        <v>CUMPLE</v>
      </c>
      <c r="W765" s="131"/>
      <c r="X765" s="186" t="str">
        <f>IF(OR(W757=0,M765="",Q765=""),"",IF(AND(T765="SI",W757&lt;=$X$22),"CUMPLE",IF(W757&lt;=$X$23,"CUMPLE","NO CUMPLE")))</f>
        <v>CUMPLE</v>
      </c>
      <c r="Y765" s="132"/>
      <c r="Z765" s="186" t="str">
        <f>IF(OR(Y757=0,M765="",Q765=""),"",IF(AND(T765="SI",Y757&gt;=$Z$22),"CUMPLE",IF(Y757&gt;=$Z$23,"CUMPLE","NO CUMPLE")))</f>
        <v>CUMPLE</v>
      </c>
      <c r="AA765" s="214" t="str">
        <f t="shared" si="676"/>
        <v/>
      </c>
      <c r="AB765" s="199">
        <v>2021</v>
      </c>
      <c r="AC765" s="134">
        <f t="shared" si="678"/>
        <v>0</v>
      </c>
      <c r="AD765" s="135" t="str">
        <f t="shared" ref="AD765:AD766" si="684">IF(OR(B765="",C765=""),"",IF(AND(AC765&gt;0,AC765&lt;=30000),"MIPYME","NO CUMPLE"))</f>
        <v/>
      </c>
      <c r="AE765" s="136"/>
      <c r="AF765" s="188" t="str">
        <f>IF(OR(M765="",L757="",P765=""),"",IF(AND(T757="SI",AE757&gt;=$AF$22),"CUMPLE",IF(AE757&gt;=$AF$23,"CUMPLE","NO CUMPLE")))</f>
        <v>CUMPLE</v>
      </c>
      <c r="AG765" s="136"/>
      <c r="AH765" s="188" t="str">
        <f>IF(OR(M765="",L757="",P757=""),"",IF(AND(T757="SI",AG757&gt;=$AH$22),"CUMPLE",IF(AG757&gt;=$AH$23,"CUMPLE","NO CUMPLE")))</f>
        <v>CUMPLE</v>
      </c>
      <c r="AI765" s="162" t="str">
        <f t="shared" si="679"/>
        <v>CUMPLE</v>
      </c>
    </row>
    <row r="766" spans="1:37" s="14" customFormat="1" ht="20.100000000000001" customHeight="1">
      <c r="A766" s="259"/>
      <c r="B766" s="150" t="str">
        <f t="shared" si="680"/>
        <v/>
      </c>
      <c r="C766" s="150"/>
      <c r="D766" s="121"/>
      <c r="E766" s="153"/>
      <c r="F766" s="153"/>
      <c r="G766" s="153"/>
      <c r="H766" s="153"/>
      <c r="I766" s="153">
        <f t="shared" si="683"/>
        <v>0</v>
      </c>
      <c r="J766" s="153">
        <f t="shared" si="681"/>
        <v>0</v>
      </c>
      <c r="K766" s="153"/>
      <c r="L766" s="153"/>
      <c r="M766" s="149">
        <v>9</v>
      </c>
      <c r="N766" s="197">
        <f>IF(M766="","",VLOOKUP(M766,POA!$B$3:$G730,3,0))</f>
        <v>5</v>
      </c>
      <c r="O766" s="160" t="s">
        <v>7</v>
      </c>
      <c r="P766" s="160">
        <f>+SUM(P767:P769)</f>
        <v>0</v>
      </c>
      <c r="Q766" s="255">
        <f>IF(ISERROR(VLOOKUP(M766,POA!$B$3:$G736,2,0)),"",VLOOKUP(M766,POA!$B$3:$G736,2,0))</f>
        <v>1077361989</v>
      </c>
      <c r="R766" s="295">
        <f>IF(M766="","",SUM($I$757)+IF(ISERROR(VLOOKUP(M766,POA!$B$3:$G735,4,0)),"",VLOOKUP(M766,POA!$B$3:$G735,4,0)))</f>
        <v>3948050471.8000002</v>
      </c>
      <c r="S766" s="257" t="str">
        <f>IF(OR($R$26=0,M766="",Q766=""),"",IF($R$26&gt;=VLOOKUP(M766,POA!$B$3:$G$21,6,FALSE),"CUMPLE","NO CUMPLE"))</f>
        <v/>
      </c>
      <c r="T766" s="129"/>
      <c r="U766" s="130"/>
      <c r="V766" s="186" t="str">
        <f>IF(OR($U757=0,M766="",Q766=""),"",IF(AND(T766="SI",$U757&gt;=$V$22),"CUMPLE",IF($U757&gt;=$V$23,"CUMPLE","NO CUMPLE")))</f>
        <v>CUMPLE</v>
      </c>
      <c r="W766" s="131"/>
      <c r="X766" s="186" t="str">
        <f>IF(OR(W757=0,M766="",Q766=""),"",IF(AND(T766="SI",W757&lt;=$X$22),"CUMPLE",IF(W757&lt;=$X$23,"CUMPLE","NO CUMPLE")))</f>
        <v>CUMPLE</v>
      </c>
      <c r="Y766" s="132"/>
      <c r="Z766" s="186" t="str">
        <f>IF(OR(Y757=0,M766="",Q766=""),"",IF(AND(T766="SI",Y757&gt;=$Z$22),"CUMPLE",IF(Y757&gt;=$Z$23,"CUMPLE","NO CUMPLE")))</f>
        <v>CUMPLE</v>
      </c>
      <c r="AA766" s="215" t="str">
        <f t="shared" si="676"/>
        <v/>
      </c>
      <c r="AB766" s="133">
        <v>2021</v>
      </c>
      <c r="AC766" s="134">
        <f t="shared" si="678"/>
        <v>0</v>
      </c>
      <c r="AD766" s="135" t="str">
        <f t="shared" si="684"/>
        <v/>
      </c>
      <c r="AE766" s="136"/>
      <c r="AF766" s="188" t="str">
        <f>IF(OR(M766="",L757="",P757=""),"",IF(AND(T757="SI",AE757&gt;=$AF$22),"CUMPLE",IF(AE757&gt;=$AF$23,"CUMPLE","NO CUMPLE")))</f>
        <v>CUMPLE</v>
      </c>
      <c r="AG766" s="136"/>
      <c r="AH766" s="188" t="str">
        <f>IF(OR(M766="",L757="",P757=""),"",IF(AND(T757="SI",AG757&gt;=$AH$22),"CUMPLE",IF(AG757&gt;=$AH$23,"CUMPLE","NO CUMPLE")))</f>
        <v>CUMPLE</v>
      </c>
      <c r="AI766" s="162" t="str">
        <f t="shared" si="679"/>
        <v>CUMPLE</v>
      </c>
    </row>
    <row r="767" spans="1:37" s="14" customFormat="1" ht="20.100000000000001" customHeight="1">
      <c r="A767" s="259"/>
      <c r="B767" s="150" t="str">
        <f t="shared" si="680"/>
        <v/>
      </c>
      <c r="C767" s="150"/>
      <c r="D767" s="121"/>
      <c r="E767" s="153"/>
      <c r="F767" s="153"/>
      <c r="G767" s="153"/>
      <c r="H767" s="153"/>
      <c r="I767" s="153">
        <f t="shared" si="683"/>
        <v>0</v>
      </c>
      <c r="J767" s="153">
        <f t="shared" si="681"/>
        <v>0</v>
      </c>
      <c r="K767" s="153"/>
      <c r="L767" s="153"/>
      <c r="M767" s="151"/>
      <c r="N767" s="197" t="str">
        <f>IF(M767="","",VLOOKUP(M767,POA!$B$3:$G730,3,0))</f>
        <v/>
      </c>
      <c r="O767" s="160" t="s">
        <v>7</v>
      </c>
      <c r="P767" s="160">
        <f>+SUM(P768:P769)</f>
        <v>0</v>
      </c>
      <c r="Q767" s="203" t="str">
        <f>IF(ISERROR(VLOOKUP(M767,POA!$B$3:$G737,2,0)),"",VLOOKUP(M767,POA!$B$3:$G737,2,0))</f>
        <v/>
      </c>
      <c r="R767" s="261"/>
      <c r="S767" s="246"/>
      <c r="T767" s="129"/>
      <c r="U767" s="130"/>
      <c r="V767" s="186" t="str">
        <f>IF(OR($U757=0,M767="",Q767=""),"",IF(AND(T767="SI",$U757&gt;=$V$22),"CUMPLE",IF($U757&gt;=$V$23,"CUMPLE","NO CUMPLE")))</f>
        <v/>
      </c>
      <c r="W767" s="131"/>
      <c r="X767" s="186" t="str">
        <f>IF(OR(W757=0,M767="",Q767=""),"",IF(AND(T767="SI",W757&lt;=$X$22),"CUMPLE",IF(W757&lt;=$X$23,"CUMPLE","NO CUMPLE")))</f>
        <v/>
      </c>
      <c r="Y767" s="132"/>
      <c r="Z767" s="186" t="str">
        <f>IF(OR(Y757=0,M767="",Q767=""),"",IF(AND(T767="SI",Y757&gt;=$Z$22),"CUMPLE",IF(Y757&gt;=$Z$23,"CUMPLE","NO CUMPLE")))</f>
        <v/>
      </c>
      <c r="AA767" s="214" t="str">
        <f t="shared" si="676"/>
        <v/>
      </c>
      <c r="AB767" s="199">
        <v>2021</v>
      </c>
      <c r="AC767" s="134">
        <f t="shared" si="678"/>
        <v>0</v>
      </c>
      <c r="AD767" s="135" t="str">
        <f>IF(OR(B767="",C767=""),"",IF(AND(AC767&gt;0,AC767&lt;=30000),"MIPYME","NO CUMPLE"))</f>
        <v/>
      </c>
      <c r="AE767" s="136"/>
      <c r="AF767" s="188" t="str">
        <f>IF(OR(M767="",L757="",P767=""),"",IF(AND(T757="SI",AE757&gt;=$AF$22),"CUMPLE",IF(AE757&gt;=$AF$23,"CUMPLE","NO CUMPLE")))</f>
        <v/>
      </c>
      <c r="AG767" s="136"/>
      <c r="AH767" s="188" t="str">
        <f>IF(OR(M767="",L757="",P757=""),"",IF(AND(T757="SI",AG757&gt;=$AH$22),"CUMPLE",IF(AG757&gt;=$AH$23,"CUMPLE","NO CUMPLE")))</f>
        <v/>
      </c>
      <c r="AI767" s="162" t="str">
        <f t="shared" si="679"/>
        <v/>
      </c>
    </row>
    <row r="768" spans="1:37" ht="20.100000000000001" customHeight="1">
      <c r="A768" s="259"/>
      <c r="B768" s="284" t="str">
        <f t="shared" si="680"/>
        <v/>
      </c>
      <c r="C768" s="284"/>
      <c r="D768" s="284"/>
      <c r="E768" s="216"/>
      <c r="F768" s="153"/>
      <c r="G768" s="153"/>
      <c r="H768" s="153"/>
      <c r="I768" s="153">
        <f>IF(ISERROR(E768-G768),"",E768-G768)</f>
        <v>0</v>
      </c>
      <c r="J768" s="153">
        <f t="shared" si="681"/>
        <v>0</v>
      </c>
      <c r="K768" s="153"/>
      <c r="L768" s="153"/>
      <c r="M768" s="151"/>
      <c r="N768" s="197" t="str">
        <f>IF(M768="","",VLOOKUP(M768,POA!$B$3:$G730,3,0))</f>
        <v/>
      </c>
      <c r="O768" s="160" t="s">
        <v>7</v>
      </c>
      <c r="P768" s="160">
        <f>+SUM(P769:P769)</f>
        <v>0</v>
      </c>
      <c r="Q768" s="203" t="str">
        <f>IF(ISERROR(VLOOKUP(M768,POA!$B$3:$G738,2,0)),"",VLOOKUP(M768,POA!$B$3:$G738,2,0))</f>
        <v/>
      </c>
      <c r="R768" s="204"/>
      <c r="S768" s="253"/>
      <c r="T768" s="129"/>
      <c r="U768" s="129"/>
      <c r="V768" s="186" t="str">
        <f>IF(OR($U759=0,M768="",Q768=""),"",IF(AND(T768="SI",$U759&gt;=$V$22),"CUMPLE",IF($U759&gt;=$V$23,"CUMPLE","NO CUMPLE")))</f>
        <v/>
      </c>
      <c r="W768" s="129"/>
      <c r="X768" s="186" t="str">
        <f>IF(OR(W759=0,M768="",Q768=""),"",IF(AND(T768="SI",W759&lt;=$X$22),"CUMPLE",IF(W759&lt;=$X$23,"CUMPLE","NO CUMPLE")))</f>
        <v/>
      </c>
      <c r="Y768" s="129"/>
      <c r="Z768" s="186" t="str">
        <f>IF(OR(Y759=0,M768="",Q768=""),"",IF(AND(T768="SI",Y759&gt;=$Z$22),"CUMPLE",IF(Y759&gt;=$Z$23,"CUMPLE","NO CUMPLE")))</f>
        <v/>
      </c>
      <c r="AA768" s="214" t="str">
        <f t="shared" si="676"/>
        <v/>
      </c>
      <c r="AB768" s="200"/>
      <c r="AC768" s="129"/>
      <c r="AD768" s="129"/>
      <c r="AE768" s="129"/>
      <c r="AF768" s="188" t="str">
        <f>IF(OR(M768="",L757="",P768=""),"",IF(AND(T757="SI",AE757&gt;=$AF$22),"CUMPLE",IF(AE757&gt;=$AF$23,"CUMPLE","NO CUMPLE")))</f>
        <v/>
      </c>
      <c r="AG768" s="129"/>
      <c r="AH768" s="188" t="str">
        <f>IF(OR(M768="",L757="",P757=""),"",IF(AND(T757="SI",AG757&gt;=$AH$22),"CUMPLE",IF(AG757&gt;=$AH$23,"CUMPLE","NO CUMPLE")))</f>
        <v/>
      </c>
      <c r="AI768" s="162" t="str">
        <f t="shared" si="679"/>
        <v/>
      </c>
      <c r="AJ768" s="14"/>
      <c r="AK768" s="14"/>
    </row>
    <row r="769" spans="1:37" ht="9.9499999999999993" customHeight="1" thickBot="1">
      <c r="A769" s="259"/>
      <c r="B769" s="322" t="s">
        <v>73</v>
      </c>
      <c r="C769" s="323"/>
      <c r="D769" s="323"/>
      <c r="E769" s="323"/>
      <c r="F769" s="323"/>
      <c r="G769" s="323"/>
      <c r="H769" s="323"/>
      <c r="I769" s="323"/>
      <c r="J769" s="323"/>
      <c r="K769" s="323"/>
      <c r="L769" s="323"/>
      <c r="M769" s="323"/>
      <c r="N769" s="323"/>
      <c r="O769" s="323"/>
      <c r="P769" s="323"/>
      <c r="Q769" s="323"/>
      <c r="R769" s="323"/>
      <c r="S769" s="324"/>
      <c r="T769" s="323"/>
      <c r="U769" s="323"/>
      <c r="V769" s="323"/>
      <c r="W769" s="323"/>
      <c r="X769" s="323"/>
      <c r="Y769" s="323"/>
      <c r="Z769" s="323"/>
      <c r="AA769" s="324"/>
      <c r="AB769" s="323"/>
      <c r="AC769" s="323"/>
      <c r="AD769" s="323"/>
      <c r="AE769" s="323"/>
      <c r="AF769" s="323"/>
      <c r="AG769" s="323"/>
      <c r="AH769" s="323"/>
      <c r="AI769" s="325"/>
      <c r="AJ769" s="14"/>
      <c r="AK769" s="14"/>
    </row>
    <row r="770" spans="1:37" s="221" customFormat="1" ht="26.1" customHeight="1">
      <c r="A770" s="269" t="s">
        <v>287</v>
      </c>
      <c r="B770" s="222">
        <v>63</v>
      </c>
      <c r="C770" s="223" t="s">
        <v>288</v>
      </c>
      <c r="D770" s="224">
        <f>IF(SUM(D771:D780)=0,"",SUM(D771:D780))</f>
        <v>1</v>
      </c>
      <c r="E770" s="225">
        <f t="shared" ref="E770:K770" si="685">IF(ISERROR(SUM(E771:E780)),"",SUM(E771:E780))</f>
        <v>3387614067</v>
      </c>
      <c r="F770" s="225">
        <f t="shared" si="685"/>
        <v>4762294333</v>
      </c>
      <c r="G770" s="225">
        <f t="shared" si="685"/>
        <v>489929606</v>
      </c>
      <c r="H770" s="225">
        <f t="shared" si="685"/>
        <v>1977602184</v>
      </c>
      <c r="I770" s="225">
        <f t="shared" si="685"/>
        <v>3025012461</v>
      </c>
      <c r="J770" s="225">
        <f t="shared" si="685"/>
        <v>2784692149</v>
      </c>
      <c r="K770" s="225">
        <f t="shared" si="685"/>
        <v>782670146</v>
      </c>
      <c r="L770" s="225">
        <f t="shared" ref="L770" si="686">IF(ISERROR(SUM(L771:L779)),"",SUM(L771:L779))</f>
        <v>2837200</v>
      </c>
      <c r="M770" s="226">
        <v>1</v>
      </c>
      <c r="N770" s="227">
        <f>IF(M770="","",VLOOKUP(M770,POA!$B$3:$G742,3,0))</f>
        <v>5</v>
      </c>
      <c r="O770" s="228" t="s">
        <v>7</v>
      </c>
      <c r="P770" s="228">
        <f>+SUM(P771:P779)</f>
        <v>0</v>
      </c>
      <c r="Q770" s="229">
        <f>IF(ISERROR(VLOOKUP(M770,POA!$B$3:$G755,2,0)),"",VLOOKUP(M770,POA!$B$3:$G755,2,0))</f>
        <v>3031202957</v>
      </c>
      <c r="R770" s="230">
        <f>IF(M770="","",SUM($I$770)+IF(ISERROR(VLOOKUP(M770,POA!$B$3:$G739,4,0)),"",VLOOKUP(M770,POA!$B$3:$G739,4,0)))</f>
        <v>3631253052.4000001</v>
      </c>
      <c r="S770" s="231" t="str">
        <f>IF(OR($R$26=0,M770="",Q770=""),"",IF($R$26&gt;=VLOOKUP(M770,POA!$B$3:$G$21,6,FALSE),"CUMPLE","NO CUMPLE"))</f>
        <v/>
      </c>
      <c r="T770" s="225" t="str">
        <f>IF(M770="","",IF(COUNTIFS(T771:T780,"SI",D771:D780,"&gt;=10%")&gt;0,"SI","NO"))</f>
        <v>NO</v>
      </c>
      <c r="U770" s="225">
        <f>IF(ISERROR(SUM(E770/G770)),0,SUM(E770/G770))</f>
        <v>6.9144914402253947</v>
      </c>
      <c r="V770" s="232" t="str">
        <f>IF(OR($U770=0,M770="",Q770=""),"",IF(AND(T770="SI",$U770&gt;=$V$22),"CUMPLE",IF($U770&gt;=$V$23,"CUMPLE","NO CUMPLE")))</f>
        <v>CUMPLE</v>
      </c>
      <c r="W770" s="233">
        <f>IF(M770="","",IF(ISERROR(SUM(H770/F770)),0,SUM(H770/F770)))</f>
        <v>0.41526248604508503</v>
      </c>
      <c r="X770" s="232" t="str">
        <f>IF(OR(W770=0,M770="",Q770=""),"",IF(AND(T770="SI",W770&lt;=$X$22),"CUMPLE",IF(W770&lt;=$X$23,"CUMPLE","NO CUMPLE")))</f>
        <v>CUMPLE</v>
      </c>
      <c r="Y770" s="225">
        <f>IF(ISERROR(SUM(K770/L770)),0,SUM(K770/L770))</f>
        <v>275.86005427886647</v>
      </c>
      <c r="Z770" s="232" t="str">
        <f>IF(OR(Y770=0,M770="",Q770=""),"",IF(AND(T770="SI",Y770&gt;=$Z$22),"CUMPLE",IF(Y770&gt;=$Z$23,"CUMPLE","NO CUMPLE")))</f>
        <v>CUMPLE</v>
      </c>
      <c r="AA770" s="234" t="str">
        <f t="shared" ref="AA770:AA780" si="687">IF(OR(S770="",V770="",X770="",Z770=""),"",IF(S770="NO CUMPLE","NO CUMPLE",IF(V770="NO CUMPLE","NO CUMPLE",IF(X770="NO CUMPLE","NO CUMPLE",IF(Z770="NO CUMPLE","NO CUMPLE",IF(Z770="NO CUMPLE","NO CUMPLE","CUMPLE"))))))</f>
        <v/>
      </c>
      <c r="AB770" s="235">
        <v>2021</v>
      </c>
      <c r="AC770" s="236">
        <f>IF(ISERROR(F770/VLOOKUP(AB770,$AC$21:$AD$23,2)),"",F770/VLOOKUP(AB770,$AC$21:$AD$23,2))</f>
        <v>5241.7810090190042</v>
      </c>
      <c r="AD770" s="237" t="str">
        <f>IF(OR(B770="",C770=""),"",IF(AND(AC770&gt;0,AC770&lt;=30000),"MIPYME","NO CUMPLE"))</f>
        <v>MIPYME</v>
      </c>
      <c r="AE770" s="238">
        <f>IF(M770="","",IF(ISERROR(SUM(K770/J770)),0,SUM(K770/J770)))</f>
        <v>0.28106164133118328</v>
      </c>
      <c r="AF770" s="239" t="str">
        <f>IF(OR(M770="",L770="",P770=""),"",IF(AND(T770="SI",AE770&gt;=$AF$22),"CUMPLE",IF(AE770&gt;=$AF$23,"CUMPLE","NO CUMPLE")))</f>
        <v>CUMPLE</v>
      </c>
      <c r="AG770" s="238">
        <f>IF(M770="","",IF(ISERROR(SUM(K770/F770)),0,SUM(K770/F770)))</f>
        <v>0.16434728542008409</v>
      </c>
      <c r="AH770" s="239" t="str">
        <f>IF(OR(M770="",L770="",P770=""),"",IF(AND(T770="SI",AG770&gt;=$AH$22),"CUMPLE",IF(AG770&gt;=$AH$23,"CUMPLE","NO CUMPLE")))</f>
        <v>CUMPLE</v>
      </c>
      <c r="AI770" s="234" t="str">
        <f>IF(OR(AF770="",AH770=""),"",IF(AF770="NO CUMPLE","NO CUMPLE",IF(AH770="NO CUMPLE","NO CUMPLE",IF(AH770="NO CUMPLE","NO CUMPLE","CUMPLE"))))</f>
        <v>CUMPLE</v>
      </c>
    </row>
    <row r="771" spans="1:37" s="14" customFormat="1" ht="20.100000000000001" customHeight="1">
      <c r="A771" s="259">
        <v>45483</v>
      </c>
      <c r="B771" s="146">
        <f>IF(C771="","",B770+0.1)</f>
        <v>63.1</v>
      </c>
      <c r="C771" s="146" t="s">
        <v>289</v>
      </c>
      <c r="D771" s="147">
        <v>0.75</v>
      </c>
      <c r="E771" s="137">
        <v>1806657067</v>
      </c>
      <c r="F771" s="137">
        <v>3054009333</v>
      </c>
      <c r="G771" s="137">
        <v>469026306</v>
      </c>
      <c r="H771" s="137">
        <v>1956698884</v>
      </c>
      <c r="I771" s="137">
        <f>IF(ISERROR(E771-G771),"",E771-G771)</f>
        <v>1337630761</v>
      </c>
      <c r="J771" s="137">
        <f>IF(ISERROR(F771-H771),"",F771-H771)</f>
        <v>1097310449</v>
      </c>
      <c r="K771" s="137">
        <v>556702646</v>
      </c>
      <c r="L771" s="137">
        <v>889400</v>
      </c>
      <c r="M771" s="148">
        <v>2</v>
      </c>
      <c r="N771" s="198">
        <f>IF(M771="","",VLOOKUP(M771,POA!$B$3:$G742,3,0))</f>
        <v>5</v>
      </c>
      <c r="O771" s="159" t="s">
        <v>7</v>
      </c>
      <c r="P771" s="159">
        <f t="shared" ref="P771:P772" si="688">+SUM(P772:P780)</f>
        <v>0</v>
      </c>
      <c r="Q771" s="202">
        <f>IF(ISERROR(VLOOKUP(M771,POA!$B$3:$G755,2,0)),"",VLOOKUP(M771,POA!$B$3:$G755,2,0))</f>
        <v>1797292893</v>
      </c>
      <c r="R771" s="264">
        <f>IF(M771="","",SUM($I$770)+IF(ISERROR(VLOOKUP(M771,POA!$B$3:$G740,4,0)),"",VLOOKUP(M771,POA!$B$3:$G740,4,0)))</f>
        <v>3384471039.5999999</v>
      </c>
      <c r="S771" s="256" t="str">
        <f>IF(OR($R$26=0,M771="",Q771=""),"",IF($R$26&gt;=VLOOKUP(M771,POA!$B$3:$G$21,6,FALSE),"CUMPLE","NO CUMPLE"))</f>
        <v/>
      </c>
      <c r="T771" s="154"/>
      <c r="U771" s="138"/>
      <c r="V771" s="185" t="str">
        <f>IF(OR($U770=0,M771="",Q771=""),"",IF(AND(T771="SI",$U770&gt;=$V$22),"CUMPLE",IF($U770&gt;=$V$23,"CUMPLE","NO CUMPLE")))</f>
        <v>CUMPLE</v>
      </c>
      <c r="W771" s="139"/>
      <c r="X771" s="185" t="str">
        <f>IF(OR(W770=0,M771="",Q771=""),"",IF(AND(T771="SI",W770&lt;=$X$22),"CUMPLE",IF(W770&lt;=$X$23,"CUMPLE","NO CUMPLE")))</f>
        <v>CUMPLE</v>
      </c>
      <c r="Y771" s="140"/>
      <c r="Z771" s="185" t="str">
        <f>IF(OR(Y770=0,M771="",Q771=""),"",IF(AND(T771="SI",Y770&gt;=$Z$22),"CUMPLE",IF(Y770&gt;=$Z$23,"CUMPLE","NO CUMPLE")))</f>
        <v>CUMPLE</v>
      </c>
      <c r="AA771" s="213" t="str">
        <f t="shared" si="687"/>
        <v/>
      </c>
      <c r="AB771" s="141">
        <v>2021</v>
      </c>
      <c r="AC771" s="142">
        <f t="shared" ref="AC771:AC779" si="689">IF(ISERROR(F771/VLOOKUP(AB771,$AC$21:$AD$23,2)),"",F771/VLOOKUP(AB771,$AC$21:$AD$23,2))</f>
        <v>3361.4991018418846</v>
      </c>
      <c r="AD771" s="143" t="str">
        <f>IF(OR(B771="",C771=""),"",IF(AND(AC771&gt;0,AC771&lt;=30000),"MIPYME","NO CUMPLE"))</f>
        <v>MIPYME</v>
      </c>
      <c r="AE771" s="144"/>
      <c r="AF771" s="187" t="str">
        <f>IF(OR(M771="",L770="",P771=""),"",IF(AND(T770="SI",AE770&gt;=$AF$22),"CUMPLE",IF(AE770&gt;=$AF$23,"CUMPLE","NO CUMPLE")))</f>
        <v>CUMPLE</v>
      </c>
      <c r="AG771" s="144"/>
      <c r="AH771" s="187" t="str">
        <f>IF(OR(M771="",L770="",P771=""),"",IF(AND(T770="SI",AG770&gt;=$AH$22),"CUMPLE",IF(AG770&gt;=$AH$23,"CUMPLE","NO CUMPLE")))</f>
        <v>CUMPLE</v>
      </c>
      <c r="AI771" s="161" t="str">
        <f t="shared" ref="AI771:AI780" si="690">IF(OR(AF771="",AH771=""),"",IF(AF771="NO CUMPLE","NO CUMPLE",IF(AH771="NO CUMPLE","NO CUMPLE",IF(AH771="NO CUMPLE","NO CUMPLE","CUMPLE"))))</f>
        <v>CUMPLE</v>
      </c>
    </row>
    <row r="772" spans="1:37" s="14" customFormat="1" ht="20.100000000000001" customHeight="1">
      <c r="A772" s="259">
        <v>45478</v>
      </c>
      <c r="B772" s="21">
        <f t="shared" ref="B772:B780" si="691">IF(C772="","",B771+0.1)</f>
        <v>63.2</v>
      </c>
      <c r="C772" s="21" t="s">
        <v>290</v>
      </c>
      <c r="D772" s="121">
        <v>0.25</v>
      </c>
      <c r="E772" s="153">
        <v>1580957000</v>
      </c>
      <c r="F772" s="153">
        <v>1708285000</v>
      </c>
      <c r="G772" s="153">
        <v>20903300</v>
      </c>
      <c r="H772" s="153">
        <v>20903300</v>
      </c>
      <c r="I772" s="153">
        <v>1687381700</v>
      </c>
      <c r="J772" s="153">
        <f t="shared" ref="J772:J780" si="692">IF(ISERROR(F772-H772),"",F772-H772)</f>
        <v>1687381700</v>
      </c>
      <c r="K772" s="153">
        <v>225967500</v>
      </c>
      <c r="L772" s="153">
        <v>1947800</v>
      </c>
      <c r="M772" s="149">
        <v>3</v>
      </c>
      <c r="N772" s="197">
        <f>IF(M772="","",VLOOKUP(M772,POA!$B$3:$G742,3,0))</f>
        <v>5</v>
      </c>
      <c r="O772" s="160" t="s">
        <v>7</v>
      </c>
      <c r="P772" s="160">
        <f t="shared" si="688"/>
        <v>0</v>
      </c>
      <c r="Q772" s="255">
        <f>IF(ISERROR(VLOOKUP(M772,POA!$B$3:$G755,2,0)),"",VLOOKUP(M772,POA!$B$3:$G755,2,0))</f>
        <v>1522205504</v>
      </c>
      <c r="R772" s="295">
        <f>IF(M772="","",SUM($I$770)+IF(ISERROR(VLOOKUP(M772,POA!$B$3:$G741,4,0)),"",VLOOKUP(M772,POA!$B$3:$G741,4,0)))</f>
        <v>3329453561.8000002</v>
      </c>
      <c r="S772" s="257" t="str">
        <f>IF(OR($R$26=0,M772="",Q772=""),"",IF($R$26&gt;=VLOOKUP(M772,POA!$B$3:$G$21,6,FALSE),"CUMPLE","NO CUMPLE"))</f>
        <v/>
      </c>
      <c r="T772" s="129"/>
      <c r="U772" s="130"/>
      <c r="V772" s="186" t="str">
        <f>IF(OR($U770=0,M772="",Q772=""),"",IF(AND(T772="SI",$U770&gt;=$V$22),"CUMPLE",IF($U770&gt;=$V$23,"CUMPLE","NO CUMPLE")))</f>
        <v>CUMPLE</v>
      </c>
      <c r="W772" s="131"/>
      <c r="X772" s="186" t="str">
        <f>IF(OR(W770=0,M772="",Q772=""),"",IF(AND(T772="SI",W770&lt;=$X$22),"CUMPLE",IF(W770&lt;=$X$23,"CUMPLE","NO CUMPLE")))</f>
        <v>CUMPLE</v>
      </c>
      <c r="Y772" s="132"/>
      <c r="Z772" s="186" t="str">
        <f>IF(OR(Y770=0,M772="",Q772=""),"",IF(AND(T772="SI",Y770&gt;=$Z$22),"CUMPLE",IF(Y770&gt;=$Z$23,"CUMPLE","NO CUMPLE")))</f>
        <v>CUMPLE</v>
      </c>
      <c r="AA772" s="214" t="str">
        <f t="shared" si="687"/>
        <v/>
      </c>
      <c r="AB772" s="199">
        <v>2021</v>
      </c>
      <c r="AC772" s="134">
        <f t="shared" si="689"/>
        <v>1880.2819071771198</v>
      </c>
      <c r="AD772" s="135" t="str">
        <f t="shared" ref="AD772:AD775" si="693">IF(OR(B772="",C772=""),"",IF(AND(AC772&gt;0,AC772&lt;=30000),"MIPYME","NO CUMPLE"))</f>
        <v>MIPYME</v>
      </c>
      <c r="AE772" s="136"/>
      <c r="AF772" s="188" t="str">
        <f>IF(OR(M772="",L770="",P772=""),"",IF(AND(T770="SI",AE770&gt;=$AF$22),"CUMPLE",IF(AE770&gt;=$AF$23,"CUMPLE","NO CUMPLE")))</f>
        <v>CUMPLE</v>
      </c>
      <c r="AG772" s="136"/>
      <c r="AH772" s="188" t="str">
        <f>IF(OR(M772="",L770="",P770=""),"",IF(AND(T770="SI",AG770&gt;=$AH$22),"CUMPLE",IF(AG770&gt;=$AH$23,"CUMPLE","NO CUMPLE")))</f>
        <v>CUMPLE</v>
      </c>
      <c r="AI772" s="162" t="str">
        <f t="shared" si="690"/>
        <v>CUMPLE</v>
      </c>
    </row>
    <row r="773" spans="1:37" s="14" customFormat="1" ht="20.100000000000001" customHeight="1">
      <c r="A773" s="259"/>
      <c r="B773" s="21" t="str">
        <f t="shared" si="691"/>
        <v/>
      </c>
      <c r="C773" s="21"/>
      <c r="D773" s="121"/>
      <c r="E773" s="153"/>
      <c r="F773" s="153"/>
      <c r="G773" s="153"/>
      <c r="H773" s="153"/>
      <c r="I773" s="153">
        <f t="shared" ref="I773:I779" si="694">IF(ISERROR(E773-G773),"",E773-G773)</f>
        <v>0</v>
      </c>
      <c r="J773" s="153">
        <f t="shared" si="692"/>
        <v>0</v>
      </c>
      <c r="K773" s="153"/>
      <c r="L773" s="153"/>
      <c r="M773" s="149">
        <v>4</v>
      </c>
      <c r="N773" s="197">
        <f>IF(M773="","",VLOOKUP(M773,POA!$B$3:$G742,3,0))</f>
        <v>5</v>
      </c>
      <c r="O773" s="160" t="s">
        <v>7</v>
      </c>
      <c r="P773" s="160">
        <f>+SUM(P774:P781)</f>
        <v>0</v>
      </c>
      <c r="Q773" s="255">
        <f>IF(ISERROR(VLOOKUP(M773,POA!$B$3:$G755,2,0)),"",VLOOKUP(M773,POA!$B$3:$G755,2,0))</f>
        <v>1378467964</v>
      </c>
      <c r="R773" s="295">
        <f>IF(M773="","",SUM($I$770)+IF(ISERROR(VLOOKUP(M773,POA!$B$3:$G742,4,0)),"",VLOOKUP(M773,POA!$B$3:$G742,4,0)))</f>
        <v>3300706053.8000002</v>
      </c>
      <c r="S773" s="294" t="str">
        <f>IF(OR($R$26=0,M773="",Q773=""),"",IF($R$26&gt;=VLOOKUP(M773,POA!$B$3:$G$21,6,FALSE),"CUMPLE","NO CUMPLE"))</f>
        <v/>
      </c>
      <c r="T773" s="129"/>
      <c r="U773" s="130"/>
      <c r="V773" s="186" t="str">
        <f>IF(OR($U770=0,M773="",Q773=""),"",IF(AND(T773="SI",$U770&gt;=$V$22),"CUMPLE",IF($U770&gt;=$V$23,"CUMPLE","NO CUMPLE")))</f>
        <v>CUMPLE</v>
      </c>
      <c r="W773" s="131"/>
      <c r="X773" s="186" t="str">
        <f>IF(OR(W770=0,M773="",Q773=""),"",IF(AND(T773="SI",W770&lt;=$X$22),"CUMPLE",IF(W770&lt;=$X$23,"CUMPLE","NO CUMPLE")))</f>
        <v>CUMPLE</v>
      </c>
      <c r="Y773" s="132"/>
      <c r="Z773" s="186" t="str">
        <f>IF(OR(Y770=0,M773="",Q773=""),"",IF(AND(T773="SI",Y770&gt;=$Z$22),"CUMPLE",IF(Y770&gt;=$Z$23,"CUMPLE","NO CUMPLE")))</f>
        <v>CUMPLE</v>
      </c>
      <c r="AA773" s="214" t="str">
        <f t="shared" si="687"/>
        <v/>
      </c>
      <c r="AB773" s="199">
        <v>2021</v>
      </c>
      <c r="AC773" s="134">
        <f t="shared" si="689"/>
        <v>0</v>
      </c>
      <c r="AD773" s="135" t="str">
        <f t="shared" si="693"/>
        <v/>
      </c>
      <c r="AE773" s="136"/>
      <c r="AF773" s="188" t="str">
        <f>IF(OR(M773="",L770="",P773=""),"",IF(AND(T770="SI",AE770&gt;=$AF$22),"CUMPLE",IF(AE770&gt;=$AF$23,"CUMPLE","NO CUMPLE")))</f>
        <v>CUMPLE</v>
      </c>
      <c r="AG773" s="136"/>
      <c r="AH773" s="188" t="str">
        <f>IF(OR(M773="",L770="",P770=""),"",IF(AND(T770="SI",AG770&gt;=$AH$22),"CUMPLE",IF(AG770&gt;=$AH$23,"CUMPLE","NO CUMPLE")))</f>
        <v>CUMPLE</v>
      </c>
      <c r="AI773" s="162" t="str">
        <f t="shared" si="690"/>
        <v>CUMPLE</v>
      </c>
    </row>
    <row r="774" spans="1:37" s="14" customFormat="1" ht="20.100000000000001" customHeight="1">
      <c r="A774" s="259"/>
      <c r="B774" s="21" t="str">
        <f t="shared" si="691"/>
        <v/>
      </c>
      <c r="C774" s="21"/>
      <c r="D774" s="121"/>
      <c r="E774" s="153"/>
      <c r="F774" s="153"/>
      <c r="G774" s="153"/>
      <c r="H774" s="153"/>
      <c r="I774" s="153">
        <f t="shared" si="694"/>
        <v>0</v>
      </c>
      <c r="J774" s="153">
        <f t="shared" si="692"/>
        <v>0</v>
      </c>
      <c r="K774" s="153"/>
      <c r="L774" s="153"/>
      <c r="M774" s="149">
        <v>5</v>
      </c>
      <c r="N774" s="197">
        <f>IF(M774="","",VLOOKUP(M774,POA!$B$3:$G755,3,0))</f>
        <v>5</v>
      </c>
      <c r="O774" s="160" t="s">
        <v>7</v>
      </c>
      <c r="P774" s="160">
        <f>+SUM(P775:P781)</f>
        <v>0</v>
      </c>
      <c r="Q774" s="255">
        <f>IF(ISERROR(VLOOKUP(M774,POA!$B$3:$G744,2,0)),"",VLOOKUP(M774,POA!$B$3:$G744,2,0))</f>
        <v>1348402734</v>
      </c>
      <c r="R774" s="295">
        <f>IF(M774="","",SUM($I$770)+IF(ISERROR(VLOOKUP(M774,POA!$B$3:$G743,4,0)),"",VLOOKUP(M774,POA!$B$3:$G743,4,0)))</f>
        <v>3294693007.8000002</v>
      </c>
      <c r="S774" s="298" t="str">
        <f>IF(OR($R$26=0,M774="",Q774=""),"",IF($R$26&gt;=VLOOKUP(M774,POA!$B$3:$G$21,6,FALSE),"CUMPLE","NO CUMPLE"))</f>
        <v/>
      </c>
      <c r="T774" s="129"/>
      <c r="U774" s="130"/>
      <c r="V774" s="186" t="str">
        <f>IF(OR($U770=0,M774="",Q774=""),"",IF(AND(T774="SI",$U770&gt;=$V$22),"CUMPLE",IF($U770&gt;=$V$23,"CUMPLE","NO CUMPLE")))</f>
        <v>CUMPLE</v>
      </c>
      <c r="W774" s="131"/>
      <c r="X774" s="186" t="str">
        <f>IF(OR(W770=0,M774="",Q774=""),"",IF(AND(T774="SI",W770&lt;=$X$22),"CUMPLE",IF(W770&lt;=$X$23,"CUMPLE","NO CUMPLE")))</f>
        <v>CUMPLE</v>
      </c>
      <c r="Y774" s="132"/>
      <c r="Z774" s="186" t="str">
        <f>IF(OR(Y770=0,M774="",Q774=""),"",IF(AND(T774="SI",Y770&gt;=$Z$22),"CUMPLE",IF(Y770&gt;=$Z$23,"CUMPLE","NO CUMPLE")))</f>
        <v>CUMPLE</v>
      </c>
      <c r="AA774" s="214" t="str">
        <f t="shared" si="687"/>
        <v/>
      </c>
      <c r="AB774" s="199">
        <v>2021</v>
      </c>
      <c r="AC774" s="134">
        <f t="shared" si="689"/>
        <v>0</v>
      </c>
      <c r="AD774" s="135" t="str">
        <f t="shared" si="693"/>
        <v/>
      </c>
      <c r="AE774" s="136"/>
      <c r="AF774" s="188" t="str">
        <f>IF(OR(M774="",L770="",P774=""),"",IF(AND(T770="SI",AE770&gt;=$AF$22),"CUMPLE",IF(AE770&gt;=$AF$23,"CUMPLE","NO CUMPLE")))</f>
        <v>CUMPLE</v>
      </c>
      <c r="AG774" s="136"/>
      <c r="AH774" s="188" t="str">
        <f>IF(OR(M773="",L770="",P770=""),"",IF(AND(T770="SI",AG770&gt;=$AH$22),"CUMPLE",IF(AG770&gt;=$AH$23,"CUMPLE","NO CUMPLE")))</f>
        <v>CUMPLE</v>
      </c>
      <c r="AI774" s="162" t="str">
        <f t="shared" si="690"/>
        <v>CUMPLE</v>
      </c>
    </row>
    <row r="775" spans="1:37" s="14" customFormat="1" ht="20.100000000000001" customHeight="1">
      <c r="A775" s="259"/>
      <c r="B775" s="21" t="str">
        <f t="shared" si="691"/>
        <v/>
      </c>
      <c r="C775" s="21"/>
      <c r="D775" s="121"/>
      <c r="E775" s="153"/>
      <c r="F775" s="153"/>
      <c r="G775" s="153"/>
      <c r="H775" s="153"/>
      <c r="I775" s="153">
        <f t="shared" si="694"/>
        <v>0</v>
      </c>
      <c r="J775" s="153">
        <f t="shared" si="692"/>
        <v>0</v>
      </c>
      <c r="K775" s="153"/>
      <c r="L775" s="153"/>
      <c r="M775" s="149">
        <v>6</v>
      </c>
      <c r="N775" s="197">
        <f>IF(M775="","",VLOOKUP(M775,POA!$B$3:$G742,3,0))</f>
        <v>5</v>
      </c>
      <c r="O775" s="160" t="s">
        <v>7</v>
      </c>
      <c r="P775" s="160">
        <f>+SUM(P776:P781)</f>
        <v>0</v>
      </c>
      <c r="Q775" s="255">
        <f>IF(ISERROR(VLOOKUP(M775,POA!$B$3:$G755,2,0)),"",VLOOKUP(M775,POA!$B$3:$G755,2,0))</f>
        <v>1264100957</v>
      </c>
      <c r="R775" s="295">
        <f>IF(M775="","",SUM($I$770)+IF(ISERROR(VLOOKUP(M775,POA!$B$3:$G744,4,0)),"",VLOOKUP(M775,POA!$B$3:$G744,4,0)))</f>
        <v>3277832652.4000001</v>
      </c>
      <c r="S775" s="257" t="str">
        <f>IF(OR($R$26=0,M775="",Q775=""),"",IF($R$26&gt;=VLOOKUP(M775,POA!$B$3:$G$21,6,FALSE),"CUMPLE","NO CUMPLE"))</f>
        <v/>
      </c>
      <c r="T775" s="129"/>
      <c r="U775" s="130"/>
      <c r="V775" s="186" t="str">
        <f>IF(OR($U770=0,M775="",Q775=""),"",IF(AND(T775="SI",$U770&gt;=$V$22),"CUMPLE",IF($U770&gt;=$V$23,"CUMPLE","NO CUMPLE")))</f>
        <v>CUMPLE</v>
      </c>
      <c r="W775" s="131"/>
      <c r="X775" s="186" t="str">
        <f>IF(OR(W770=0,M775="",Q775=""),"",IF(AND(T775="SI",W770&lt;=$X$22),"CUMPLE",IF(W770&lt;=$X$23,"CUMPLE","NO CUMPLE")))</f>
        <v>CUMPLE</v>
      </c>
      <c r="Y775" s="132"/>
      <c r="Z775" s="186" t="str">
        <f>IF(OR(Y770=0,M775="",Q775=""),"",IF(AND(T775="SI",Y770&gt;=$Z$22),"CUMPLE",IF(Y770&gt;=$Z$23,"CUMPLE","NO CUMPLE")))</f>
        <v>CUMPLE</v>
      </c>
      <c r="AA775" s="214" t="str">
        <f t="shared" si="687"/>
        <v/>
      </c>
      <c r="AB775" s="199">
        <v>2021</v>
      </c>
      <c r="AC775" s="134">
        <f t="shared" si="689"/>
        <v>0</v>
      </c>
      <c r="AD775" s="135" t="str">
        <f t="shared" si="693"/>
        <v/>
      </c>
      <c r="AE775" s="136"/>
      <c r="AF775" s="188" t="str">
        <f>IF(OR(M775="",L770="",P775=""),"",IF(AND(T770="SI",AE770&gt;=$AF$22),"CUMPLE",IF(AE770&gt;=$AF$23,"CUMPLE","NO CUMPLE")))</f>
        <v>CUMPLE</v>
      </c>
      <c r="AG775" s="136"/>
      <c r="AH775" s="188" t="str">
        <f>IF(OR(M775="",L770="",P770=""),"",IF(AND(T770="SI",AG770&gt;=$AH$22),"CUMPLE",IF(AG770&gt;=$AH$23,"CUMPLE","NO CUMPLE")))</f>
        <v>CUMPLE</v>
      </c>
      <c r="AI775" s="162" t="str">
        <f t="shared" si="690"/>
        <v>CUMPLE</v>
      </c>
    </row>
    <row r="776" spans="1:37" s="14" customFormat="1" ht="20.100000000000001" customHeight="1">
      <c r="A776" s="259"/>
      <c r="B776" s="150" t="str">
        <f t="shared" si="691"/>
        <v/>
      </c>
      <c r="C776" s="150"/>
      <c r="D776" s="121"/>
      <c r="E776" s="153"/>
      <c r="F776" s="153"/>
      <c r="G776" s="153"/>
      <c r="H776" s="153"/>
      <c r="I776" s="153">
        <f t="shared" si="694"/>
        <v>0</v>
      </c>
      <c r="J776" s="153">
        <f t="shared" si="692"/>
        <v>0</v>
      </c>
      <c r="K776" s="153"/>
      <c r="L776" s="153"/>
      <c r="M776" s="149">
        <v>7</v>
      </c>
      <c r="N776" s="197">
        <f>IF(M776="","",VLOOKUP(M776,POA!$B$3:$G742,3,0))</f>
        <v>5</v>
      </c>
      <c r="O776" s="160" t="s">
        <v>7</v>
      </c>
      <c r="P776" s="160">
        <f>+SUM(P777:P781)</f>
        <v>0</v>
      </c>
      <c r="Q776" s="255">
        <f>IF(ISERROR(VLOOKUP(M776,POA!$B$3:$G755,2,0)),"",VLOOKUP(M776,POA!$B$3:$G755,2,0))</f>
        <v>1167015102</v>
      </c>
      <c r="R776" s="295">
        <f>IF(M776="","",SUM($I$770)+IF(ISERROR(VLOOKUP(M776,POA!$B$3:$G745,4,0)),"",VLOOKUP(M776,POA!$B$3:$G745,4,0)))</f>
        <v>3258415481.4000001</v>
      </c>
      <c r="S776" s="257" t="str">
        <f>IF(OR($R$26=0,M776="",Q776=""),"",IF($R$26&gt;=VLOOKUP(M776,POA!$B$3:$G$21,6,FALSE),"CUMPLE","NO CUMPLE"))</f>
        <v/>
      </c>
      <c r="T776" s="129"/>
      <c r="U776" s="130"/>
      <c r="V776" s="186" t="str">
        <f>IF(OR($U770=0,M776="",Q776=""),"",IF(AND(T776="SI",$U770&gt;=$V$22),"CUMPLE",IF($U770&gt;=$V$23,"CUMPLE","NO CUMPLE")))</f>
        <v>CUMPLE</v>
      </c>
      <c r="W776" s="131"/>
      <c r="X776" s="186" t="str">
        <f>IF(OR(W770=0,M776="",Q776=""),"",IF(AND(T776="SI",W770&lt;=$X$22),"CUMPLE",IF(W770&lt;=$X$23,"CUMPLE","NO CUMPLE")))</f>
        <v>CUMPLE</v>
      </c>
      <c r="Y776" s="132"/>
      <c r="Z776" s="186" t="str">
        <f>IF(OR(Y770=0,M776="",Q776=""),"",IF(AND(T776="SI",Y770&gt;=$Z$22),"CUMPLE",IF(Y770&gt;=$Z$23,"CUMPLE","NO CUMPLE")))</f>
        <v>CUMPLE</v>
      </c>
      <c r="AA776" s="214" t="str">
        <f t="shared" si="687"/>
        <v/>
      </c>
      <c r="AB776" s="199">
        <v>2021</v>
      </c>
      <c r="AC776" s="134">
        <f t="shared" si="689"/>
        <v>0</v>
      </c>
      <c r="AD776" s="135" t="str">
        <f>IF(OR(B776="",C776=""),"",IF(AND(AC776&gt;0,AC776&lt;=30000),"MIPYME","NO CUMPLE"))</f>
        <v/>
      </c>
      <c r="AE776" s="136"/>
      <c r="AF776" s="188" t="str">
        <f>IF(OR(M776="",L770="",P776=""),"",IF(AND(T774="SI",AE770&gt;=$AF$22),"CUMPLE",IF(AE770&gt;=$AF$23,"CUMPLE","NO CUMPLE")))</f>
        <v>CUMPLE</v>
      </c>
      <c r="AG776" s="136"/>
      <c r="AH776" s="188" t="str">
        <f>IF(OR(M776="",L770="",P770=""),"",IF(AND(T770="SI",AG770&gt;=$AH$22),"CUMPLE",IF(AG770&gt;=$AH$23,"CUMPLE","NO CUMPLE")))</f>
        <v>CUMPLE</v>
      </c>
      <c r="AI776" s="162" t="str">
        <f t="shared" si="690"/>
        <v>CUMPLE</v>
      </c>
    </row>
    <row r="777" spans="1:37" s="14" customFormat="1" ht="20.100000000000001" customHeight="1">
      <c r="A777" s="259"/>
      <c r="B777" s="150" t="str">
        <f t="shared" si="691"/>
        <v/>
      </c>
      <c r="C777" s="150"/>
      <c r="D777" s="121"/>
      <c r="E777" s="153"/>
      <c r="F777" s="153"/>
      <c r="G777" s="153"/>
      <c r="H777" s="153"/>
      <c r="I777" s="153">
        <f t="shared" si="694"/>
        <v>0</v>
      </c>
      <c r="J777" s="153">
        <f t="shared" si="692"/>
        <v>0</v>
      </c>
      <c r="K777" s="153"/>
      <c r="L777" s="153"/>
      <c r="M777" s="149">
        <v>8</v>
      </c>
      <c r="N777" s="197">
        <f>IF(M777="","",VLOOKUP(M777,POA!$B$3:$G742,3,0))</f>
        <v>5</v>
      </c>
      <c r="O777" s="160" t="s">
        <v>7</v>
      </c>
      <c r="P777" s="160">
        <f>+SUM(P778:P781)</f>
        <v>0</v>
      </c>
      <c r="Q777" s="255">
        <f>IF(ISERROR(VLOOKUP(M777,POA!$B$3:$G755,2,0)),"",VLOOKUP(M777,POA!$B$3:$G755,2,0))</f>
        <v>1146992897</v>
      </c>
      <c r="R777" s="295">
        <f>IF(M777="","",SUM($I$770)+IF(ISERROR(VLOOKUP(M777,POA!$B$3:$G746,4,0)),"",VLOOKUP(M777,POA!$B$3:$G746,4,0)))</f>
        <v>3254411040.4000001</v>
      </c>
      <c r="S777" s="257" t="str">
        <f>IF(OR($R$26=0,M777="",Q777=""),"",IF($R$26&gt;=VLOOKUP(M777,POA!$B$3:$G$21,6,FALSE),"CUMPLE","NO CUMPLE"))</f>
        <v/>
      </c>
      <c r="T777" s="129"/>
      <c r="U777" s="130"/>
      <c r="V777" s="186" t="str">
        <f>IF(OR($U770=0,M777="",Q777=""),"",IF(AND(T777="SI",$U770&gt;=$V$22),"CUMPLE",IF($U770&gt;=$V$23,"CUMPLE","NO CUMPLE")))</f>
        <v>CUMPLE</v>
      </c>
      <c r="W777" s="131"/>
      <c r="X777" s="186" t="str">
        <f>IF(OR(W770=0,M777="",Q777=""),"",IF(AND(T777="SI",W770&lt;=$X$22),"CUMPLE",IF(W770&lt;=$X$23,"CUMPLE","NO CUMPLE")))</f>
        <v>CUMPLE</v>
      </c>
      <c r="Y777" s="132"/>
      <c r="Z777" s="186" t="str">
        <f>IF(OR(Y770=0,M777="",Q777=""),"",IF(AND(T777="SI",Y770&gt;=$Z$22),"CUMPLE",IF(Y770&gt;=$Z$23,"CUMPLE","NO CUMPLE")))</f>
        <v>CUMPLE</v>
      </c>
      <c r="AA777" s="214" t="str">
        <f t="shared" si="687"/>
        <v/>
      </c>
      <c r="AB777" s="199">
        <v>2021</v>
      </c>
      <c r="AC777" s="134">
        <f t="shared" si="689"/>
        <v>0</v>
      </c>
      <c r="AD777" s="135" t="str">
        <f t="shared" ref="AD777:AD778" si="695">IF(OR(B777="",C777=""),"",IF(AND(AC777&gt;0,AC777&lt;=30000),"MIPYME","NO CUMPLE"))</f>
        <v/>
      </c>
      <c r="AE777" s="136"/>
      <c r="AF777" s="188" t="str">
        <f>IF(OR(M777="",L770="",P777=""),"",IF(AND(T770="SI",AE770&gt;=$AF$22),"CUMPLE",IF(AE770&gt;=$AF$23,"CUMPLE","NO CUMPLE")))</f>
        <v>CUMPLE</v>
      </c>
      <c r="AG777" s="136"/>
      <c r="AH777" s="188" t="str">
        <f>IF(OR(M777="",L770="",P770=""),"",IF(AND(T770="SI",AG770&gt;=$AH$22),"CUMPLE",IF(AG770&gt;=$AH$23,"CUMPLE","NO CUMPLE")))</f>
        <v>CUMPLE</v>
      </c>
      <c r="AI777" s="162" t="str">
        <f t="shared" si="690"/>
        <v>CUMPLE</v>
      </c>
    </row>
    <row r="778" spans="1:37" s="14" customFormat="1" ht="20.100000000000001" customHeight="1">
      <c r="A778" s="259"/>
      <c r="B778" s="150" t="str">
        <f t="shared" si="691"/>
        <v/>
      </c>
      <c r="C778" s="150"/>
      <c r="D778" s="121"/>
      <c r="E778" s="153"/>
      <c r="F778" s="153"/>
      <c r="G778" s="153"/>
      <c r="H778" s="153"/>
      <c r="I778" s="153">
        <f t="shared" si="694"/>
        <v>0</v>
      </c>
      <c r="J778" s="153">
        <f t="shared" si="692"/>
        <v>0</v>
      </c>
      <c r="K778" s="153"/>
      <c r="L778" s="153"/>
      <c r="M778" s="149">
        <v>9</v>
      </c>
      <c r="N778" s="197">
        <f>IF(M778="","",VLOOKUP(M778,POA!$B$3:$G742,3,0))</f>
        <v>5</v>
      </c>
      <c r="O778" s="160" t="s">
        <v>7</v>
      </c>
      <c r="P778" s="160">
        <f>+SUM(P779:P781)</f>
        <v>0</v>
      </c>
      <c r="Q778" s="255">
        <f>IF(ISERROR(VLOOKUP(M778,POA!$B$3:$G748,2,0)),"",VLOOKUP(M778,POA!$B$3:$G748,2,0))</f>
        <v>1077361989</v>
      </c>
      <c r="R778" s="295">
        <f>IF(M778="","",SUM($I$770)+IF(ISERROR(VLOOKUP(M778,POA!$B$3:$G747,4,0)),"",VLOOKUP(M778,POA!$B$3:$G747,4,0)))</f>
        <v>3240484858.8000002</v>
      </c>
      <c r="S778" s="257" t="str">
        <f>IF(OR($R$26=0,M778="",Q778=""),"",IF($R$26&gt;=VLOOKUP(M778,POA!$B$3:$G$21,6,FALSE),"CUMPLE","NO CUMPLE"))</f>
        <v/>
      </c>
      <c r="T778" s="129"/>
      <c r="U778" s="130"/>
      <c r="V778" s="186" t="str">
        <f>IF(OR($U770=0,M778="",Q778=""),"",IF(AND(T778="SI",$U770&gt;=$V$22),"CUMPLE",IF($U770&gt;=$V$23,"CUMPLE","NO CUMPLE")))</f>
        <v>CUMPLE</v>
      </c>
      <c r="W778" s="131"/>
      <c r="X778" s="186" t="str">
        <f>IF(OR(W770=0,M778="",Q778=""),"",IF(AND(T778="SI",W770&lt;=$X$22),"CUMPLE",IF(W770&lt;=$X$23,"CUMPLE","NO CUMPLE")))</f>
        <v>CUMPLE</v>
      </c>
      <c r="Y778" s="132"/>
      <c r="Z778" s="186" t="str">
        <f>IF(OR(Y770=0,M778="",Q778=""),"",IF(AND(T778="SI",Y770&gt;=$Z$22),"CUMPLE",IF(Y770&gt;=$Z$23,"CUMPLE","NO CUMPLE")))</f>
        <v>CUMPLE</v>
      </c>
      <c r="AA778" s="215" t="str">
        <f t="shared" si="687"/>
        <v/>
      </c>
      <c r="AB778" s="133">
        <v>2021</v>
      </c>
      <c r="AC778" s="134">
        <f t="shared" si="689"/>
        <v>0</v>
      </c>
      <c r="AD778" s="135" t="str">
        <f t="shared" si="695"/>
        <v/>
      </c>
      <c r="AE778" s="136"/>
      <c r="AF778" s="188" t="str">
        <f>IF(OR(M778="",L770="",P770=""),"",IF(AND(T770="SI",AE770&gt;=$AF$22),"CUMPLE",IF(AE770&gt;=$AF$23,"CUMPLE","NO CUMPLE")))</f>
        <v>CUMPLE</v>
      </c>
      <c r="AG778" s="136"/>
      <c r="AH778" s="188" t="str">
        <f>IF(OR(M778="",L770="",P770=""),"",IF(AND(T770="SI",AG770&gt;=$AH$22),"CUMPLE",IF(AG770&gt;=$AH$23,"CUMPLE","NO CUMPLE")))</f>
        <v>CUMPLE</v>
      </c>
      <c r="AI778" s="162" t="str">
        <f t="shared" si="690"/>
        <v>CUMPLE</v>
      </c>
    </row>
    <row r="779" spans="1:37" s="14" customFormat="1" ht="20.100000000000001" customHeight="1">
      <c r="A779" s="259"/>
      <c r="B779" s="150" t="str">
        <f t="shared" si="691"/>
        <v/>
      </c>
      <c r="C779" s="150"/>
      <c r="D779" s="121"/>
      <c r="E779" s="153"/>
      <c r="F779" s="153"/>
      <c r="G779" s="153"/>
      <c r="H779" s="153"/>
      <c r="I779" s="153">
        <f t="shared" si="694"/>
        <v>0</v>
      </c>
      <c r="J779" s="153">
        <f t="shared" si="692"/>
        <v>0</v>
      </c>
      <c r="K779" s="153"/>
      <c r="L779" s="153"/>
      <c r="M779" s="151"/>
      <c r="N779" s="197" t="str">
        <f>IF(M779="","",VLOOKUP(M779,POA!$B$3:$G742,3,0))</f>
        <v/>
      </c>
      <c r="O779" s="160" t="s">
        <v>7</v>
      </c>
      <c r="P779" s="160">
        <f>+SUM(P780:P781)</f>
        <v>0</v>
      </c>
      <c r="Q779" s="203" t="str">
        <f>IF(ISERROR(VLOOKUP(M779,POA!$B$3:$G749,2,0)),"",VLOOKUP(M779,POA!$B$3:$G749,2,0))</f>
        <v/>
      </c>
      <c r="R779" s="261"/>
      <c r="S779" s="246"/>
      <c r="T779" s="129"/>
      <c r="U779" s="130"/>
      <c r="V779" s="186" t="str">
        <f>IF(OR($U770=0,M779="",Q779=""),"",IF(AND(T779="SI",$U770&gt;=$V$22),"CUMPLE",IF($U770&gt;=$V$23,"CUMPLE","NO CUMPLE")))</f>
        <v/>
      </c>
      <c r="W779" s="131"/>
      <c r="X779" s="186" t="str">
        <f>IF(OR(W770=0,M779="",Q779=""),"",IF(AND(T779="SI",W770&lt;=$X$22),"CUMPLE",IF(W770&lt;=$X$23,"CUMPLE","NO CUMPLE")))</f>
        <v/>
      </c>
      <c r="Y779" s="132"/>
      <c r="Z779" s="186" t="str">
        <f>IF(OR(Y770=0,M779="",Q779=""),"",IF(AND(T779="SI",Y770&gt;=$Z$22),"CUMPLE",IF(Y770&gt;=$Z$23,"CUMPLE","NO CUMPLE")))</f>
        <v/>
      </c>
      <c r="AA779" s="214" t="str">
        <f t="shared" si="687"/>
        <v/>
      </c>
      <c r="AB779" s="199">
        <v>2021</v>
      </c>
      <c r="AC779" s="134">
        <f t="shared" si="689"/>
        <v>0</v>
      </c>
      <c r="AD779" s="135" t="str">
        <f>IF(OR(B779="",C779=""),"",IF(AND(AC779&gt;0,AC779&lt;=30000),"MIPYME","NO CUMPLE"))</f>
        <v/>
      </c>
      <c r="AE779" s="136"/>
      <c r="AF779" s="188" t="str">
        <f>IF(OR(M779="",L770="",P779=""),"",IF(AND(T770="SI",AE770&gt;=$AF$22),"CUMPLE",IF(AE770&gt;=$AF$23,"CUMPLE","NO CUMPLE")))</f>
        <v/>
      </c>
      <c r="AG779" s="136"/>
      <c r="AH779" s="188" t="str">
        <f>IF(OR(M779="",L770="",P770=""),"",IF(AND(T770="SI",AG770&gt;=$AH$22),"CUMPLE",IF(AG770&gt;=$AH$23,"CUMPLE","NO CUMPLE")))</f>
        <v/>
      </c>
      <c r="AI779" s="162" t="str">
        <f t="shared" si="690"/>
        <v/>
      </c>
    </row>
    <row r="780" spans="1:37" ht="20.100000000000001" customHeight="1">
      <c r="A780" s="259"/>
      <c r="B780" s="284" t="str">
        <f t="shared" si="691"/>
        <v/>
      </c>
      <c r="C780" s="284"/>
      <c r="D780" s="284"/>
      <c r="E780" s="216"/>
      <c r="F780" s="153"/>
      <c r="G780" s="153"/>
      <c r="H780" s="153"/>
      <c r="I780" s="153">
        <f>IF(ISERROR(E780-G780),"",E780-G780)</f>
        <v>0</v>
      </c>
      <c r="J780" s="153">
        <f t="shared" si="692"/>
        <v>0</v>
      </c>
      <c r="K780" s="153"/>
      <c r="L780" s="153"/>
      <c r="M780" s="151"/>
      <c r="N780" s="197" t="str">
        <f>IF(M780="","",VLOOKUP(M780,POA!$B$3:$G742,3,0))</f>
        <v/>
      </c>
      <c r="O780" s="160" t="s">
        <v>7</v>
      </c>
      <c r="P780" s="160">
        <f>+SUM(P781:P781)</f>
        <v>0</v>
      </c>
      <c r="Q780" s="203" t="str">
        <f>IF(ISERROR(VLOOKUP(M780,POA!$B$3:$G750,2,0)),"",VLOOKUP(M780,POA!$B$3:$G750,2,0))</f>
        <v/>
      </c>
      <c r="R780" s="204"/>
      <c r="S780" s="253"/>
      <c r="T780" s="129"/>
      <c r="U780" s="129"/>
      <c r="V780" s="186" t="str">
        <f>IF(OR($U771=0,M780="",Q780=""),"",IF(AND(T780="SI",$U771&gt;=$V$22),"CUMPLE",IF($U771&gt;=$V$23,"CUMPLE","NO CUMPLE")))</f>
        <v/>
      </c>
      <c r="W780" s="129"/>
      <c r="X780" s="186" t="str">
        <f>IF(OR(W771=0,M780="",Q780=""),"",IF(AND(T780="SI",W771&lt;=$X$22),"CUMPLE",IF(W771&lt;=$X$23,"CUMPLE","NO CUMPLE")))</f>
        <v/>
      </c>
      <c r="Y780" s="129"/>
      <c r="Z780" s="186" t="str">
        <f>IF(OR(Y771=0,M780="",Q780=""),"",IF(AND(T780="SI",Y771&gt;=$Z$22),"CUMPLE",IF(Y771&gt;=$Z$23,"CUMPLE","NO CUMPLE")))</f>
        <v/>
      </c>
      <c r="AA780" s="214" t="str">
        <f t="shared" si="687"/>
        <v/>
      </c>
      <c r="AB780" s="200"/>
      <c r="AC780" s="129"/>
      <c r="AD780" s="129"/>
      <c r="AE780" s="129"/>
      <c r="AF780" s="188" t="str">
        <f>IF(OR(M780="",L770="",P780=""),"",IF(AND(T770="SI",AE770&gt;=$AF$22),"CUMPLE",IF(AE770&gt;=$AF$23,"CUMPLE","NO CUMPLE")))</f>
        <v/>
      </c>
      <c r="AG780" s="129"/>
      <c r="AH780" s="188" t="str">
        <f>IF(OR(M780="",L770="",P770=""),"",IF(AND(T770="SI",AG770&gt;=$AH$22),"CUMPLE",IF(AG770&gt;=$AH$23,"CUMPLE","NO CUMPLE")))</f>
        <v/>
      </c>
      <c r="AI780" s="162" t="str">
        <f t="shared" si="690"/>
        <v/>
      </c>
      <c r="AJ780" s="14"/>
      <c r="AK780" s="14"/>
    </row>
    <row r="781" spans="1:37" ht="9.9499999999999993" customHeight="1" thickBot="1">
      <c r="A781" s="259"/>
      <c r="B781" s="322" t="s">
        <v>73</v>
      </c>
      <c r="C781" s="323"/>
      <c r="D781" s="323"/>
      <c r="E781" s="323"/>
      <c r="F781" s="323"/>
      <c r="G781" s="323"/>
      <c r="H781" s="323"/>
      <c r="I781" s="323"/>
      <c r="J781" s="323"/>
      <c r="K781" s="323"/>
      <c r="L781" s="323"/>
      <c r="M781" s="323"/>
      <c r="N781" s="323"/>
      <c r="O781" s="323"/>
      <c r="P781" s="323"/>
      <c r="Q781" s="323"/>
      <c r="R781" s="323"/>
      <c r="S781" s="324"/>
      <c r="T781" s="323"/>
      <c r="U781" s="323"/>
      <c r="V781" s="323"/>
      <c r="W781" s="323"/>
      <c r="X781" s="323"/>
      <c r="Y781" s="323"/>
      <c r="Z781" s="323"/>
      <c r="AA781" s="324"/>
      <c r="AB781" s="323"/>
      <c r="AC781" s="323"/>
      <c r="AD781" s="323"/>
      <c r="AE781" s="323"/>
      <c r="AF781" s="323"/>
      <c r="AG781" s="323"/>
      <c r="AH781" s="323"/>
      <c r="AI781" s="325"/>
      <c r="AJ781" s="14"/>
      <c r="AK781" s="14"/>
    </row>
    <row r="782" spans="1:37" s="221" customFormat="1" ht="26.1" customHeight="1">
      <c r="A782" s="269" t="s">
        <v>291</v>
      </c>
      <c r="B782" s="222">
        <v>64</v>
      </c>
      <c r="C782" s="223" t="s">
        <v>292</v>
      </c>
      <c r="D782" s="224">
        <f>IF(SUM(D783:D792)=0,"",SUM(D783:D792))</f>
        <v>1</v>
      </c>
      <c r="E782" s="225">
        <f t="shared" ref="E782:K782" si="696">IF(ISERROR(SUM(E783:E792)),"",SUM(E783:E792))</f>
        <v>2861989006</v>
      </c>
      <c r="F782" s="225">
        <f t="shared" si="696"/>
        <v>3928368928</v>
      </c>
      <c r="G782" s="225">
        <f t="shared" si="696"/>
        <v>1320393480</v>
      </c>
      <c r="H782" s="225">
        <f t="shared" si="696"/>
        <v>2478142884</v>
      </c>
      <c r="I782" s="225">
        <f t="shared" si="696"/>
        <v>1541595526</v>
      </c>
      <c r="J782" s="225">
        <f t="shared" si="696"/>
        <v>1450226044</v>
      </c>
      <c r="K782" s="225">
        <f t="shared" si="696"/>
        <v>703282827</v>
      </c>
      <c r="L782" s="225">
        <f t="shared" ref="L782" si="697">IF(ISERROR(SUM(L783:L791)),"",SUM(L783:L791))</f>
        <v>70881043.001100004</v>
      </c>
      <c r="M782" s="226">
        <v>4</v>
      </c>
      <c r="N782" s="227">
        <f>IF(M782="","",VLOOKUP(M782,POA!$B$3:$G754,3,0))</f>
        <v>5</v>
      </c>
      <c r="O782" s="228" t="s">
        <v>7</v>
      </c>
      <c r="P782" s="228">
        <f>+SUM(P783:P791)</f>
        <v>0</v>
      </c>
      <c r="Q782" s="229">
        <f>IF(ISERROR(VLOOKUP(M782,POA!$B$3:$G767,2,0)),"",VLOOKUP(M782,POA!$B$3:$G767,2,0))</f>
        <v>1378467964</v>
      </c>
      <c r="R782" s="230">
        <f>IF(M782="","",SUM($I$782)+IF(ISERROR(VLOOKUP(M782,POA!$B$3:$G751,4,0)),"",VLOOKUP(M782,POA!$B$3:$G751,4,0)))</f>
        <v>1817289118.8</v>
      </c>
      <c r="S782" s="231" t="str">
        <f>IF(OR($R$26=0,M782="",Q782=""),"",IF($R$26&gt;=VLOOKUP(M782,POA!$B$3:$G$21,6,FALSE),"CUMPLE","NO CUMPLE"))</f>
        <v/>
      </c>
      <c r="T782" s="225" t="str">
        <f>IF(M782="","",IF(COUNTIFS(T783:T792,"SI",D783:D792,"&gt;=10%")&gt;0,"SI","NO"))</f>
        <v>SI</v>
      </c>
      <c r="U782" s="225">
        <f>IF(ISERROR(SUM(E782/G782)),0,SUM(E782/G782))</f>
        <v>2.1675273691899783</v>
      </c>
      <c r="V782" s="232" t="str">
        <f>IF(OR($U782=0,M782="",Q782=""),"",IF(AND(T782="SI",$U782&gt;=$V$22),"CUMPLE",IF($U782&gt;=$V$23,"CUMPLE","NO CUMPLE")))</f>
        <v>CUMPLE</v>
      </c>
      <c r="W782" s="233">
        <f>IF(M782="","",IF(ISERROR(SUM(H782/F782)),0,SUM(H782/F782)))</f>
        <v>0.6308325234772858</v>
      </c>
      <c r="X782" s="232" t="str">
        <f>IF(OR(W782=0,M782="",Q782=""),"",IF(AND(T782="SI",W782&lt;=$X$22),"CUMPLE",IF(W782&lt;=$X$23,"CUMPLE","NO CUMPLE")))</f>
        <v>CUMPLE</v>
      </c>
      <c r="Y782" s="225">
        <f>IF(ISERROR(SUM(K782/L782)),0,SUM(K782/L782))</f>
        <v>9.9220157777459015</v>
      </c>
      <c r="Z782" s="232" t="str">
        <f>IF(OR(Y782=0,M782="",Q782=""),"",IF(AND(T782="SI",Y782&gt;=$Z$22),"CUMPLE",IF(Y782&gt;=$Z$23,"CUMPLE","NO CUMPLE")))</f>
        <v>CUMPLE</v>
      </c>
      <c r="AA782" s="234" t="str">
        <f t="shared" ref="AA782:AA792" si="698">IF(OR(S782="",V782="",X782="",Z782=""),"",IF(S782="NO CUMPLE","NO CUMPLE",IF(V782="NO CUMPLE","NO CUMPLE",IF(X782="NO CUMPLE","NO CUMPLE",IF(Z782="NO CUMPLE","NO CUMPLE",IF(Z782="NO CUMPLE","NO CUMPLE","CUMPLE"))))))</f>
        <v/>
      </c>
      <c r="AB782" s="235">
        <v>2021</v>
      </c>
      <c r="AC782" s="236">
        <f>IF(ISERROR(F782/VLOOKUP(AB782,$AC$21:$AD$23,2)),"",F782/VLOOKUP(AB782,$AC$21:$AD$23,2))</f>
        <v>4323.8926877161466</v>
      </c>
      <c r="AD782" s="237" t="str">
        <f>IF(OR(B782="",C782=""),"",IF(AND(AC782&gt;0,AC782&lt;=30000),"MIPYME","NO CUMPLE"))</f>
        <v>MIPYME</v>
      </c>
      <c r="AE782" s="238">
        <f>IF(M782="","",IF(ISERROR(SUM(K782/J782)),0,SUM(K782/J782)))</f>
        <v>0.48494703974575704</v>
      </c>
      <c r="AF782" s="239" t="str">
        <f>IF(OR(M782="",L782="",P782=""),"",IF(AND(T782="SI",AE782&gt;=$AF$22),"CUMPLE",IF(AE782&gt;=$AF$23,"CUMPLE","NO CUMPLE")))</f>
        <v>CUMPLE</v>
      </c>
      <c r="AG782" s="238">
        <f>IF(M782="","",IF(ISERROR(SUM(K782/F782)),0,SUM(K782/F782)))</f>
        <v>0.17902667491010152</v>
      </c>
      <c r="AH782" s="239" t="str">
        <f>IF(OR(M782="",L782="",P782=""),"",IF(AND(T782="SI",AG782&gt;=$AH$22),"CUMPLE",IF(AG782&gt;=$AH$23,"CUMPLE","NO CUMPLE")))</f>
        <v>CUMPLE</v>
      </c>
      <c r="AI782" s="234" t="str">
        <f>IF(OR(AF782="",AH782=""),"",IF(AF782="NO CUMPLE","NO CUMPLE",IF(AH782="NO CUMPLE","NO CUMPLE",IF(AH782="NO CUMPLE","NO CUMPLE","CUMPLE"))))</f>
        <v>CUMPLE</v>
      </c>
    </row>
    <row r="783" spans="1:37" s="14" customFormat="1" ht="20.100000000000001" customHeight="1">
      <c r="A783" s="259">
        <v>45462</v>
      </c>
      <c r="B783" s="146">
        <f>IF(C783="","",B782+0.1)</f>
        <v>64.099999999999994</v>
      </c>
      <c r="C783" s="146" t="s">
        <v>293</v>
      </c>
      <c r="D783" s="147">
        <v>0.5</v>
      </c>
      <c r="E783" s="137">
        <v>2034116355</v>
      </c>
      <c r="F783" s="137">
        <v>3083626064</v>
      </c>
      <c r="G783" s="137">
        <v>1059401070</v>
      </c>
      <c r="H783" s="137">
        <v>2086464752</v>
      </c>
      <c r="I783" s="137">
        <f>IF(ISERROR(E783-G783),"",E783-G783)</f>
        <v>974715285</v>
      </c>
      <c r="J783" s="137">
        <f>IF(ISERROR(F783-H783),"",F783-H783)</f>
        <v>997161312</v>
      </c>
      <c r="K783" s="137">
        <v>928960127</v>
      </c>
      <c r="L783" s="137">
        <v>70881043</v>
      </c>
      <c r="M783" s="148">
        <v>6</v>
      </c>
      <c r="N783" s="198">
        <f>IF(M783="","",VLOOKUP(M783,POA!$B$3:$G754,3,0))</f>
        <v>5</v>
      </c>
      <c r="O783" s="159" t="s">
        <v>7</v>
      </c>
      <c r="P783" s="159">
        <f t="shared" ref="P783:P784" si="699">+SUM(P784:P792)</f>
        <v>0</v>
      </c>
      <c r="Q783" s="202">
        <f>IF(ISERROR(VLOOKUP(M783,POA!$B$3:$G767,2,0)),"",VLOOKUP(M783,POA!$B$3:$G767,2,0))</f>
        <v>1264100957</v>
      </c>
      <c r="R783" s="264">
        <f>IF(M783="","",SUM($I$782)+IF(ISERROR(VLOOKUP(M783,POA!$B$3:$G752,4,0)),"",VLOOKUP(M783,POA!$B$3:$G752,4,0)))</f>
        <v>1794415717.4000001</v>
      </c>
      <c r="S783" s="256" t="str">
        <f>IF(OR($R$26=0,M783="",Q783=""),"",IF($R$26&gt;=VLOOKUP(M783,POA!$B$3:$G$21,6,FALSE),"CUMPLE","NO CUMPLE"))</f>
        <v/>
      </c>
      <c r="T783" s="154" t="s">
        <v>71</v>
      </c>
      <c r="U783" s="138"/>
      <c r="V783" s="185" t="str">
        <f>IF(OR($U782=0,M783="",Q783=""),"",IF(AND(T783="SI",$U782&gt;=$V$22),"CUMPLE",IF($U782&gt;=$V$23,"CUMPLE","NO CUMPLE")))</f>
        <v>CUMPLE</v>
      </c>
      <c r="W783" s="139"/>
      <c r="X783" s="185" t="str">
        <f>IF(OR(W782=0,M783="",Q783=""),"",IF(AND(T783="SI",W782&lt;=$X$22),"CUMPLE",IF(W782&lt;=$X$23,"CUMPLE","NO CUMPLE")))</f>
        <v>CUMPLE</v>
      </c>
      <c r="Y783" s="140"/>
      <c r="Z783" s="185" t="str">
        <f>IF(OR(Y782=0,M783="",Q783=""),"",IF(AND(T783="SI",Y782&gt;=$Z$22),"CUMPLE",IF(Y782&gt;=$Z$23,"CUMPLE","NO CUMPLE")))</f>
        <v>CUMPLE</v>
      </c>
      <c r="AA783" s="213" t="str">
        <f t="shared" si="698"/>
        <v/>
      </c>
      <c r="AB783" s="141">
        <v>2021</v>
      </c>
      <c r="AC783" s="142">
        <f t="shared" ref="AC783:AC791" si="700">IF(ISERROR(F783/VLOOKUP(AB783,$AC$21:$AD$23,2)),"",F783/VLOOKUP(AB783,$AC$21:$AD$23,2))</f>
        <v>3394.0977627497728</v>
      </c>
      <c r="AD783" s="143" t="str">
        <f>IF(OR(B783="",C783=""),"",IF(AND(AC783&gt;0,AC783&lt;=30000),"MIPYME","NO CUMPLE"))</f>
        <v>MIPYME</v>
      </c>
      <c r="AE783" s="144"/>
      <c r="AF783" s="187" t="str">
        <f>IF(OR(M783="",L782="",P783=""),"",IF(AND(T782="SI",AE782&gt;=$AF$22),"CUMPLE",IF(AE782&gt;=$AF$23,"CUMPLE","NO CUMPLE")))</f>
        <v>CUMPLE</v>
      </c>
      <c r="AG783" s="144"/>
      <c r="AH783" s="187" t="str">
        <f>IF(OR(M783="",L782="",P783=""),"",IF(AND(T782="SI",AG782&gt;=$AH$22),"CUMPLE",IF(AG782&gt;=$AH$23,"CUMPLE","NO CUMPLE")))</f>
        <v>CUMPLE</v>
      </c>
      <c r="AI783" s="161" t="str">
        <f t="shared" ref="AI783:AI792" si="701">IF(OR(AF783="",AH783=""),"",IF(AF783="NO CUMPLE","NO CUMPLE",IF(AH783="NO CUMPLE","NO CUMPLE",IF(AH783="NO CUMPLE","NO CUMPLE","CUMPLE"))))</f>
        <v>CUMPLE</v>
      </c>
    </row>
    <row r="784" spans="1:37" s="14" customFormat="1" ht="20.100000000000001" customHeight="1">
      <c r="A784" s="259">
        <v>45483</v>
      </c>
      <c r="B784" s="21">
        <f t="shared" ref="B784:B792" si="702">IF(C784="","",B783+0.1)</f>
        <v>64.199999999999989</v>
      </c>
      <c r="C784" s="21" t="s">
        <v>294</v>
      </c>
      <c r="D784" s="121">
        <v>0.4</v>
      </c>
      <c r="E784" s="153">
        <v>342012119</v>
      </c>
      <c r="F784" s="153">
        <v>342012119</v>
      </c>
      <c r="G784" s="153">
        <v>103232738</v>
      </c>
      <c r="H784" s="153">
        <v>109097689</v>
      </c>
      <c r="I784" s="153">
        <f>IF(ISERROR(E784-G784),"",E784-G784)</f>
        <v>238779381</v>
      </c>
      <c r="J784" s="153">
        <f t="shared" ref="J784:J792" si="703">IF(ISERROR(F784-H784),"",F784-H784)</f>
        <v>232914430</v>
      </c>
      <c r="K784" s="153">
        <v>-230361044</v>
      </c>
      <c r="L784" s="153">
        <v>1E-4</v>
      </c>
      <c r="M784" s="149">
        <v>7</v>
      </c>
      <c r="N784" s="197">
        <f>IF(M784="","",VLOOKUP(M784,POA!$B$3:$G754,3,0))</f>
        <v>5</v>
      </c>
      <c r="O784" s="160" t="s">
        <v>7</v>
      </c>
      <c r="P784" s="160">
        <f t="shared" si="699"/>
        <v>0</v>
      </c>
      <c r="Q784" s="255">
        <f>IF(ISERROR(VLOOKUP(M784,POA!$B$3:$G767,2,0)),"",VLOOKUP(M784,POA!$B$3:$G767,2,0))</f>
        <v>1167015102</v>
      </c>
      <c r="R784" s="295">
        <f>IF(M784="","",SUM($I$782)+IF(ISERROR(VLOOKUP(M784,POA!$B$3:$G753,4,0)),"",VLOOKUP(M784,POA!$B$3:$G753,4,0)))</f>
        <v>1774998546.4000001</v>
      </c>
      <c r="S784" s="257" t="str">
        <f>IF(OR($R$26=0,M784="",Q784=""),"",IF($R$26&gt;=VLOOKUP(M784,POA!$B$3:$G$21,6,FALSE),"CUMPLE","NO CUMPLE"))</f>
        <v/>
      </c>
      <c r="T784" s="129" t="s">
        <v>71</v>
      </c>
      <c r="U784" s="130"/>
      <c r="V784" s="186" t="str">
        <f>IF(OR($U782=0,M784="",Q784=""),"",IF(AND(T784="SI",$U782&gt;=$V$22),"CUMPLE",IF($U782&gt;=$V$23,"CUMPLE","NO CUMPLE")))</f>
        <v>CUMPLE</v>
      </c>
      <c r="W784" s="131"/>
      <c r="X784" s="186" t="str">
        <f>IF(OR(W782=0,M784="",Q784=""),"",IF(AND(T784="SI",W782&lt;=$X$22),"CUMPLE",IF(W782&lt;=$X$23,"CUMPLE","NO CUMPLE")))</f>
        <v>CUMPLE</v>
      </c>
      <c r="Y784" s="132"/>
      <c r="Z784" s="186" t="str">
        <f>IF(OR(Y782=0,M784="",Q784=""),"",IF(AND(T784="SI",Y782&gt;=$Z$22),"CUMPLE",IF(Y782&gt;=$Z$23,"CUMPLE","NO CUMPLE")))</f>
        <v>CUMPLE</v>
      </c>
      <c r="AA784" s="214" t="str">
        <f t="shared" si="698"/>
        <v/>
      </c>
      <c r="AB784" s="199">
        <v>2021</v>
      </c>
      <c r="AC784" s="134">
        <f t="shared" si="700"/>
        <v>376.44725522439643</v>
      </c>
      <c r="AD784" s="135" t="str">
        <f t="shared" ref="AD784:AD787" si="704">IF(OR(B784="",C784=""),"",IF(AND(AC784&gt;0,AC784&lt;=30000),"MIPYME","NO CUMPLE"))</f>
        <v>MIPYME</v>
      </c>
      <c r="AE784" s="136"/>
      <c r="AF784" s="188" t="str">
        <f>IF(OR(M784="",L782="",P784=""),"",IF(AND(T782="SI",AE782&gt;=$AF$22),"CUMPLE",IF(AE782&gt;=$AF$23,"CUMPLE","NO CUMPLE")))</f>
        <v>CUMPLE</v>
      </c>
      <c r="AG784" s="136"/>
      <c r="AH784" s="188" t="str">
        <f>IF(OR(M784="",L782="",P782=""),"",IF(AND(T782="SI",AG782&gt;=$AH$22),"CUMPLE",IF(AG782&gt;=$AH$23,"CUMPLE","NO CUMPLE")))</f>
        <v>CUMPLE</v>
      </c>
      <c r="AI784" s="162" t="str">
        <f t="shared" si="701"/>
        <v>CUMPLE</v>
      </c>
    </row>
    <row r="785" spans="1:37" s="14" customFormat="1" ht="20.100000000000001" customHeight="1">
      <c r="A785" s="259">
        <v>45483</v>
      </c>
      <c r="B785" s="21">
        <f t="shared" si="702"/>
        <v>64.299999999999983</v>
      </c>
      <c r="C785" s="21" t="s">
        <v>295</v>
      </c>
      <c r="D785" s="121">
        <v>0.1</v>
      </c>
      <c r="E785" s="153">
        <v>485860532</v>
      </c>
      <c r="F785" s="153">
        <v>502730745</v>
      </c>
      <c r="G785" s="153">
        <v>157759672</v>
      </c>
      <c r="H785" s="153">
        <v>282580443</v>
      </c>
      <c r="I785" s="153">
        <f t="shared" ref="I785:I791" si="705">IF(ISERROR(E785-G785),"",E785-G785)</f>
        <v>328100860</v>
      </c>
      <c r="J785" s="153">
        <f t="shared" si="703"/>
        <v>220150302</v>
      </c>
      <c r="K785" s="153">
        <v>4683744</v>
      </c>
      <c r="L785" s="153">
        <v>1E-3</v>
      </c>
      <c r="M785" s="149">
        <v>8</v>
      </c>
      <c r="N785" s="197">
        <f>IF(M785="","",VLOOKUP(M785,POA!$B$3:$G754,3,0))</f>
        <v>5</v>
      </c>
      <c r="O785" s="160" t="s">
        <v>7</v>
      </c>
      <c r="P785" s="160">
        <f>+SUM(P786:P793)</f>
        <v>0</v>
      </c>
      <c r="Q785" s="255">
        <f>IF(ISERROR(VLOOKUP(M785,POA!$B$3:$G767,2,0)),"",VLOOKUP(M785,POA!$B$3:$G767,2,0))</f>
        <v>1146992897</v>
      </c>
      <c r="R785" s="295">
        <f>IF(M785="","",SUM($I$782)+IF(ISERROR(VLOOKUP(M785,POA!$B$3:$G754,4,0)),"",VLOOKUP(M785,POA!$B$3:$G754,4,0)))</f>
        <v>1770994105.4000001</v>
      </c>
      <c r="S785" s="294" t="str">
        <f>IF(OR($R$26=0,M785="",Q785=""),"",IF($R$26&gt;=VLOOKUP(M785,POA!$B$3:$G$21,6,FALSE),"CUMPLE","NO CUMPLE"))</f>
        <v/>
      </c>
      <c r="T785" s="129" t="s">
        <v>71</v>
      </c>
      <c r="U785" s="130"/>
      <c r="V785" s="186" t="str">
        <f>IF(OR($U782=0,M785="",Q785=""),"",IF(AND(T785="SI",$U782&gt;=$V$22),"CUMPLE",IF($U782&gt;=$V$23,"CUMPLE","NO CUMPLE")))</f>
        <v>CUMPLE</v>
      </c>
      <c r="W785" s="131"/>
      <c r="X785" s="186" t="str">
        <f>IF(OR(W782=0,M785="",Q785=""),"",IF(AND(T785="SI",W782&lt;=$X$22),"CUMPLE",IF(W782&lt;=$X$23,"CUMPLE","NO CUMPLE")))</f>
        <v>CUMPLE</v>
      </c>
      <c r="Y785" s="132"/>
      <c r="Z785" s="186" t="str">
        <f>IF(OR(Y782=0,M785="",Q785=""),"",IF(AND(T785="SI",Y782&gt;=$Z$22),"CUMPLE",IF(Y782&gt;=$Z$23,"CUMPLE","NO CUMPLE")))</f>
        <v>CUMPLE</v>
      </c>
      <c r="AA785" s="214" t="str">
        <f t="shared" si="698"/>
        <v/>
      </c>
      <c r="AB785" s="199">
        <v>2021</v>
      </c>
      <c r="AC785" s="134">
        <f t="shared" si="700"/>
        <v>553.34766974197771</v>
      </c>
      <c r="AD785" s="135" t="str">
        <f t="shared" si="704"/>
        <v>MIPYME</v>
      </c>
      <c r="AE785" s="136"/>
      <c r="AF785" s="188" t="str">
        <f>IF(OR(M785="",L782="",P785=""),"",IF(AND(T782="SI",AE782&gt;=$AF$22),"CUMPLE",IF(AE782&gt;=$AF$23,"CUMPLE","NO CUMPLE")))</f>
        <v>CUMPLE</v>
      </c>
      <c r="AG785" s="136"/>
      <c r="AH785" s="188" t="str">
        <f>IF(OR(M785="",L782="",P782=""),"",IF(AND(T782="SI",AG782&gt;=$AH$22),"CUMPLE",IF(AG782&gt;=$AH$23,"CUMPLE","NO CUMPLE")))</f>
        <v>CUMPLE</v>
      </c>
      <c r="AI785" s="162" t="str">
        <f t="shared" si="701"/>
        <v>CUMPLE</v>
      </c>
    </row>
    <row r="786" spans="1:37" s="14" customFormat="1" ht="20.100000000000001" customHeight="1">
      <c r="A786" s="259"/>
      <c r="B786" s="21" t="str">
        <f t="shared" si="702"/>
        <v/>
      </c>
      <c r="C786" s="21"/>
      <c r="D786" s="121"/>
      <c r="E786" s="153"/>
      <c r="F786" s="153"/>
      <c r="G786" s="153"/>
      <c r="H786" s="153"/>
      <c r="I786" s="153">
        <f t="shared" si="705"/>
        <v>0</v>
      </c>
      <c r="J786" s="153">
        <f t="shared" si="703"/>
        <v>0</v>
      </c>
      <c r="K786" s="153"/>
      <c r="L786" s="153"/>
      <c r="M786" s="149">
        <v>9</v>
      </c>
      <c r="N786" s="197">
        <f>IF(M786="","",VLOOKUP(M786,POA!$B$3:$G767,3,0))</f>
        <v>5</v>
      </c>
      <c r="O786" s="160" t="s">
        <v>7</v>
      </c>
      <c r="P786" s="160">
        <f>+SUM(P787:P793)</f>
        <v>0</v>
      </c>
      <c r="Q786" s="255">
        <f>IF(ISERROR(VLOOKUP(M786,POA!$B$3:$G756,2,0)),"",VLOOKUP(M786,POA!$B$3:$G756,2,0))</f>
        <v>1077361989</v>
      </c>
      <c r="R786" s="295">
        <f>IF(M786="","",SUM($I$782)+IF(ISERROR(VLOOKUP(M786,POA!$B$3:$G755,4,0)),"",VLOOKUP(M786,POA!$B$3:$G755,4,0)))</f>
        <v>1757067923.8</v>
      </c>
      <c r="S786" s="298" t="str">
        <f>IF(OR($R$26=0,M786="",Q786=""),"",IF($R$26&gt;=VLOOKUP(M786,POA!$B$3:$G$21,6,FALSE),"CUMPLE","NO CUMPLE"))</f>
        <v/>
      </c>
      <c r="T786" s="129"/>
      <c r="U786" s="130"/>
      <c r="V786" s="186" t="str">
        <f>IF(OR($U782=0,M786="",Q786=""),"",IF(AND(T786="SI",$U782&gt;=$V$22),"CUMPLE",IF($U782&gt;=$V$23,"CUMPLE","NO CUMPLE")))</f>
        <v>CUMPLE</v>
      </c>
      <c r="W786" s="131"/>
      <c r="X786" s="186" t="str">
        <f>IF(OR(W782=0,M786="",Q786=""),"",IF(AND(T786="SI",W782&lt;=$X$22),"CUMPLE",IF(W782&lt;=$X$23,"CUMPLE","NO CUMPLE")))</f>
        <v>CUMPLE</v>
      </c>
      <c r="Y786" s="132"/>
      <c r="Z786" s="186" t="str">
        <f>IF(OR(Y782=0,M786="",Q786=""),"",IF(AND(T786="SI",Y782&gt;=$Z$22),"CUMPLE",IF(Y782&gt;=$Z$23,"CUMPLE","NO CUMPLE")))</f>
        <v>CUMPLE</v>
      </c>
      <c r="AA786" s="214" t="str">
        <f t="shared" si="698"/>
        <v/>
      </c>
      <c r="AB786" s="199">
        <v>2021</v>
      </c>
      <c r="AC786" s="134">
        <f t="shared" si="700"/>
        <v>0</v>
      </c>
      <c r="AD786" s="135" t="str">
        <f t="shared" si="704"/>
        <v/>
      </c>
      <c r="AE786" s="136"/>
      <c r="AF786" s="188" t="str">
        <f>IF(OR(M786="",L782="",P786=""),"",IF(AND(T782="SI",AE782&gt;=$AF$22),"CUMPLE",IF(AE782&gt;=$AF$23,"CUMPLE","NO CUMPLE")))</f>
        <v>CUMPLE</v>
      </c>
      <c r="AG786" s="136"/>
      <c r="AH786" s="188" t="str">
        <f>IF(OR(M785="",L782="",P782=""),"",IF(AND(T782="SI",AG782&gt;=$AH$22),"CUMPLE",IF(AG782&gt;=$AH$23,"CUMPLE","NO CUMPLE")))</f>
        <v>CUMPLE</v>
      </c>
      <c r="AI786" s="162" t="str">
        <f t="shared" si="701"/>
        <v>CUMPLE</v>
      </c>
    </row>
    <row r="787" spans="1:37" s="14" customFormat="1" ht="20.100000000000001" customHeight="1">
      <c r="A787" s="259"/>
      <c r="B787" s="21" t="str">
        <f t="shared" si="702"/>
        <v/>
      </c>
      <c r="C787" s="21"/>
      <c r="D787" s="121"/>
      <c r="E787" s="153"/>
      <c r="F787" s="153"/>
      <c r="G787" s="153"/>
      <c r="H787" s="153"/>
      <c r="I787" s="153">
        <f t="shared" si="705"/>
        <v>0</v>
      </c>
      <c r="J787" s="153">
        <f t="shared" si="703"/>
        <v>0</v>
      </c>
      <c r="K787" s="153"/>
      <c r="L787" s="153"/>
      <c r="M787" s="149"/>
      <c r="N787" s="197"/>
      <c r="O787" s="160"/>
      <c r="P787" s="160"/>
      <c r="Q787" s="203"/>
      <c r="R787" s="261"/>
      <c r="S787" s="246" t="str">
        <f>IF(OR($R$26=0,M787="",Q787=""),"",IF($R$26&gt;=VLOOKUP(M787,POA!$B$3:$G$21,6,FALSE),"CUMPLE","NO CUMPLE"))</f>
        <v/>
      </c>
      <c r="T787" s="129"/>
      <c r="U787" s="130"/>
      <c r="V787" s="186" t="str">
        <f>IF(OR($U782=0,M787="",Q787=""),"",IF(AND(T787="SI",$U782&gt;=$V$22),"CUMPLE",IF($U782&gt;=$V$23,"CUMPLE","NO CUMPLE")))</f>
        <v/>
      </c>
      <c r="W787" s="131"/>
      <c r="X787" s="186" t="str">
        <f>IF(OR(W782=0,M787="",Q787=""),"",IF(AND(T787="SI",W782&lt;=$X$22),"CUMPLE",IF(W782&lt;=$X$23,"CUMPLE","NO CUMPLE")))</f>
        <v/>
      </c>
      <c r="Y787" s="132"/>
      <c r="Z787" s="186" t="str">
        <f>IF(OR(Y782=0,M787="",Q787=""),"",IF(AND(T787="SI",Y782&gt;=$Z$22),"CUMPLE",IF(Y782&gt;=$Z$23,"CUMPLE","NO CUMPLE")))</f>
        <v/>
      </c>
      <c r="AA787" s="214" t="str">
        <f t="shared" si="698"/>
        <v/>
      </c>
      <c r="AB787" s="199">
        <v>2021</v>
      </c>
      <c r="AC787" s="134">
        <f t="shared" si="700"/>
        <v>0</v>
      </c>
      <c r="AD787" s="135" t="str">
        <f t="shared" si="704"/>
        <v/>
      </c>
      <c r="AE787" s="136"/>
      <c r="AF787" s="188" t="str">
        <f>IF(OR(M787="",L782="",P787=""),"",IF(AND(T782="SI",AE782&gt;=$AF$22),"CUMPLE",IF(AE782&gt;=$AF$23,"CUMPLE","NO CUMPLE")))</f>
        <v/>
      </c>
      <c r="AG787" s="136"/>
      <c r="AH787" s="188" t="str">
        <f>IF(OR(M787="",L782="",P782=""),"",IF(AND(T782="SI",AG782&gt;=$AH$22),"CUMPLE",IF(AG782&gt;=$AH$23,"CUMPLE","NO CUMPLE")))</f>
        <v/>
      </c>
      <c r="AI787" s="162" t="str">
        <f t="shared" si="701"/>
        <v/>
      </c>
    </row>
    <row r="788" spans="1:37" s="14" customFormat="1" ht="20.100000000000001" customHeight="1">
      <c r="A788" s="259"/>
      <c r="B788" s="150" t="str">
        <f t="shared" si="702"/>
        <v/>
      </c>
      <c r="C788" s="150"/>
      <c r="D788" s="121"/>
      <c r="E788" s="153"/>
      <c r="F788" s="153"/>
      <c r="G788" s="153"/>
      <c r="H788" s="153"/>
      <c r="I788" s="153">
        <f t="shared" si="705"/>
        <v>0</v>
      </c>
      <c r="J788" s="153">
        <f t="shared" si="703"/>
        <v>0</v>
      </c>
      <c r="K788" s="153"/>
      <c r="L788" s="153"/>
      <c r="M788" s="149"/>
      <c r="N788" s="197"/>
      <c r="O788" s="160"/>
      <c r="P788" s="160"/>
      <c r="Q788" s="203"/>
      <c r="R788" s="204"/>
      <c r="S788" s="246" t="str">
        <f>IF(OR($R$26=0,M788="",Q788=""),"",IF($R$26&gt;=VLOOKUP(M788,POA!$B$3:$G$21,6,FALSE),"CUMPLE","NO CUMPLE"))</f>
        <v/>
      </c>
      <c r="T788" s="129"/>
      <c r="U788" s="130"/>
      <c r="V788" s="186" t="str">
        <f>IF(OR($U782=0,M788="",Q788=""),"",IF(AND(T788="SI",$U782&gt;=$V$22),"CUMPLE",IF($U782&gt;=$V$23,"CUMPLE","NO CUMPLE")))</f>
        <v/>
      </c>
      <c r="W788" s="131"/>
      <c r="X788" s="186" t="str">
        <f>IF(OR(W782=0,M788="",Q788=""),"",IF(AND(T788="SI",W782&lt;=$X$22),"CUMPLE",IF(W782&lt;=$X$23,"CUMPLE","NO CUMPLE")))</f>
        <v/>
      </c>
      <c r="Y788" s="132"/>
      <c r="Z788" s="186" t="str">
        <f>IF(OR(Y782=0,M788="",Q788=""),"",IF(AND(T788="SI",Y782&gt;=$Z$22),"CUMPLE",IF(Y782&gt;=$Z$23,"CUMPLE","NO CUMPLE")))</f>
        <v/>
      </c>
      <c r="AA788" s="214" t="str">
        <f t="shared" si="698"/>
        <v/>
      </c>
      <c r="AB788" s="199">
        <v>2021</v>
      </c>
      <c r="AC788" s="134">
        <f t="shared" si="700"/>
        <v>0</v>
      </c>
      <c r="AD788" s="135" t="str">
        <f>IF(OR(B788="",C788=""),"",IF(AND(AC788&gt;0,AC788&lt;=30000),"MIPYME","NO CUMPLE"))</f>
        <v/>
      </c>
      <c r="AE788" s="136"/>
      <c r="AF788" s="188" t="str">
        <f>IF(OR(M788="",L782="",P788=""),"",IF(AND(T786="SI",AE782&gt;=$AF$22),"CUMPLE",IF(AE782&gt;=$AF$23,"CUMPLE","NO CUMPLE")))</f>
        <v/>
      </c>
      <c r="AG788" s="136"/>
      <c r="AH788" s="188" t="str">
        <f>IF(OR(M788="",L782="",P782=""),"",IF(AND(T782="SI",AG782&gt;=$AH$22),"CUMPLE",IF(AG782&gt;=$AH$23,"CUMPLE","NO CUMPLE")))</f>
        <v/>
      </c>
      <c r="AI788" s="162" t="str">
        <f t="shared" si="701"/>
        <v/>
      </c>
    </row>
    <row r="789" spans="1:37" s="14" customFormat="1" ht="20.100000000000001" customHeight="1">
      <c r="A789" s="259"/>
      <c r="B789" s="150" t="str">
        <f t="shared" si="702"/>
        <v/>
      </c>
      <c r="C789" s="150"/>
      <c r="D789" s="121"/>
      <c r="E789" s="153"/>
      <c r="F789" s="153"/>
      <c r="G789" s="153"/>
      <c r="H789" s="153"/>
      <c r="I789" s="153">
        <f t="shared" si="705"/>
        <v>0</v>
      </c>
      <c r="J789" s="153">
        <f t="shared" si="703"/>
        <v>0</v>
      </c>
      <c r="K789" s="153"/>
      <c r="L789" s="153"/>
      <c r="M789" s="149"/>
      <c r="N789" s="197"/>
      <c r="O789" s="160"/>
      <c r="P789" s="160"/>
      <c r="Q789" s="203"/>
      <c r="R789" s="204"/>
      <c r="S789" s="246" t="str">
        <f>IF(OR($R$26=0,M789="",Q789=""),"",IF($R$26&gt;=VLOOKUP(M789,POA!$B$3:$G$21,6,FALSE),"CUMPLE","NO CUMPLE"))</f>
        <v/>
      </c>
      <c r="T789" s="129"/>
      <c r="U789" s="130"/>
      <c r="V789" s="186" t="str">
        <f>IF(OR($U782=0,M789="",Q789=""),"",IF(AND(T789="SI",$U782&gt;=$V$22),"CUMPLE",IF($U782&gt;=$V$23,"CUMPLE","NO CUMPLE")))</f>
        <v/>
      </c>
      <c r="W789" s="131"/>
      <c r="X789" s="186" t="str">
        <f>IF(OR(W782=0,M789="",Q789=""),"",IF(AND(T789="SI",W782&lt;=$X$22),"CUMPLE",IF(W782&lt;=$X$23,"CUMPLE","NO CUMPLE")))</f>
        <v/>
      </c>
      <c r="Y789" s="132"/>
      <c r="Z789" s="186" t="str">
        <f>IF(OR(Y782=0,M789="",Q789=""),"",IF(AND(T789="SI",Y782&gt;=$Z$22),"CUMPLE",IF(Y782&gt;=$Z$23,"CUMPLE","NO CUMPLE")))</f>
        <v/>
      </c>
      <c r="AA789" s="214" t="str">
        <f t="shared" si="698"/>
        <v/>
      </c>
      <c r="AB789" s="199">
        <v>2021</v>
      </c>
      <c r="AC789" s="134">
        <f t="shared" si="700"/>
        <v>0</v>
      </c>
      <c r="AD789" s="135" t="str">
        <f t="shared" ref="AD789:AD790" si="706">IF(OR(B789="",C789=""),"",IF(AND(AC789&gt;0,AC789&lt;=30000),"MIPYME","NO CUMPLE"))</f>
        <v/>
      </c>
      <c r="AE789" s="136"/>
      <c r="AF789" s="188" t="str">
        <f>IF(OR(M789="",L782="",P789=""),"",IF(AND(T782="SI",AE782&gt;=$AF$22),"CUMPLE",IF(AE782&gt;=$AF$23,"CUMPLE","NO CUMPLE")))</f>
        <v/>
      </c>
      <c r="AG789" s="136"/>
      <c r="AH789" s="188" t="str">
        <f>IF(OR(M789="",L782="",P782=""),"",IF(AND(T782="SI",AG782&gt;=$AH$22),"CUMPLE",IF(AG782&gt;=$AH$23,"CUMPLE","NO CUMPLE")))</f>
        <v/>
      </c>
      <c r="AI789" s="162" t="str">
        <f t="shared" si="701"/>
        <v/>
      </c>
    </row>
    <row r="790" spans="1:37" s="14" customFormat="1" ht="20.100000000000001" customHeight="1">
      <c r="A790" s="259"/>
      <c r="B790" s="150" t="str">
        <f t="shared" si="702"/>
        <v/>
      </c>
      <c r="C790" s="150"/>
      <c r="D790" s="121"/>
      <c r="E790" s="153"/>
      <c r="F790" s="153"/>
      <c r="G790" s="153"/>
      <c r="H790" s="153"/>
      <c r="I790" s="153">
        <f t="shared" si="705"/>
        <v>0</v>
      </c>
      <c r="J790" s="153">
        <f t="shared" si="703"/>
        <v>0</v>
      </c>
      <c r="K790" s="153"/>
      <c r="L790" s="153"/>
      <c r="M790" s="149"/>
      <c r="N790" s="197"/>
      <c r="O790" s="160"/>
      <c r="P790" s="160"/>
      <c r="Q790" s="203"/>
      <c r="R790" s="204"/>
      <c r="S790" s="246" t="str">
        <f>IF(OR($R$26=0,M790="",Q790=""),"",IF($R$26&gt;=VLOOKUP(M790,POA!$B$3:$G$21,6,FALSE),"CUMPLE","NO CUMPLE"))</f>
        <v/>
      </c>
      <c r="T790" s="129"/>
      <c r="U790" s="130"/>
      <c r="V790" s="186" t="str">
        <f>IF(OR($U782=0,M790="",Q790=""),"",IF(AND(T790="SI",$U782&gt;=$V$22),"CUMPLE",IF($U782&gt;=$V$23,"CUMPLE","NO CUMPLE")))</f>
        <v/>
      </c>
      <c r="W790" s="131"/>
      <c r="X790" s="186" t="str">
        <f>IF(OR(W782=0,M790="",Q790=""),"",IF(AND(T790="SI",W782&lt;=$X$22),"CUMPLE",IF(W782&lt;=$X$23,"CUMPLE","NO CUMPLE")))</f>
        <v/>
      </c>
      <c r="Y790" s="132"/>
      <c r="Z790" s="186" t="str">
        <f>IF(OR(Y782=0,M790="",Q790=""),"",IF(AND(T790="SI",Y782&gt;=$Z$22),"CUMPLE",IF(Y782&gt;=$Z$23,"CUMPLE","NO CUMPLE")))</f>
        <v/>
      </c>
      <c r="AA790" s="215" t="str">
        <f t="shared" si="698"/>
        <v/>
      </c>
      <c r="AB790" s="133">
        <v>2021</v>
      </c>
      <c r="AC790" s="134">
        <f t="shared" si="700"/>
        <v>0</v>
      </c>
      <c r="AD790" s="135" t="str">
        <f t="shared" si="706"/>
        <v/>
      </c>
      <c r="AE790" s="136"/>
      <c r="AF790" s="188" t="str">
        <f>IF(OR(M790="",L782="",P782=""),"",IF(AND(T782="SI",AE782&gt;=$AF$22),"CUMPLE",IF(AE782&gt;=$AF$23,"CUMPLE","NO CUMPLE")))</f>
        <v/>
      </c>
      <c r="AG790" s="136"/>
      <c r="AH790" s="188" t="str">
        <f>IF(OR(M790="",L782="",P782=""),"",IF(AND(T782="SI",AG782&gt;=$AH$22),"CUMPLE",IF(AG782&gt;=$AH$23,"CUMPLE","NO CUMPLE")))</f>
        <v/>
      </c>
      <c r="AI790" s="162" t="str">
        <f t="shared" si="701"/>
        <v/>
      </c>
    </row>
    <row r="791" spans="1:37" s="14" customFormat="1" ht="20.100000000000001" customHeight="1">
      <c r="A791" s="259"/>
      <c r="B791" s="150" t="str">
        <f t="shared" si="702"/>
        <v/>
      </c>
      <c r="C791" s="150"/>
      <c r="D791" s="121"/>
      <c r="E791" s="153"/>
      <c r="F791" s="153"/>
      <c r="G791" s="153"/>
      <c r="H791" s="153"/>
      <c r="I791" s="153">
        <f t="shared" si="705"/>
        <v>0</v>
      </c>
      <c r="J791" s="153">
        <f t="shared" si="703"/>
        <v>0</v>
      </c>
      <c r="K791" s="153"/>
      <c r="L791" s="153"/>
      <c r="M791" s="151"/>
      <c r="N791" s="197"/>
      <c r="O791" s="160"/>
      <c r="P791" s="160"/>
      <c r="Q791" s="203"/>
      <c r="R791" s="204"/>
      <c r="S791" s="246"/>
      <c r="T791" s="129"/>
      <c r="U791" s="130"/>
      <c r="V791" s="186" t="str">
        <f>IF(OR($U782=0,M791="",Q791=""),"",IF(AND(T791="SI",$U782&gt;=$V$22),"CUMPLE",IF($U782&gt;=$V$23,"CUMPLE","NO CUMPLE")))</f>
        <v/>
      </c>
      <c r="W791" s="131"/>
      <c r="X791" s="186" t="str">
        <f>IF(OR(W782=0,M791="",Q791=""),"",IF(AND(T791="SI",W782&lt;=$X$22),"CUMPLE",IF(W782&lt;=$X$23,"CUMPLE","NO CUMPLE")))</f>
        <v/>
      </c>
      <c r="Y791" s="132"/>
      <c r="Z791" s="186" t="str">
        <f>IF(OR(Y782=0,M791="",Q791=""),"",IF(AND(T791="SI",Y782&gt;=$Z$22),"CUMPLE",IF(Y782&gt;=$Z$23,"CUMPLE","NO CUMPLE")))</f>
        <v/>
      </c>
      <c r="AA791" s="214" t="str">
        <f t="shared" si="698"/>
        <v/>
      </c>
      <c r="AB791" s="199">
        <v>2021</v>
      </c>
      <c r="AC791" s="134">
        <f t="shared" si="700"/>
        <v>0</v>
      </c>
      <c r="AD791" s="135" t="str">
        <f>IF(OR(B791="",C791=""),"",IF(AND(AC791&gt;0,AC791&lt;=30000),"MIPYME","NO CUMPLE"))</f>
        <v/>
      </c>
      <c r="AE791" s="136"/>
      <c r="AF791" s="188" t="str">
        <f>IF(OR(M791="",L782="",P791=""),"",IF(AND(T782="SI",AE782&gt;=$AF$22),"CUMPLE",IF(AE782&gt;=$AF$23,"CUMPLE","NO CUMPLE")))</f>
        <v/>
      </c>
      <c r="AG791" s="136"/>
      <c r="AH791" s="188" t="str">
        <f>IF(OR(M791="",L782="",P782=""),"",IF(AND(T782="SI",AG782&gt;=$AH$22),"CUMPLE",IF(AG782&gt;=$AH$23,"CUMPLE","NO CUMPLE")))</f>
        <v/>
      </c>
      <c r="AI791" s="162" t="str">
        <f t="shared" si="701"/>
        <v/>
      </c>
    </row>
    <row r="792" spans="1:37" ht="20.100000000000001" customHeight="1">
      <c r="A792" s="259"/>
      <c r="B792" s="284" t="str">
        <f t="shared" si="702"/>
        <v/>
      </c>
      <c r="C792" s="284"/>
      <c r="D792" s="284"/>
      <c r="E792" s="216"/>
      <c r="F792" s="153"/>
      <c r="G792" s="153"/>
      <c r="H792" s="153"/>
      <c r="I792" s="153">
        <f>IF(ISERROR(E792-G792),"",E792-G792)</f>
        <v>0</v>
      </c>
      <c r="J792" s="153">
        <f t="shared" si="703"/>
        <v>0</v>
      </c>
      <c r="K792" s="153"/>
      <c r="L792" s="153"/>
      <c r="M792" s="151"/>
      <c r="N792" s="197"/>
      <c r="O792" s="160"/>
      <c r="P792" s="160"/>
      <c r="Q792" s="203"/>
      <c r="R792" s="204"/>
      <c r="S792" s="253"/>
      <c r="T792" s="129"/>
      <c r="U792" s="129"/>
      <c r="V792" s="186" t="str">
        <f>IF(OR($U783=0,M792="",Q792=""),"",IF(AND(T792="SI",$U783&gt;=$V$22),"CUMPLE",IF($U783&gt;=$V$23,"CUMPLE","NO CUMPLE")))</f>
        <v/>
      </c>
      <c r="W792" s="129"/>
      <c r="X792" s="186" t="str">
        <f>IF(OR(W783=0,M792="",Q792=""),"",IF(AND(T792="SI",W783&lt;=$X$22),"CUMPLE",IF(W783&lt;=$X$23,"CUMPLE","NO CUMPLE")))</f>
        <v/>
      </c>
      <c r="Y792" s="129"/>
      <c r="Z792" s="186" t="str">
        <f>IF(OR(Y783=0,M792="",Q792=""),"",IF(AND(T792="SI",Y783&gt;=$Z$22),"CUMPLE",IF(Y783&gt;=$Z$23,"CUMPLE","NO CUMPLE")))</f>
        <v/>
      </c>
      <c r="AA792" s="214" t="str">
        <f t="shared" si="698"/>
        <v/>
      </c>
      <c r="AB792" s="200"/>
      <c r="AC792" s="129"/>
      <c r="AD792" s="129"/>
      <c r="AE792" s="129"/>
      <c r="AF792" s="188" t="str">
        <f>IF(OR(M792="",L782="",P792=""),"",IF(AND(T782="SI",AE782&gt;=$AF$22),"CUMPLE",IF(AE782&gt;=$AF$23,"CUMPLE","NO CUMPLE")))</f>
        <v/>
      </c>
      <c r="AG792" s="129"/>
      <c r="AH792" s="188" t="str">
        <f>IF(OR(M792="",L782="",P782=""),"",IF(AND(T782="SI",AG782&gt;=$AH$22),"CUMPLE",IF(AG782&gt;=$AH$23,"CUMPLE","NO CUMPLE")))</f>
        <v/>
      </c>
      <c r="AI792" s="162" t="str">
        <f t="shared" si="701"/>
        <v/>
      </c>
      <c r="AJ792" s="14"/>
      <c r="AK792" s="14"/>
    </row>
    <row r="793" spans="1:37" ht="9.9499999999999993" customHeight="1" thickBot="1">
      <c r="A793" s="259"/>
      <c r="B793" s="322" t="s">
        <v>73</v>
      </c>
      <c r="C793" s="323"/>
      <c r="D793" s="323"/>
      <c r="E793" s="323"/>
      <c r="F793" s="323"/>
      <c r="G793" s="323"/>
      <c r="H793" s="323"/>
      <c r="I793" s="323"/>
      <c r="J793" s="323"/>
      <c r="K793" s="323"/>
      <c r="L793" s="323"/>
      <c r="M793" s="323"/>
      <c r="N793" s="323"/>
      <c r="O793" s="323"/>
      <c r="P793" s="323"/>
      <c r="Q793" s="323"/>
      <c r="R793" s="323"/>
      <c r="S793" s="324"/>
      <c r="T793" s="323"/>
      <c r="U793" s="323"/>
      <c r="V793" s="323"/>
      <c r="W793" s="323"/>
      <c r="X793" s="323"/>
      <c r="Y793" s="323"/>
      <c r="Z793" s="323"/>
      <c r="AA793" s="324"/>
      <c r="AB793" s="323"/>
      <c r="AC793" s="323"/>
      <c r="AD793" s="323"/>
      <c r="AE793" s="323"/>
      <c r="AF793" s="323"/>
      <c r="AG793" s="323"/>
      <c r="AH793" s="323"/>
      <c r="AI793" s="325"/>
      <c r="AJ793" s="14"/>
      <c r="AK793" s="14"/>
    </row>
    <row r="794" spans="1:37" s="221" customFormat="1" ht="26.1" customHeight="1">
      <c r="A794" s="269" t="s">
        <v>296</v>
      </c>
      <c r="B794" s="222">
        <v>65</v>
      </c>
      <c r="C794" s="223" t="s">
        <v>297</v>
      </c>
      <c r="D794" s="224">
        <f>IF(SUM(D795:D804)=0,"",SUM(D795:D804))</f>
        <v>1</v>
      </c>
      <c r="E794" s="225">
        <f t="shared" ref="E794:K794" si="707">IF(ISERROR(SUM(E795:E804)),"",SUM(E795:E804))</f>
        <v>18092299000</v>
      </c>
      <c r="F794" s="225">
        <f t="shared" si="707"/>
        <v>20871590000</v>
      </c>
      <c r="G794" s="225">
        <f t="shared" si="707"/>
        <v>8976538000</v>
      </c>
      <c r="H794" s="225">
        <f t="shared" si="707"/>
        <v>11430703000</v>
      </c>
      <c r="I794" s="225">
        <f t="shared" si="707"/>
        <v>9115761000</v>
      </c>
      <c r="J794" s="225">
        <f t="shared" si="707"/>
        <v>9440887000</v>
      </c>
      <c r="K794" s="225">
        <f t="shared" si="707"/>
        <v>2407316000</v>
      </c>
      <c r="L794" s="225">
        <f t="shared" ref="L794" si="708">IF(ISERROR(SUM(L795:L803)),"",SUM(L795:L803))</f>
        <v>1.0002</v>
      </c>
      <c r="M794" s="226">
        <v>4</v>
      </c>
      <c r="N794" s="227">
        <f>IF(M794="","",VLOOKUP(M794,POA!$B$3:$G766,3,0))</f>
        <v>5</v>
      </c>
      <c r="O794" s="228" t="s">
        <v>7</v>
      </c>
      <c r="P794" s="228">
        <f>+SUM(P795:P803)</f>
        <v>0</v>
      </c>
      <c r="Q794" s="229">
        <f>IF(ISERROR(VLOOKUP(M794,POA!$B$3:$G779,2,0)),"",VLOOKUP(M794,POA!$B$3:$G779,2,0))</f>
        <v>1378467964</v>
      </c>
      <c r="R794" s="230">
        <f>IF(M794="","",SUM($I$794)+IF(ISERROR(VLOOKUP(M794,POA!$B$3:$G763,4,0)),"",VLOOKUP(M794,POA!$B$3:$G763,4,0)))</f>
        <v>9391454592.7999992</v>
      </c>
      <c r="S794" s="231" t="str">
        <f>IF(OR($R$26=0,M794="",Q794=""),"",IF($R$26&gt;=VLOOKUP(M794,POA!$B$3:$G$21,6,FALSE),"CUMPLE","NO CUMPLE"))</f>
        <v/>
      </c>
      <c r="T794" s="225" t="str">
        <f>IF(M794="","",IF(COUNTIFS(T795:T804,"SI",D795:D804,"&gt;=10%")&gt;0,"SI","NO"))</f>
        <v>SI</v>
      </c>
      <c r="U794" s="225">
        <f>IF(ISERROR(SUM(E794/G794)),0,SUM(E794/G794))</f>
        <v>2.0155096541673414</v>
      </c>
      <c r="V794" s="232" t="str">
        <f>IF(OR($U794=0,M794="",Q794=""),"",IF(AND(T794="SI",$U794&gt;=$V$22),"CUMPLE",IF($U794&gt;=$V$23,"CUMPLE","NO CUMPLE")))</f>
        <v>CUMPLE</v>
      </c>
      <c r="W794" s="233">
        <f>IF(M794="","",IF(ISERROR(SUM(H794/F794)),0,SUM(H794/F794)))</f>
        <v>0.54766805020604559</v>
      </c>
      <c r="X794" s="232" t="str">
        <f>IF(OR(W794=0,M794="",Q794=""),"",IF(AND(T794="SI",W794&lt;=$X$22),"CUMPLE",IF(W794&lt;=$X$23,"CUMPLE","NO CUMPLE")))</f>
        <v>CUMPLE</v>
      </c>
      <c r="Y794" s="225">
        <f>IF(ISERROR(SUM(K794/L794)),0,SUM(K794/L794))</f>
        <v>2406834633.0733852</v>
      </c>
      <c r="Z794" s="232" t="str">
        <f>IF(OR(Y794=0,M794="",Q794=""),"",IF(AND(T794="SI",Y794&gt;=$Z$22),"CUMPLE",IF(Y794&gt;=$Z$23,"CUMPLE","NO CUMPLE")))</f>
        <v>CUMPLE</v>
      </c>
      <c r="AA794" s="234" t="str">
        <f t="shared" ref="AA794:AA804" si="709">IF(OR(S794="",V794="",X794="",Z794=""),"",IF(S794="NO CUMPLE","NO CUMPLE",IF(V794="NO CUMPLE","NO CUMPLE",IF(X794="NO CUMPLE","NO CUMPLE",IF(Z794="NO CUMPLE","NO CUMPLE",IF(Z794="NO CUMPLE","NO CUMPLE","CUMPLE"))))))</f>
        <v/>
      </c>
      <c r="AB794" s="235">
        <v>2021</v>
      </c>
      <c r="AC794" s="236">
        <f>IF(ISERROR(F794/VLOOKUP(AB794,$AC$21:$AD$23,2)),"",F794/VLOOKUP(AB794,$AC$21:$AD$23,2))</f>
        <v>22973.024437385393</v>
      </c>
      <c r="AD794" s="237" t="str">
        <f>IF(OR(B794="",C794=""),"",IF(AND(AC794&gt;0,AC794&lt;=30000),"MIPYME","NO CUMPLE"))</f>
        <v>MIPYME</v>
      </c>
      <c r="AE794" s="238">
        <f>IF(M794="","",IF(ISERROR(SUM(K794/J794)),0,SUM(K794/J794)))</f>
        <v>0.25498832895680246</v>
      </c>
      <c r="AF794" s="239" t="str">
        <f>IF(OR(M794="",L794="",P794=""),"",IF(AND(T794="SI",AE794&gt;=$AF$22),"CUMPLE",IF(AE794&gt;=$AF$23,"CUMPLE","NO CUMPLE")))</f>
        <v>CUMPLE</v>
      </c>
      <c r="AG794" s="238">
        <f>IF(M794="","",IF(ISERROR(SUM(K794/F794)),0,SUM(K794/F794)))</f>
        <v>0.1153393680117327</v>
      </c>
      <c r="AH794" s="239" t="str">
        <f>IF(OR(M794="",L794="",P794=""),"",IF(AND(T794="SI",AG794&gt;=$AH$22),"CUMPLE",IF(AG794&gt;=$AH$23,"CUMPLE","NO CUMPLE")))</f>
        <v>CUMPLE</v>
      </c>
      <c r="AI794" s="234" t="str">
        <f>IF(OR(AF794="",AH794=""),"",IF(AF794="NO CUMPLE","NO CUMPLE",IF(AH794="NO CUMPLE","NO CUMPLE",IF(AH794="NO CUMPLE","NO CUMPLE","CUMPLE"))))</f>
        <v>CUMPLE</v>
      </c>
    </row>
    <row r="795" spans="1:37" s="14" customFormat="1" ht="20.100000000000001" customHeight="1">
      <c r="A795" s="259">
        <v>45482</v>
      </c>
      <c r="B795" s="146">
        <f>IF(C795="","",B794+0.1)</f>
        <v>65.099999999999994</v>
      </c>
      <c r="C795" s="146" t="s">
        <v>298</v>
      </c>
      <c r="D795" s="147">
        <v>0.5</v>
      </c>
      <c r="E795" s="137">
        <v>17947495000</v>
      </c>
      <c r="F795" s="137">
        <v>20726786000</v>
      </c>
      <c r="G795" s="137">
        <v>8952285000</v>
      </c>
      <c r="H795" s="137">
        <v>11406450000</v>
      </c>
      <c r="I795" s="137">
        <f>IF(ISERROR(E795-G795),"",E795-G795)</f>
        <v>8995210000</v>
      </c>
      <c r="J795" s="137">
        <f>IF(ISERROR(F795-H795),"",F795-H795)</f>
        <v>9320336000</v>
      </c>
      <c r="K795" s="137">
        <v>2406765000</v>
      </c>
      <c r="L795" s="137">
        <v>1E-4</v>
      </c>
      <c r="M795" s="148">
        <v>6</v>
      </c>
      <c r="N795" s="198">
        <f>IF(M795="","",VLOOKUP(M795,POA!$B$3:$G766,3,0))</f>
        <v>5</v>
      </c>
      <c r="O795" s="159" t="s">
        <v>7</v>
      </c>
      <c r="P795" s="159">
        <f t="shared" ref="P795:P796" si="710">+SUM(P796:P804)</f>
        <v>0</v>
      </c>
      <c r="Q795" s="202">
        <f>IF(ISERROR(VLOOKUP(M795,POA!$B$3:$G779,2,0)),"",VLOOKUP(M795,POA!$B$3:$G779,2,0))</f>
        <v>1264100957</v>
      </c>
      <c r="R795" s="264">
        <f>IF(M795="","",SUM($I$794)+IF(ISERROR(VLOOKUP(M795,POA!$B$3:$G764,4,0)),"",VLOOKUP(M795,POA!$B$3:$G764,4,0)))</f>
        <v>9368581191.3999996</v>
      </c>
      <c r="S795" s="256" t="str">
        <f>IF(OR($R$26=0,M795="",Q795=""),"",IF($R$26&gt;=VLOOKUP(M795,POA!$B$3:$G$21,6,FALSE),"CUMPLE","NO CUMPLE"))</f>
        <v/>
      </c>
      <c r="T795" s="154" t="s">
        <v>114</v>
      </c>
      <c r="U795" s="138"/>
      <c r="V795" s="185" t="str">
        <f>IF(OR($U794=0,M795="",Q795=""),"",IF(AND(T795="SI",$U794&gt;=$V$22),"CUMPLE",IF($U794&gt;=$V$23,"CUMPLE","NO CUMPLE")))</f>
        <v>CUMPLE</v>
      </c>
      <c r="W795" s="139"/>
      <c r="X795" s="185" t="str">
        <f>IF(OR(W794=0,M795="",Q795=""),"",IF(AND(T795="SI",W794&lt;=$X$22),"CUMPLE",IF(W794&lt;=$X$23,"CUMPLE","NO CUMPLE")))</f>
        <v>CUMPLE</v>
      </c>
      <c r="Y795" s="140"/>
      <c r="Z795" s="185" t="str">
        <f>IF(OR(Y794=0,M795="",Q795=""),"",IF(AND(T795="SI",Y794&gt;=$Z$22),"CUMPLE",IF(Y794&gt;=$Z$23,"CUMPLE","NO CUMPLE")))</f>
        <v>CUMPLE</v>
      </c>
      <c r="AA795" s="213" t="str">
        <f t="shared" si="709"/>
        <v/>
      </c>
      <c r="AB795" s="141">
        <v>2021</v>
      </c>
      <c r="AC795" s="142">
        <f t="shared" ref="AC795:AC803" si="711">IF(ISERROR(F795/VLOOKUP(AB795,$AC$21:$AD$23,2)),"",F795/VLOOKUP(AB795,$AC$21:$AD$23,2))</f>
        <v>22813.640996515234</v>
      </c>
      <c r="AD795" s="143" t="str">
        <f>IF(OR(B795="",C795=""),"",IF(AND(AC795&gt;0,AC795&lt;=30000),"MIPYME","NO CUMPLE"))</f>
        <v>MIPYME</v>
      </c>
      <c r="AE795" s="144"/>
      <c r="AF795" s="187" t="str">
        <f>IF(OR(M795="",L794="",P795=""),"",IF(AND(T794="SI",AE794&gt;=$AF$22),"CUMPLE",IF(AE794&gt;=$AF$23,"CUMPLE","NO CUMPLE")))</f>
        <v>CUMPLE</v>
      </c>
      <c r="AG795" s="144"/>
      <c r="AH795" s="187" t="str">
        <f>IF(OR(M795="",L794="",P795=""),"",IF(AND(T794="SI",AG794&gt;=$AH$22),"CUMPLE",IF(AG794&gt;=$AH$23,"CUMPLE","NO CUMPLE")))</f>
        <v>CUMPLE</v>
      </c>
      <c r="AI795" s="161" t="str">
        <f t="shared" ref="AI795:AI804" si="712">IF(OR(AF795="",AH795=""),"",IF(AF795="NO CUMPLE","NO CUMPLE",IF(AH795="NO CUMPLE","NO CUMPLE",IF(AH795="NO CUMPLE","NO CUMPLE","CUMPLE"))))</f>
        <v>CUMPLE</v>
      </c>
    </row>
    <row r="796" spans="1:37" s="14" customFormat="1" ht="20.100000000000001" customHeight="1">
      <c r="A796" s="259">
        <v>45482</v>
      </c>
      <c r="B796" s="21">
        <f t="shared" ref="B796:B804" si="713">IF(C796="","",B795+0.1)</f>
        <v>65.199999999999989</v>
      </c>
      <c r="C796" s="21" t="s">
        <v>299</v>
      </c>
      <c r="D796" s="121">
        <v>0.5</v>
      </c>
      <c r="E796" s="153">
        <v>144804000</v>
      </c>
      <c r="F796" s="153">
        <v>144804000</v>
      </c>
      <c r="G796" s="153">
        <v>24253000</v>
      </c>
      <c r="H796" s="153">
        <v>24253000</v>
      </c>
      <c r="I796" s="153">
        <f>IF(ISERROR(E796-G796),"",E796-G796)</f>
        <v>120551000</v>
      </c>
      <c r="J796" s="153">
        <f t="shared" ref="J796:J804" si="714">IF(ISERROR(F796-H796),"",F796-H796)</f>
        <v>120551000</v>
      </c>
      <c r="K796" s="153">
        <v>551000</v>
      </c>
      <c r="L796" s="153">
        <v>1.0001</v>
      </c>
      <c r="M796" s="149">
        <v>7</v>
      </c>
      <c r="N796" s="197">
        <f>IF(M796="","",VLOOKUP(M796,POA!$B$3:$G766,3,0))</f>
        <v>5</v>
      </c>
      <c r="O796" s="160" t="s">
        <v>7</v>
      </c>
      <c r="P796" s="160">
        <f t="shared" si="710"/>
        <v>0</v>
      </c>
      <c r="Q796" s="255">
        <f>IF(ISERROR(VLOOKUP(M796,POA!$B$3:$G779,2,0)),"",VLOOKUP(M796,POA!$B$3:$G779,2,0))</f>
        <v>1167015102</v>
      </c>
      <c r="R796" s="295">
        <f>IF(M796="","",SUM($I$794)+IF(ISERROR(VLOOKUP(M796,POA!$B$3:$G765,4,0)),"",VLOOKUP(M796,POA!$B$3:$G765,4,0)))</f>
        <v>9349164020.3999996</v>
      </c>
      <c r="S796" s="257" t="str">
        <f>IF(OR($R$26=0,M796="",Q796=""),"",IF($R$26&gt;=VLOOKUP(M796,POA!$B$3:$G$21,6,FALSE),"CUMPLE","NO CUMPLE"))</f>
        <v/>
      </c>
      <c r="T796" s="129" t="s">
        <v>71</v>
      </c>
      <c r="U796" s="130"/>
      <c r="V796" s="186" t="str">
        <f>IF(OR($U794=0,M796="",Q796=""),"",IF(AND(T796="SI",$U794&gt;=$V$22),"CUMPLE",IF($U794&gt;=$V$23,"CUMPLE","NO CUMPLE")))</f>
        <v>CUMPLE</v>
      </c>
      <c r="W796" s="131"/>
      <c r="X796" s="186" t="str">
        <f>IF(OR(W794=0,M796="",Q796=""),"",IF(AND(T796="SI",W794&lt;=$X$22),"CUMPLE",IF(W794&lt;=$X$23,"CUMPLE","NO CUMPLE")))</f>
        <v>CUMPLE</v>
      </c>
      <c r="Y796" s="132"/>
      <c r="Z796" s="186" t="str">
        <f>IF(OR(Y794=0,M796="",Q796=""),"",IF(AND(T796="SI",Y794&gt;=$Z$22),"CUMPLE",IF(Y794&gt;=$Z$23,"CUMPLE","NO CUMPLE")))</f>
        <v>CUMPLE</v>
      </c>
      <c r="AA796" s="214" t="str">
        <f t="shared" si="709"/>
        <v/>
      </c>
      <c r="AB796" s="199">
        <v>2021</v>
      </c>
      <c r="AC796" s="134">
        <f t="shared" si="711"/>
        <v>159.3834408701567</v>
      </c>
      <c r="AD796" s="135" t="str">
        <f t="shared" ref="AD796:AD799" si="715">IF(OR(B796="",C796=""),"",IF(AND(AC796&gt;0,AC796&lt;=30000),"MIPYME","NO CUMPLE"))</f>
        <v>MIPYME</v>
      </c>
      <c r="AE796" s="136"/>
      <c r="AF796" s="188" t="str">
        <f>IF(OR(M796="",L794="",P796=""),"",IF(AND(T794="SI",AE794&gt;=$AF$22),"CUMPLE",IF(AE794&gt;=$AF$23,"CUMPLE","NO CUMPLE")))</f>
        <v>CUMPLE</v>
      </c>
      <c r="AG796" s="136"/>
      <c r="AH796" s="188" t="str">
        <f>IF(OR(M796="",L794="",P794=""),"",IF(AND(T794="SI",AG794&gt;=$AH$22),"CUMPLE",IF(AG794&gt;=$AH$23,"CUMPLE","NO CUMPLE")))</f>
        <v>CUMPLE</v>
      </c>
      <c r="AI796" s="162" t="str">
        <f t="shared" si="712"/>
        <v>CUMPLE</v>
      </c>
    </row>
    <row r="797" spans="1:37" s="14" customFormat="1" ht="20.100000000000001" customHeight="1">
      <c r="A797" s="259"/>
      <c r="B797" s="21" t="str">
        <f t="shared" si="713"/>
        <v/>
      </c>
      <c r="C797" s="21"/>
      <c r="D797" s="121"/>
      <c r="E797" s="153"/>
      <c r="F797" s="153"/>
      <c r="G797" s="153"/>
      <c r="H797" s="153"/>
      <c r="I797" s="153">
        <f t="shared" ref="I797:I803" si="716">IF(ISERROR(E797-G797),"",E797-G797)</f>
        <v>0</v>
      </c>
      <c r="J797" s="153">
        <f t="shared" si="714"/>
        <v>0</v>
      </c>
      <c r="K797" s="153"/>
      <c r="L797" s="153"/>
      <c r="M797" s="149">
        <v>8</v>
      </c>
      <c r="N797" s="197">
        <f>IF(M797="","",VLOOKUP(M797,POA!$B$3:$G766,3,0))</f>
        <v>5</v>
      </c>
      <c r="O797" s="160" t="s">
        <v>7</v>
      </c>
      <c r="P797" s="160">
        <f>+SUM(P798:P805)</f>
        <v>0</v>
      </c>
      <c r="Q797" s="255">
        <f>IF(ISERROR(VLOOKUP(M797,POA!$B$3:$G779,2,0)),"",VLOOKUP(M797,POA!$B$3:$G779,2,0))</f>
        <v>1146992897</v>
      </c>
      <c r="R797" s="295">
        <f>IF(M797="","",SUM($I$794)+IF(ISERROR(VLOOKUP(M797,POA!$B$3:$G766,4,0)),"",VLOOKUP(M797,POA!$B$3:$G766,4,0)))</f>
        <v>9345159579.3999996</v>
      </c>
      <c r="S797" s="294" t="str">
        <f>IF(OR($R$26=0,M797="",Q797=""),"",IF($R$26&gt;=VLOOKUP(M797,POA!$B$3:$G$21,6,FALSE),"CUMPLE","NO CUMPLE"))</f>
        <v/>
      </c>
      <c r="T797" s="129"/>
      <c r="U797" s="130"/>
      <c r="V797" s="186" t="str">
        <f>IF(OR($U794=0,M797="",Q797=""),"",IF(AND(T797="SI",$U794&gt;=$V$22),"CUMPLE",IF($U794&gt;=$V$23,"CUMPLE","NO CUMPLE")))</f>
        <v>CUMPLE</v>
      </c>
      <c r="W797" s="131"/>
      <c r="X797" s="186" t="str">
        <f>IF(OR(W794=0,M797="",Q797=""),"",IF(AND(T797="SI",W794&lt;=$X$22),"CUMPLE",IF(W794&lt;=$X$23,"CUMPLE","NO CUMPLE")))</f>
        <v>CUMPLE</v>
      </c>
      <c r="Y797" s="132"/>
      <c r="Z797" s="186" t="str">
        <f>IF(OR(Y794=0,M797="",Q797=""),"",IF(AND(T797="SI",Y794&gt;=$Z$22),"CUMPLE",IF(Y794&gt;=$Z$23,"CUMPLE","NO CUMPLE")))</f>
        <v>CUMPLE</v>
      </c>
      <c r="AA797" s="214" t="str">
        <f t="shared" si="709"/>
        <v/>
      </c>
      <c r="AB797" s="199">
        <v>2021</v>
      </c>
      <c r="AC797" s="134">
        <f t="shared" si="711"/>
        <v>0</v>
      </c>
      <c r="AD797" s="135" t="str">
        <f t="shared" si="715"/>
        <v/>
      </c>
      <c r="AE797" s="136"/>
      <c r="AF797" s="188" t="str">
        <f>IF(OR(M797="",L794="",P797=""),"",IF(AND(T794="SI",AE794&gt;=$AF$22),"CUMPLE",IF(AE794&gt;=$AF$23,"CUMPLE","NO CUMPLE")))</f>
        <v>CUMPLE</v>
      </c>
      <c r="AG797" s="136"/>
      <c r="AH797" s="188" t="str">
        <f>IF(OR(M797="",L794="",P794=""),"",IF(AND(T794="SI",AG794&gt;=$AH$22),"CUMPLE",IF(AG794&gt;=$AH$23,"CUMPLE","NO CUMPLE")))</f>
        <v>CUMPLE</v>
      </c>
      <c r="AI797" s="162" t="str">
        <f t="shared" si="712"/>
        <v>CUMPLE</v>
      </c>
    </row>
    <row r="798" spans="1:37" s="14" customFormat="1" ht="20.100000000000001" customHeight="1">
      <c r="A798" s="259"/>
      <c r="B798" s="21" t="str">
        <f t="shared" si="713"/>
        <v/>
      </c>
      <c r="C798" s="21"/>
      <c r="D798" s="121"/>
      <c r="E798" s="153"/>
      <c r="F798" s="153"/>
      <c r="G798" s="153"/>
      <c r="H798" s="153"/>
      <c r="I798" s="153">
        <f t="shared" si="716"/>
        <v>0</v>
      </c>
      <c r="J798" s="153">
        <f t="shared" si="714"/>
        <v>0</v>
      </c>
      <c r="K798" s="153"/>
      <c r="L798" s="153"/>
      <c r="M798" s="149"/>
      <c r="N798" s="197"/>
      <c r="O798" s="160"/>
      <c r="P798" s="160"/>
      <c r="Q798" s="203"/>
      <c r="R798" s="261"/>
      <c r="S798" s="252" t="str">
        <f>IF(OR($R$26=0,M798="",Q798=""),"",IF($R$26&gt;=VLOOKUP(M798,POA!$B$3:$G$21,6,FALSE),"CUMPLE","NO CUMPLE"))</f>
        <v/>
      </c>
      <c r="T798" s="129"/>
      <c r="U798" s="130"/>
      <c r="V798" s="186" t="str">
        <f>IF(OR($U794=0,M798="",Q798=""),"",IF(AND(T798="SI",$U794&gt;=$V$22),"CUMPLE",IF($U794&gt;=$V$23,"CUMPLE","NO CUMPLE")))</f>
        <v/>
      </c>
      <c r="W798" s="131"/>
      <c r="X798" s="186" t="str">
        <f>IF(OR(W794=0,M798="",Q798=""),"",IF(AND(T798="SI",W794&lt;=$X$22),"CUMPLE",IF(W794&lt;=$X$23,"CUMPLE","NO CUMPLE")))</f>
        <v/>
      </c>
      <c r="Y798" s="132"/>
      <c r="Z798" s="186" t="str">
        <f>IF(OR(Y794=0,M798="",Q798=""),"",IF(AND(T798="SI",Y794&gt;=$Z$22),"CUMPLE",IF(Y794&gt;=$Z$23,"CUMPLE","NO CUMPLE")))</f>
        <v/>
      </c>
      <c r="AA798" s="214" t="str">
        <f t="shared" si="709"/>
        <v/>
      </c>
      <c r="AB798" s="199">
        <v>2021</v>
      </c>
      <c r="AC798" s="134">
        <f t="shared" si="711"/>
        <v>0</v>
      </c>
      <c r="AD798" s="135" t="str">
        <f t="shared" si="715"/>
        <v/>
      </c>
      <c r="AE798" s="136"/>
      <c r="AF798" s="188" t="str">
        <f>IF(OR(M798="",L794="",P798=""),"",IF(AND(T794="SI",AE794&gt;=$AF$22),"CUMPLE",IF(AE794&gt;=$AF$23,"CUMPLE","NO CUMPLE")))</f>
        <v/>
      </c>
      <c r="AG798" s="136"/>
      <c r="AH798" s="188" t="str">
        <f>IF(OR(M797="",L794="",P794=""),"",IF(AND(T794="SI",AG794&gt;=$AH$22),"CUMPLE",IF(AG794&gt;=$AH$23,"CUMPLE","NO CUMPLE")))</f>
        <v>CUMPLE</v>
      </c>
      <c r="AI798" s="162" t="str">
        <f t="shared" si="712"/>
        <v/>
      </c>
    </row>
    <row r="799" spans="1:37" s="14" customFormat="1" ht="20.100000000000001" customHeight="1">
      <c r="A799" s="259"/>
      <c r="B799" s="21" t="str">
        <f t="shared" si="713"/>
        <v/>
      </c>
      <c r="C799" s="21"/>
      <c r="D799" s="121"/>
      <c r="E799" s="153"/>
      <c r="F799" s="153"/>
      <c r="G799" s="153"/>
      <c r="H799" s="153"/>
      <c r="I799" s="153">
        <f t="shared" si="716"/>
        <v>0</v>
      </c>
      <c r="J799" s="153">
        <f t="shared" si="714"/>
        <v>0</v>
      </c>
      <c r="K799" s="153"/>
      <c r="L799" s="153"/>
      <c r="M799" s="149"/>
      <c r="N799" s="197"/>
      <c r="O799" s="160"/>
      <c r="P799" s="160"/>
      <c r="Q799" s="203"/>
      <c r="R799" s="204"/>
      <c r="S799" s="246" t="str">
        <f>IF(OR($R$26=0,M799="",Q799=""),"",IF($R$26&gt;=VLOOKUP(M799,POA!$B$3:$G$21,6,FALSE),"CUMPLE","NO CUMPLE"))</f>
        <v/>
      </c>
      <c r="T799" s="129"/>
      <c r="U799" s="130"/>
      <c r="V799" s="186" t="str">
        <f>IF(OR($U794=0,M799="",Q799=""),"",IF(AND(T799="SI",$U794&gt;=$V$22),"CUMPLE",IF($U794&gt;=$V$23,"CUMPLE","NO CUMPLE")))</f>
        <v/>
      </c>
      <c r="W799" s="131"/>
      <c r="X799" s="186" t="str">
        <f>IF(OR(W794=0,M799="",Q799=""),"",IF(AND(T799="SI",W794&lt;=$X$22),"CUMPLE",IF(W794&lt;=$X$23,"CUMPLE","NO CUMPLE")))</f>
        <v/>
      </c>
      <c r="Y799" s="132"/>
      <c r="Z799" s="186" t="str">
        <f>IF(OR(Y794=0,M799="",Q799=""),"",IF(AND(T799="SI",Y794&gt;=$Z$22),"CUMPLE",IF(Y794&gt;=$Z$23,"CUMPLE","NO CUMPLE")))</f>
        <v/>
      </c>
      <c r="AA799" s="214" t="str">
        <f t="shared" si="709"/>
        <v/>
      </c>
      <c r="AB799" s="199">
        <v>2021</v>
      </c>
      <c r="AC799" s="134">
        <f t="shared" si="711"/>
        <v>0</v>
      </c>
      <c r="AD799" s="135" t="str">
        <f t="shared" si="715"/>
        <v/>
      </c>
      <c r="AE799" s="136"/>
      <c r="AF799" s="188" t="str">
        <f>IF(OR(M799="",L794="",P799=""),"",IF(AND(T794="SI",AE794&gt;=$AF$22),"CUMPLE",IF(AE794&gt;=$AF$23,"CUMPLE","NO CUMPLE")))</f>
        <v/>
      </c>
      <c r="AG799" s="136"/>
      <c r="AH799" s="188" t="str">
        <f>IF(OR(M799="",L794="",P794=""),"",IF(AND(T794="SI",AG794&gt;=$AH$22),"CUMPLE",IF(AG794&gt;=$AH$23,"CUMPLE","NO CUMPLE")))</f>
        <v/>
      </c>
      <c r="AI799" s="162" t="str">
        <f t="shared" si="712"/>
        <v/>
      </c>
    </row>
    <row r="800" spans="1:37" s="14" customFormat="1" ht="20.100000000000001" customHeight="1">
      <c r="A800" s="259"/>
      <c r="B800" s="150" t="str">
        <f t="shared" si="713"/>
        <v/>
      </c>
      <c r="C800" s="150"/>
      <c r="D800" s="121"/>
      <c r="E800" s="153"/>
      <c r="F800" s="153"/>
      <c r="G800" s="153"/>
      <c r="H800" s="153"/>
      <c r="I800" s="153">
        <f t="shared" si="716"/>
        <v>0</v>
      </c>
      <c r="J800" s="153">
        <f t="shared" si="714"/>
        <v>0</v>
      </c>
      <c r="K800" s="153"/>
      <c r="L800" s="153"/>
      <c r="M800" s="149"/>
      <c r="N800" s="197"/>
      <c r="O800" s="160"/>
      <c r="P800" s="160"/>
      <c r="Q800" s="203"/>
      <c r="R800" s="204"/>
      <c r="S800" s="246" t="str">
        <f>IF(OR($R$26=0,M800="",Q800=""),"",IF($R$26&gt;=VLOOKUP(M800,POA!$B$3:$G$21,6,FALSE),"CUMPLE","NO CUMPLE"))</f>
        <v/>
      </c>
      <c r="T800" s="129"/>
      <c r="U800" s="130"/>
      <c r="V800" s="186" t="str">
        <f>IF(OR($U794=0,M800="",Q800=""),"",IF(AND(T800="SI",$U794&gt;=$V$22),"CUMPLE",IF($U794&gt;=$V$23,"CUMPLE","NO CUMPLE")))</f>
        <v/>
      </c>
      <c r="W800" s="131"/>
      <c r="X800" s="186" t="str">
        <f>IF(OR(W794=0,M800="",Q800=""),"",IF(AND(T800="SI",W794&lt;=$X$22),"CUMPLE",IF(W794&lt;=$X$23,"CUMPLE","NO CUMPLE")))</f>
        <v/>
      </c>
      <c r="Y800" s="132"/>
      <c r="Z800" s="186" t="str">
        <f>IF(OR(Y794=0,M800="",Q800=""),"",IF(AND(T800="SI",Y794&gt;=$Z$22),"CUMPLE",IF(Y794&gt;=$Z$23,"CUMPLE","NO CUMPLE")))</f>
        <v/>
      </c>
      <c r="AA800" s="214" t="str">
        <f t="shared" si="709"/>
        <v/>
      </c>
      <c r="AB800" s="199">
        <v>2021</v>
      </c>
      <c r="AC800" s="134">
        <f t="shared" si="711"/>
        <v>0</v>
      </c>
      <c r="AD800" s="135" t="str">
        <f>IF(OR(B800="",C800=""),"",IF(AND(AC800&gt;0,AC800&lt;=30000),"MIPYME","NO CUMPLE"))</f>
        <v/>
      </c>
      <c r="AE800" s="136"/>
      <c r="AF800" s="188" t="str">
        <f>IF(OR(M800="",L794="",P800=""),"",IF(AND(T798="SI",AE794&gt;=$AF$22),"CUMPLE",IF(AE794&gt;=$AF$23,"CUMPLE","NO CUMPLE")))</f>
        <v/>
      </c>
      <c r="AG800" s="136"/>
      <c r="AH800" s="188" t="str">
        <f>IF(OR(M800="",L794="",P794=""),"",IF(AND(T794="SI",AG794&gt;=$AH$22),"CUMPLE",IF(AG794&gt;=$AH$23,"CUMPLE","NO CUMPLE")))</f>
        <v/>
      </c>
      <c r="AI800" s="162" t="str">
        <f t="shared" si="712"/>
        <v/>
      </c>
    </row>
    <row r="801" spans="1:37" s="14" customFormat="1" ht="20.100000000000001" customHeight="1">
      <c r="A801" s="259"/>
      <c r="B801" s="150" t="str">
        <f t="shared" si="713"/>
        <v/>
      </c>
      <c r="C801" s="150"/>
      <c r="D801" s="121"/>
      <c r="E801" s="153"/>
      <c r="F801" s="153"/>
      <c r="G801" s="153"/>
      <c r="H801" s="153"/>
      <c r="I801" s="153">
        <f t="shared" si="716"/>
        <v>0</v>
      </c>
      <c r="J801" s="153">
        <f t="shared" si="714"/>
        <v>0</v>
      </c>
      <c r="K801" s="153"/>
      <c r="L801" s="153"/>
      <c r="M801" s="149"/>
      <c r="N801" s="197"/>
      <c r="O801" s="160"/>
      <c r="P801" s="160"/>
      <c r="Q801" s="203"/>
      <c r="R801" s="204"/>
      <c r="S801" s="246" t="str">
        <f>IF(OR($R$26=0,M801="",Q801=""),"",IF($R$26&gt;=VLOOKUP(M801,POA!$B$3:$G$21,6,FALSE),"CUMPLE","NO CUMPLE"))</f>
        <v/>
      </c>
      <c r="T801" s="129"/>
      <c r="U801" s="130"/>
      <c r="V801" s="186" t="str">
        <f>IF(OR($U794=0,M801="",Q801=""),"",IF(AND(T801="SI",$U794&gt;=$V$22),"CUMPLE",IF($U794&gt;=$V$23,"CUMPLE","NO CUMPLE")))</f>
        <v/>
      </c>
      <c r="W801" s="131"/>
      <c r="X801" s="186" t="str">
        <f>IF(OR(W794=0,M801="",Q801=""),"",IF(AND(T801="SI",W794&lt;=$X$22),"CUMPLE",IF(W794&lt;=$X$23,"CUMPLE","NO CUMPLE")))</f>
        <v/>
      </c>
      <c r="Y801" s="132"/>
      <c r="Z801" s="186" t="str">
        <f>IF(OR(Y794=0,M801="",Q801=""),"",IF(AND(T801="SI",Y794&gt;=$Z$22),"CUMPLE",IF(Y794&gt;=$Z$23,"CUMPLE","NO CUMPLE")))</f>
        <v/>
      </c>
      <c r="AA801" s="214" t="str">
        <f t="shared" si="709"/>
        <v/>
      </c>
      <c r="AB801" s="199">
        <v>2021</v>
      </c>
      <c r="AC801" s="134">
        <f t="shared" si="711"/>
        <v>0</v>
      </c>
      <c r="AD801" s="135" t="str">
        <f t="shared" ref="AD801:AD802" si="717">IF(OR(B801="",C801=""),"",IF(AND(AC801&gt;0,AC801&lt;=30000),"MIPYME","NO CUMPLE"))</f>
        <v/>
      </c>
      <c r="AE801" s="136"/>
      <c r="AF801" s="188" t="str">
        <f>IF(OR(M801="",L794="",P801=""),"",IF(AND(T794="SI",AE794&gt;=$AF$22),"CUMPLE",IF(AE794&gt;=$AF$23,"CUMPLE","NO CUMPLE")))</f>
        <v/>
      </c>
      <c r="AG801" s="136"/>
      <c r="AH801" s="188" t="str">
        <f>IF(OR(M801="",L794="",P794=""),"",IF(AND(T794="SI",AG794&gt;=$AH$22),"CUMPLE",IF(AG794&gt;=$AH$23,"CUMPLE","NO CUMPLE")))</f>
        <v/>
      </c>
      <c r="AI801" s="162" t="str">
        <f t="shared" si="712"/>
        <v/>
      </c>
    </row>
    <row r="802" spans="1:37" s="14" customFormat="1" ht="20.100000000000001" customHeight="1">
      <c r="A802" s="259"/>
      <c r="B802" s="150" t="str">
        <f t="shared" si="713"/>
        <v/>
      </c>
      <c r="C802" s="150"/>
      <c r="D802" s="121"/>
      <c r="E802" s="153"/>
      <c r="F802" s="153"/>
      <c r="G802" s="153"/>
      <c r="H802" s="153"/>
      <c r="I802" s="153">
        <f t="shared" si="716"/>
        <v>0</v>
      </c>
      <c r="J802" s="153">
        <f t="shared" si="714"/>
        <v>0</v>
      </c>
      <c r="K802" s="153"/>
      <c r="L802" s="153"/>
      <c r="M802" s="149"/>
      <c r="N802" s="197"/>
      <c r="O802" s="160"/>
      <c r="P802" s="160"/>
      <c r="Q802" s="203"/>
      <c r="R802" s="204"/>
      <c r="S802" s="246" t="str">
        <f>IF(OR($R$26=0,M802="",Q802=""),"",IF($R$26&gt;=VLOOKUP(M802,POA!$B$3:$G$21,6,FALSE),"CUMPLE","NO CUMPLE"))</f>
        <v/>
      </c>
      <c r="T802" s="129"/>
      <c r="U802" s="130"/>
      <c r="V802" s="186" t="str">
        <f>IF(OR($U794=0,M802="",Q802=""),"",IF(AND(T802="SI",$U794&gt;=$V$22),"CUMPLE",IF($U794&gt;=$V$23,"CUMPLE","NO CUMPLE")))</f>
        <v/>
      </c>
      <c r="W802" s="131"/>
      <c r="X802" s="186" t="str">
        <f>IF(OR(W794=0,M802="",Q802=""),"",IF(AND(T802="SI",W794&lt;=$X$22),"CUMPLE",IF(W794&lt;=$X$23,"CUMPLE","NO CUMPLE")))</f>
        <v/>
      </c>
      <c r="Y802" s="132"/>
      <c r="Z802" s="186" t="str">
        <f>IF(OR(Y794=0,M802="",Q802=""),"",IF(AND(T802="SI",Y794&gt;=$Z$22),"CUMPLE",IF(Y794&gt;=$Z$23,"CUMPLE","NO CUMPLE")))</f>
        <v/>
      </c>
      <c r="AA802" s="215" t="str">
        <f t="shared" si="709"/>
        <v/>
      </c>
      <c r="AB802" s="133">
        <v>2021</v>
      </c>
      <c r="AC802" s="134">
        <f t="shared" si="711"/>
        <v>0</v>
      </c>
      <c r="AD802" s="135" t="str">
        <f t="shared" si="717"/>
        <v/>
      </c>
      <c r="AE802" s="136"/>
      <c r="AF802" s="188" t="str">
        <f>IF(OR(M802="",L794="",P794=""),"",IF(AND(T794="SI",AE794&gt;=$AF$22),"CUMPLE",IF(AE794&gt;=$AF$23,"CUMPLE","NO CUMPLE")))</f>
        <v/>
      </c>
      <c r="AG802" s="136"/>
      <c r="AH802" s="188" t="str">
        <f>IF(OR(M802="",L794="",P794=""),"",IF(AND(T794="SI",AG794&gt;=$AH$22),"CUMPLE",IF(AG794&gt;=$AH$23,"CUMPLE","NO CUMPLE")))</f>
        <v/>
      </c>
      <c r="AI802" s="162" t="str">
        <f t="shared" si="712"/>
        <v/>
      </c>
    </row>
    <row r="803" spans="1:37" s="14" customFormat="1" ht="20.100000000000001" customHeight="1">
      <c r="A803" s="259"/>
      <c r="B803" s="150" t="str">
        <f t="shared" si="713"/>
        <v/>
      </c>
      <c r="C803" s="150"/>
      <c r="D803" s="121"/>
      <c r="E803" s="153"/>
      <c r="F803" s="153"/>
      <c r="G803" s="153"/>
      <c r="H803" s="153"/>
      <c r="I803" s="153">
        <f t="shared" si="716"/>
        <v>0</v>
      </c>
      <c r="J803" s="153">
        <f t="shared" si="714"/>
        <v>0</v>
      </c>
      <c r="K803" s="153"/>
      <c r="L803" s="153"/>
      <c r="M803" s="151"/>
      <c r="N803" s="197"/>
      <c r="O803" s="160"/>
      <c r="P803" s="160"/>
      <c r="Q803" s="203"/>
      <c r="R803" s="204"/>
      <c r="S803" s="246"/>
      <c r="T803" s="129"/>
      <c r="U803" s="130"/>
      <c r="V803" s="186" t="str">
        <f>IF(OR($U794=0,M803="",Q803=""),"",IF(AND(T803="SI",$U794&gt;=$V$22),"CUMPLE",IF($U794&gt;=$V$23,"CUMPLE","NO CUMPLE")))</f>
        <v/>
      </c>
      <c r="W803" s="131"/>
      <c r="X803" s="186" t="str">
        <f>IF(OR(W794=0,M803="",Q803=""),"",IF(AND(T803="SI",W794&lt;=$X$22),"CUMPLE",IF(W794&lt;=$X$23,"CUMPLE","NO CUMPLE")))</f>
        <v/>
      </c>
      <c r="Y803" s="132"/>
      <c r="Z803" s="186" t="str">
        <f>IF(OR(Y794=0,M803="",Q803=""),"",IF(AND(T803="SI",Y794&gt;=$Z$22),"CUMPLE",IF(Y794&gt;=$Z$23,"CUMPLE","NO CUMPLE")))</f>
        <v/>
      </c>
      <c r="AA803" s="214" t="str">
        <f t="shared" si="709"/>
        <v/>
      </c>
      <c r="AB803" s="199">
        <v>2021</v>
      </c>
      <c r="AC803" s="134">
        <f t="shared" si="711"/>
        <v>0</v>
      </c>
      <c r="AD803" s="135" t="str">
        <f>IF(OR(B803="",C803=""),"",IF(AND(AC803&gt;0,AC803&lt;=30000),"MIPYME","NO CUMPLE"))</f>
        <v/>
      </c>
      <c r="AE803" s="136"/>
      <c r="AF803" s="188" t="str">
        <f>IF(OR(M803="",L794="",P803=""),"",IF(AND(T794="SI",AE794&gt;=$AF$22),"CUMPLE",IF(AE794&gt;=$AF$23,"CUMPLE","NO CUMPLE")))</f>
        <v/>
      </c>
      <c r="AG803" s="136"/>
      <c r="AH803" s="188" t="str">
        <f>IF(OR(M803="",L794="",P794=""),"",IF(AND(T794="SI",AG794&gt;=$AH$22),"CUMPLE",IF(AG794&gt;=$AH$23,"CUMPLE","NO CUMPLE")))</f>
        <v/>
      </c>
      <c r="AI803" s="162" t="str">
        <f t="shared" si="712"/>
        <v/>
      </c>
    </row>
    <row r="804" spans="1:37" ht="20.100000000000001" customHeight="1">
      <c r="A804" s="259"/>
      <c r="B804" s="284" t="str">
        <f t="shared" si="713"/>
        <v/>
      </c>
      <c r="C804" s="284"/>
      <c r="D804" s="284"/>
      <c r="E804" s="216"/>
      <c r="F804" s="153"/>
      <c r="G804" s="153"/>
      <c r="H804" s="153"/>
      <c r="I804" s="153">
        <f>IF(ISERROR(E804-G804),"",E804-G804)</f>
        <v>0</v>
      </c>
      <c r="J804" s="153">
        <f t="shared" si="714"/>
        <v>0</v>
      </c>
      <c r="K804" s="153"/>
      <c r="L804" s="153"/>
      <c r="M804" s="151"/>
      <c r="N804" s="197"/>
      <c r="O804" s="160"/>
      <c r="P804" s="160"/>
      <c r="Q804" s="203"/>
      <c r="R804" s="204"/>
      <c r="S804" s="253"/>
      <c r="T804" s="129"/>
      <c r="U804" s="129"/>
      <c r="V804" s="186" t="str">
        <f>IF(OR($U795=0,M804="",Q804=""),"",IF(AND(T804="SI",$U795&gt;=$V$22),"CUMPLE",IF($U795&gt;=$V$23,"CUMPLE","NO CUMPLE")))</f>
        <v/>
      </c>
      <c r="W804" s="129"/>
      <c r="X804" s="186" t="str">
        <f>IF(OR(W795=0,M804="",Q804=""),"",IF(AND(T804="SI",W795&lt;=$X$22),"CUMPLE",IF(W795&lt;=$X$23,"CUMPLE","NO CUMPLE")))</f>
        <v/>
      </c>
      <c r="Y804" s="129"/>
      <c r="Z804" s="186" t="str">
        <f>IF(OR(Y795=0,M804="",Q804=""),"",IF(AND(T804="SI",Y795&gt;=$Z$22),"CUMPLE",IF(Y795&gt;=$Z$23,"CUMPLE","NO CUMPLE")))</f>
        <v/>
      </c>
      <c r="AA804" s="214" t="str">
        <f t="shared" si="709"/>
        <v/>
      </c>
      <c r="AB804" s="200"/>
      <c r="AC804" s="129"/>
      <c r="AD804" s="129"/>
      <c r="AE804" s="129"/>
      <c r="AF804" s="188" t="str">
        <f>IF(OR(M804="",L794="",P804=""),"",IF(AND(T794="SI",AE794&gt;=$AF$22),"CUMPLE",IF(AE794&gt;=$AF$23,"CUMPLE","NO CUMPLE")))</f>
        <v/>
      </c>
      <c r="AG804" s="129"/>
      <c r="AH804" s="188" t="str">
        <f>IF(OR(M804="",L794="",P794=""),"",IF(AND(T794="SI",AG794&gt;=$AH$22),"CUMPLE",IF(AG794&gt;=$AH$23,"CUMPLE","NO CUMPLE")))</f>
        <v/>
      </c>
      <c r="AI804" s="162" t="str">
        <f t="shared" si="712"/>
        <v/>
      </c>
      <c r="AJ804" s="14"/>
      <c r="AK804" s="14"/>
    </row>
    <row r="805" spans="1:37" ht="9.9499999999999993" customHeight="1" thickBot="1">
      <c r="A805" s="259"/>
      <c r="B805" s="322" t="s">
        <v>73</v>
      </c>
      <c r="C805" s="323"/>
      <c r="D805" s="323"/>
      <c r="E805" s="323"/>
      <c r="F805" s="323"/>
      <c r="G805" s="323"/>
      <c r="H805" s="323"/>
      <c r="I805" s="323"/>
      <c r="J805" s="323"/>
      <c r="K805" s="323"/>
      <c r="L805" s="323"/>
      <c r="M805" s="323"/>
      <c r="N805" s="323"/>
      <c r="O805" s="323"/>
      <c r="P805" s="323"/>
      <c r="Q805" s="323"/>
      <c r="R805" s="323"/>
      <c r="S805" s="324"/>
      <c r="T805" s="323"/>
      <c r="U805" s="323"/>
      <c r="V805" s="323"/>
      <c r="W805" s="323"/>
      <c r="X805" s="323"/>
      <c r="Y805" s="323"/>
      <c r="Z805" s="323"/>
      <c r="AA805" s="324"/>
      <c r="AB805" s="323"/>
      <c r="AC805" s="323"/>
      <c r="AD805" s="323"/>
      <c r="AE805" s="323"/>
      <c r="AF805" s="323"/>
      <c r="AG805" s="323"/>
      <c r="AH805" s="323"/>
      <c r="AI805" s="325"/>
      <c r="AJ805" s="14"/>
      <c r="AK805" s="14"/>
    </row>
    <row r="806" spans="1:37" s="221" customFormat="1" ht="26.1" customHeight="1">
      <c r="A806" s="269" t="s">
        <v>300</v>
      </c>
      <c r="B806" s="222">
        <v>66</v>
      </c>
      <c r="C806" s="223" t="s">
        <v>301</v>
      </c>
      <c r="D806" s="224">
        <f>IF(SUM(D807:D816)=0,"",SUM(D807:D816))</f>
        <v>1</v>
      </c>
      <c r="E806" s="225">
        <f t="shared" ref="E806:K806" si="718">IF(ISERROR(SUM(E807:E816)),"",SUM(E807:E816))</f>
        <v>16035592742</v>
      </c>
      <c r="F806" s="225">
        <f t="shared" si="718"/>
        <v>16230080240</v>
      </c>
      <c r="G806" s="225">
        <f t="shared" si="718"/>
        <v>3113570992</v>
      </c>
      <c r="H806" s="225">
        <f t="shared" si="718"/>
        <v>8191144735</v>
      </c>
      <c r="I806" s="225">
        <f t="shared" si="718"/>
        <v>12922021750</v>
      </c>
      <c r="J806" s="225">
        <f t="shared" si="718"/>
        <v>8038935505</v>
      </c>
      <c r="K806" s="225">
        <f t="shared" si="718"/>
        <v>3300938930</v>
      </c>
      <c r="L806" s="225">
        <f t="shared" ref="L806" si="719">IF(ISERROR(SUM(L807:L815)),"",SUM(L807:L815))</f>
        <v>193619982.00009999</v>
      </c>
      <c r="M806" s="226">
        <v>4</v>
      </c>
      <c r="N806" s="227">
        <f>IF(M806="","",VLOOKUP(M806,POA!$B$3:$G778,3,0))</f>
        <v>5</v>
      </c>
      <c r="O806" s="228" t="s">
        <v>7</v>
      </c>
      <c r="P806" s="228">
        <f>+SUM(P807:P815)</f>
        <v>0</v>
      </c>
      <c r="Q806" s="229">
        <f>IF(ISERROR(VLOOKUP(M806,POA!$B$3:$G791,2,0)),"",VLOOKUP(M806,POA!$B$3:$G791,2,0))</f>
        <v>1378467964</v>
      </c>
      <c r="R806" s="230">
        <f>IF(M806="","",SUM($I$806)+IF(ISERROR(VLOOKUP(M806,POA!$B$3:$G775,4,0)),"",VLOOKUP(M806,POA!$B$3:$G775,4,0)))</f>
        <v>13197715342.799999</v>
      </c>
      <c r="S806" s="231" t="str">
        <f>IF(OR($R$26=0,M806="",Q806=""),"",IF($R$26&gt;=VLOOKUP(M806,POA!$B$3:$G$21,6,FALSE),"CUMPLE","NO CUMPLE"))</f>
        <v/>
      </c>
      <c r="T806" s="225" t="str">
        <f>IF(M806="","",IF(COUNTIFS(T807:T816,"SI",D807:D816,"&gt;=10%")&gt;0,"SI","NO"))</f>
        <v>SI</v>
      </c>
      <c r="U806" s="225">
        <f>IF(ISERROR(SUM(E806/G806)),0,SUM(E806/G806))</f>
        <v>5.1502255073681651</v>
      </c>
      <c r="V806" s="232" t="str">
        <f>IF(OR($U806=0,M806="",Q806=""),"",IF(AND(T806="SI",$U806&gt;=$V$22),"CUMPLE",IF($U806&gt;=$V$23,"CUMPLE","NO CUMPLE")))</f>
        <v>CUMPLE</v>
      </c>
      <c r="W806" s="233">
        <f>IF(M806="","",IF(ISERROR(SUM(H806/F806)),0,SUM(H806/F806)))</f>
        <v>0.5046891089800305</v>
      </c>
      <c r="X806" s="232" t="str">
        <f>IF(OR(W806=0,M806="",Q806=""),"",IF(AND(T806="SI",W806&lt;=$X$22),"CUMPLE",IF(W806&lt;=$X$23,"CUMPLE","NO CUMPLE")))</f>
        <v>CUMPLE</v>
      </c>
      <c r="Y806" s="225">
        <f>IF(ISERROR(SUM(K806/L806)),0,SUM(K806/L806))</f>
        <v>17.048544762277146</v>
      </c>
      <c r="Z806" s="232" t="str">
        <f>IF(OR(Y806=0,M806="",Q806=""),"",IF(AND(T806="SI",Y806&gt;=$Z$22),"CUMPLE",IF(Y806&gt;=$Z$23,"CUMPLE","NO CUMPLE")))</f>
        <v>CUMPLE</v>
      </c>
      <c r="AA806" s="234" t="str">
        <f t="shared" ref="AA806:AA816" si="720">IF(OR(S806="",V806="",X806="",Z806=""),"",IF(S806="NO CUMPLE","NO CUMPLE",IF(V806="NO CUMPLE","NO CUMPLE",IF(X806="NO CUMPLE","NO CUMPLE",IF(Z806="NO CUMPLE","NO CUMPLE",IF(Z806="NO CUMPLE","NO CUMPLE","CUMPLE"))))))</f>
        <v/>
      </c>
      <c r="AB806" s="235">
        <v>2021</v>
      </c>
      <c r="AC806" s="236">
        <f>IF(ISERROR(F806/VLOOKUP(AB806,$AC$21:$AD$23,2)),"",F806/VLOOKUP(AB806,$AC$21:$AD$23,2))</f>
        <v>17864.189071088775</v>
      </c>
      <c r="AD806" s="237" t="str">
        <f>IF(OR(B806="",C806=""),"",IF(AND(AC806&gt;0,AC806&lt;=30000),"MIPYME","NO CUMPLE"))</f>
        <v>MIPYME</v>
      </c>
      <c r="AE806" s="238">
        <f>IF(M806="","",IF(ISERROR(SUM(K806/J806)),0,SUM(K806/J806)))</f>
        <v>0.41061890942487417</v>
      </c>
      <c r="AF806" s="239" t="str">
        <f>IF(OR(M806="",L806="",P806=""),"",IF(AND(T806="SI",AE806&gt;=$AF$22),"CUMPLE",IF(AE806&gt;=$AF$23,"CUMPLE","NO CUMPLE")))</f>
        <v>CUMPLE</v>
      </c>
      <c r="AG806" s="238">
        <f>IF(M806="","",IF(ISERROR(SUM(K806/F806)),0,SUM(K806/F806)))</f>
        <v>0.20338401789688257</v>
      </c>
      <c r="AH806" s="239" t="str">
        <f>IF(OR(M806="",L806="",P806=""),"",IF(AND(T806="SI",AG806&gt;=$AH$22),"CUMPLE",IF(AG806&gt;=$AH$23,"CUMPLE","NO CUMPLE")))</f>
        <v>CUMPLE</v>
      </c>
      <c r="AI806" s="234" t="str">
        <f>IF(OR(AF806="",AH806=""),"",IF(AF806="NO CUMPLE","NO CUMPLE",IF(AH806="NO CUMPLE","NO CUMPLE",IF(AH806="NO CUMPLE","NO CUMPLE","CUMPLE"))))</f>
        <v>CUMPLE</v>
      </c>
    </row>
    <row r="807" spans="1:37" s="14" customFormat="1" ht="20.100000000000001" customHeight="1">
      <c r="A807" s="259">
        <v>45463</v>
      </c>
      <c r="B807" s="146">
        <f>IF(C807="","",B806+0.1)</f>
        <v>66.099999999999994</v>
      </c>
      <c r="C807" s="146" t="s">
        <v>302</v>
      </c>
      <c r="D807" s="147">
        <v>0.5</v>
      </c>
      <c r="E807" s="137">
        <v>12852333730</v>
      </c>
      <c r="F807" s="137">
        <v>13045586728</v>
      </c>
      <c r="G807" s="137">
        <v>1940241128</v>
      </c>
      <c r="H807" s="137">
        <v>6923807555</v>
      </c>
      <c r="I807" s="137">
        <f>IF(ISERROR(E807-G807),"",E807-G807)</f>
        <v>10912092602</v>
      </c>
      <c r="J807" s="137">
        <f>IF(ISERROR(F807-H807),"",F807-H807)</f>
        <v>6121779173</v>
      </c>
      <c r="K807" s="137">
        <v>1498687008</v>
      </c>
      <c r="L807" s="137">
        <v>193619982</v>
      </c>
      <c r="M807" s="148">
        <v>6</v>
      </c>
      <c r="N807" s="198">
        <f>IF(M807="","",VLOOKUP(M807,POA!$B$3:$G778,3,0))</f>
        <v>5</v>
      </c>
      <c r="O807" s="159" t="s">
        <v>7</v>
      </c>
      <c r="P807" s="159">
        <f t="shared" ref="P807:P808" si="721">+SUM(P808:P816)</f>
        <v>0</v>
      </c>
      <c r="Q807" s="202">
        <f>IF(ISERROR(VLOOKUP(M807,POA!$B$3:$G791,2,0)),"",VLOOKUP(M807,POA!$B$3:$G791,2,0))</f>
        <v>1264100957</v>
      </c>
      <c r="R807" s="264">
        <f>IF(M807="","",SUM($I$806)+IF(ISERROR(VLOOKUP(M807,POA!$B$3:$G776,4,0)),"",VLOOKUP(M807,POA!$B$3:$G776,4,0)))</f>
        <v>13174841941.4</v>
      </c>
      <c r="S807" s="256" t="str">
        <f>IF(OR($R$26=0,M807="",Q807=""),"",IF($R$26&gt;=VLOOKUP(M807,POA!$B$3:$G$21,6,FALSE),"CUMPLE","NO CUMPLE"))</f>
        <v/>
      </c>
      <c r="T807" s="154" t="s">
        <v>71</v>
      </c>
      <c r="U807" s="138"/>
      <c r="V807" s="185" t="str">
        <f>IF(OR($U806=0,M807="",Q807=""),"",IF(AND(T807="SI",$U806&gt;=$V$22),"CUMPLE",IF($U806&gt;=$V$23,"CUMPLE","NO CUMPLE")))</f>
        <v>CUMPLE</v>
      </c>
      <c r="W807" s="139"/>
      <c r="X807" s="185" t="str">
        <f>IF(OR(W806=0,M807="",Q807=""),"",IF(AND(T807="SI",W806&lt;=$X$22),"CUMPLE",IF(W806&lt;=$X$23,"CUMPLE","NO CUMPLE")))</f>
        <v>CUMPLE</v>
      </c>
      <c r="Y807" s="140"/>
      <c r="Z807" s="185" t="str">
        <f>IF(OR(Y806=0,M807="",Q807=""),"",IF(AND(T807="SI",Y806&gt;=$Z$22),"CUMPLE",IF(Y806&gt;=$Z$23,"CUMPLE","NO CUMPLE")))</f>
        <v>CUMPLE</v>
      </c>
      <c r="AA807" s="213" t="str">
        <f t="shared" si="720"/>
        <v/>
      </c>
      <c r="AB807" s="141">
        <v>2021</v>
      </c>
      <c r="AC807" s="142">
        <f t="shared" ref="AC807:AC815" si="722">IF(ISERROR(F807/VLOOKUP(AB807,$AC$21:$AD$23,2)),"",F807/VLOOKUP(AB807,$AC$21:$AD$23,2))</f>
        <v>14359.068125733331</v>
      </c>
      <c r="AD807" s="143" t="str">
        <f>IF(OR(B807="",C807=""),"",IF(AND(AC807&gt;0,AC807&lt;=30000),"MIPYME","NO CUMPLE"))</f>
        <v>MIPYME</v>
      </c>
      <c r="AE807" s="144"/>
      <c r="AF807" s="187" t="str">
        <f>IF(OR(M807="",L806="",P807=""),"",IF(AND(T806="SI",AE806&gt;=$AF$22),"CUMPLE",IF(AE806&gt;=$AF$23,"CUMPLE","NO CUMPLE")))</f>
        <v>CUMPLE</v>
      </c>
      <c r="AG807" s="144"/>
      <c r="AH807" s="187" t="str">
        <f>IF(OR(M807="",L806="",P807=""),"",IF(AND(T806="SI",AG806&gt;=$AH$22),"CUMPLE",IF(AG806&gt;=$AH$23,"CUMPLE","NO CUMPLE")))</f>
        <v>CUMPLE</v>
      </c>
      <c r="AI807" s="161" t="str">
        <f t="shared" ref="AI807:AI816" si="723">IF(OR(AF807="",AH807=""),"",IF(AF807="NO CUMPLE","NO CUMPLE",IF(AH807="NO CUMPLE","NO CUMPLE",IF(AH807="NO CUMPLE","NO CUMPLE","CUMPLE"))))</f>
        <v>CUMPLE</v>
      </c>
    </row>
    <row r="808" spans="1:37" s="14" customFormat="1" ht="20.100000000000001" customHeight="1">
      <c r="A808" s="259">
        <v>45454</v>
      </c>
      <c r="B808" s="21">
        <f t="shared" ref="B808:B816" si="724">IF(C808="","",B807+0.1)</f>
        <v>66.199999999999989</v>
      </c>
      <c r="C808" s="21" t="s">
        <v>303</v>
      </c>
      <c r="D808" s="121">
        <v>0.5</v>
      </c>
      <c r="E808" s="153">
        <v>3183259012</v>
      </c>
      <c r="F808" s="153">
        <v>3184493512</v>
      </c>
      <c r="G808" s="153">
        <v>1173329864</v>
      </c>
      <c r="H808" s="153">
        <v>1267337180</v>
      </c>
      <c r="I808" s="153">
        <f>IF(ISERROR(E808-G808),"",E808-G808)</f>
        <v>2009929148</v>
      </c>
      <c r="J808" s="153">
        <f t="shared" ref="J808:J816" si="725">IF(ISERROR(F808-H808),"",F808-H808)</f>
        <v>1917156332</v>
      </c>
      <c r="K808" s="153">
        <v>1802251922</v>
      </c>
      <c r="L808" s="153">
        <v>1E-4</v>
      </c>
      <c r="M808" s="149">
        <v>7</v>
      </c>
      <c r="N808" s="197">
        <f>IF(M808="","",VLOOKUP(M808,POA!$B$3:$G778,3,0))</f>
        <v>5</v>
      </c>
      <c r="O808" s="160" t="s">
        <v>7</v>
      </c>
      <c r="P808" s="160">
        <f t="shared" si="721"/>
        <v>0</v>
      </c>
      <c r="Q808" s="255">
        <f>IF(ISERROR(VLOOKUP(M808,POA!$B$3:$G791,2,0)),"",VLOOKUP(M808,POA!$B$3:$G791,2,0))</f>
        <v>1167015102</v>
      </c>
      <c r="R808" s="295">
        <f>IF(M808="","",SUM($I$806)+IF(ISERROR(VLOOKUP(M808,POA!$B$3:$G777,4,0)),"",VLOOKUP(M808,POA!$B$3:$G777,4,0)))</f>
        <v>13155424770.4</v>
      </c>
      <c r="S808" s="257" t="str">
        <f>IF(OR($R$26=0,M808="",Q808=""),"",IF($R$26&gt;=VLOOKUP(M808,POA!$B$3:$G$21,6,FALSE),"CUMPLE","NO CUMPLE"))</f>
        <v/>
      </c>
      <c r="T808" s="129" t="s">
        <v>71</v>
      </c>
      <c r="U808" s="130"/>
      <c r="V808" s="186" t="str">
        <f>IF(OR($U806=0,M808="",Q808=""),"",IF(AND(T808="SI",$U806&gt;=$V$22),"CUMPLE",IF($U806&gt;=$V$23,"CUMPLE","NO CUMPLE")))</f>
        <v>CUMPLE</v>
      </c>
      <c r="W808" s="131"/>
      <c r="X808" s="186" t="str">
        <f>IF(OR(W806=0,M808="",Q808=""),"",IF(AND(T808="SI",W806&lt;=$X$22),"CUMPLE",IF(W806&lt;=$X$23,"CUMPLE","NO CUMPLE")))</f>
        <v>CUMPLE</v>
      </c>
      <c r="Y808" s="132"/>
      <c r="Z808" s="186" t="str">
        <f>IF(OR(Y806=0,M808="",Q808=""),"",IF(AND(T808="SI",Y806&gt;=$Z$22),"CUMPLE",IF(Y806&gt;=$Z$23,"CUMPLE","NO CUMPLE")))</f>
        <v>CUMPLE</v>
      </c>
      <c r="AA808" s="214" t="str">
        <f t="shared" si="720"/>
        <v/>
      </c>
      <c r="AB808" s="199">
        <v>2021</v>
      </c>
      <c r="AC808" s="134">
        <f t="shared" si="722"/>
        <v>3505.1209453554438</v>
      </c>
      <c r="AD808" s="135" t="str">
        <f t="shared" ref="AD808:AD811" si="726">IF(OR(B808="",C808=""),"",IF(AND(AC808&gt;0,AC808&lt;=30000),"MIPYME","NO CUMPLE"))</f>
        <v>MIPYME</v>
      </c>
      <c r="AE808" s="136"/>
      <c r="AF808" s="188" t="str">
        <f>IF(OR(M808="",L806="",P808=""),"",IF(AND(T806="SI",AE806&gt;=$AF$22),"CUMPLE",IF(AE806&gt;=$AF$23,"CUMPLE","NO CUMPLE")))</f>
        <v>CUMPLE</v>
      </c>
      <c r="AG808" s="136"/>
      <c r="AH808" s="188" t="str">
        <f>IF(OR(M808="",L806="",P806=""),"",IF(AND(T806="SI",AG806&gt;=$AH$22),"CUMPLE",IF(AG806&gt;=$AH$23,"CUMPLE","NO CUMPLE")))</f>
        <v>CUMPLE</v>
      </c>
      <c r="AI808" s="162" t="str">
        <f t="shared" si="723"/>
        <v>CUMPLE</v>
      </c>
    </row>
    <row r="809" spans="1:37" s="14" customFormat="1" ht="20.100000000000001" customHeight="1">
      <c r="A809" s="259"/>
      <c r="B809" s="21" t="str">
        <f t="shared" si="724"/>
        <v/>
      </c>
      <c r="C809" s="21"/>
      <c r="D809" s="121"/>
      <c r="E809" s="153"/>
      <c r="F809" s="153"/>
      <c r="G809" s="153"/>
      <c r="H809" s="153"/>
      <c r="I809" s="153">
        <f>IF(ISERROR(E809-G809),"",E809-G809)</f>
        <v>0</v>
      </c>
      <c r="J809" s="153">
        <f t="shared" si="725"/>
        <v>0</v>
      </c>
      <c r="K809" s="153"/>
      <c r="L809" s="153"/>
      <c r="M809" s="149"/>
      <c r="N809" s="197"/>
      <c r="O809" s="160"/>
      <c r="P809" s="160"/>
      <c r="Q809" s="203"/>
      <c r="R809" s="261"/>
      <c r="S809" s="251" t="str">
        <f>IF(OR($R$26=0,M809="",Q809=""),"",IF($R$26&gt;=VLOOKUP(M809,POA!$B$3:$G$21,6,FALSE),"CUMPLE","NO CUMPLE"))</f>
        <v/>
      </c>
      <c r="T809" s="129"/>
      <c r="U809" s="130"/>
      <c r="V809" s="186" t="str">
        <f>IF(OR($U806=0,M809="",Q809=""),"",IF(AND(T809="SI",$U806&gt;=$V$22),"CUMPLE",IF($U806&gt;=$V$23,"CUMPLE","NO CUMPLE")))</f>
        <v/>
      </c>
      <c r="W809" s="131"/>
      <c r="X809" s="186" t="str">
        <f>IF(OR(W806=0,M809="",Q809=""),"",IF(AND(T809="SI",W806&lt;=$X$22),"CUMPLE",IF(W806&lt;=$X$23,"CUMPLE","NO CUMPLE")))</f>
        <v/>
      </c>
      <c r="Y809" s="132"/>
      <c r="Z809" s="186" t="str">
        <f>IF(OR(Y806=0,M809="",Q809=""),"",IF(AND(T809="SI",Y806&gt;=$Z$22),"CUMPLE",IF(Y806&gt;=$Z$23,"CUMPLE","NO CUMPLE")))</f>
        <v/>
      </c>
      <c r="AA809" s="214" t="str">
        <f t="shared" si="720"/>
        <v/>
      </c>
      <c r="AB809" s="199">
        <v>2021</v>
      </c>
      <c r="AC809" s="134">
        <f t="shared" si="722"/>
        <v>0</v>
      </c>
      <c r="AD809" s="135" t="str">
        <f t="shared" si="726"/>
        <v/>
      </c>
      <c r="AE809" s="136"/>
      <c r="AF809" s="188" t="str">
        <f>IF(OR(M809="",L806="",P809=""),"",IF(AND(T806="SI",AE806&gt;=$AF$22),"CUMPLE",IF(AE806&gt;=$AF$23,"CUMPLE","NO CUMPLE")))</f>
        <v/>
      </c>
      <c r="AG809" s="136"/>
      <c r="AH809" s="188" t="str">
        <f>IF(OR(M809="",L806="",P806=""),"",IF(AND(T806="SI",AG806&gt;=$AH$22),"CUMPLE",IF(AG806&gt;=$AH$23,"CUMPLE","NO CUMPLE")))</f>
        <v/>
      </c>
      <c r="AI809" s="162" t="str">
        <f t="shared" si="723"/>
        <v/>
      </c>
    </row>
    <row r="810" spans="1:37" s="14" customFormat="1" ht="20.100000000000001" customHeight="1">
      <c r="A810" s="259"/>
      <c r="B810" s="21" t="str">
        <f t="shared" si="724"/>
        <v/>
      </c>
      <c r="C810" s="21"/>
      <c r="D810" s="121"/>
      <c r="E810" s="153"/>
      <c r="F810" s="153"/>
      <c r="G810" s="153"/>
      <c r="H810" s="153"/>
      <c r="I810" s="153">
        <f t="shared" ref="I810:I815" si="727">IF(ISERROR(E810-G810),"",E810-G810)</f>
        <v>0</v>
      </c>
      <c r="J810" s="153">
        <f t="shared" si="725"/>
        <v>0</v>
      </c>
      <c r="K810" s="153"/>
      <c r="L810" s="153"/>
      <c r="M810" s="149"/>
      <c r="N810" s="197"/>
      <c r="O810" s="160"/>
      <c r="P810" s="160"/>
      <c r="Q810" s="203"/>
      <c r="R810" s="204"/>
      <c r="S810" s="252" t="str">
        <f>IF(OR($R$26=0,M810="",Q810=""),"",IF($R$26&gt;=VLOOKUP(M810,POA!$B$3:$G$21,6,FALSE),"CUMPLE","NO CUMPLE"))</f>
        <v/>
      </c>
      <c r="T810" s="129"/>
      <c r="U810" s="130"/>
      <c r="V810" s="186" t="str">
        <f>IF(OR($U806=0,M810="",Q810=""),"",IF(AND(T810="SI",$U806&gt;=$V$22),"CUMPLE",IF($U806&gt;=$V$23,"CUMPLE","NO CUMPLE")))</f>
        <v/>
      </c>
      <c r="W810" s="131"/>
      <c r="X810" s="186" t="str">
        <f>IF(OR(W806=0,M810="",Q810=""),"",IF(AND(T810="SI",W806&lt;=$X$22),"CUMPLE",IF(W806&lt;=$X$23,"CUMPLE","NO CUMPLE")))</f>
        <v/>
      </c>
      <c r="Y810" s="132"/>
      <c r="Z810" s="186" t="str">
        <f>IF(OR(Y806=0,M810="",Q810=""),"",IF(AND(T810="SI",Y806&gt;=$Z$22),"CUMPLE",IF(Y806&gt;=$Z$23,"CUMPLE","NO CUMPLE")))</f>
        <v/>
      </c>
      <c r="AA810" s="214" t="str">
        <f t="shared" si="720"/>
        <v/>
      </c>
      <c r="AB810" s="199">
        <v>2021</v>
      </c>
      <c r="AC810" s="134">
        <f t="shared" si="722"/>
        <v>0</v>
      </c>
      <c r="AD810" s="135" t="str">
        <f t="shared" si="726"/>
        <v/>
      </c>
      <c r="AE810" s="136"/>
      <c r="AF810" s="188" t="str">
        <f>IF(OR(M810="",L806="",P810=""),"",IF(AND(T806="SI",AE806&gt;=$AF$22),"CUMPLE",IF(AE806&gt;=$AF$23,"CUMPLE","NO CUMPLE")))</f>
        <v/>
      </c>
      <c r="AG810" s="136"/>
      <c r="AH810" s="188" t="str">
        <f>IF(OR(M809="",L806="",P806=""),"",IF(AND(T806="SI",AG806&gt;=$AH$22),"CUMPLE",IF(AG806&gt;=$AH$23,"CUMPLE","NO CUMPLE")))</f>
        <v/>
      </c>
      <c r="AI810" s="162" t="str">
        <f t="shared" si="723"/>
        <v/>
      </c>
    </row>
    <row r="811" spans="1:37" s="14" customFormat="1" ht="20.100000000000001" customHeight="1">
      <c r="A811" s="259"/>
      <c r="B811" s="21" t="str">
        <f t="shared" si="724"/>
        <v/>
      </c>
      <c r="C811" s="21"/>
      <c r="D811" s="121"/>
      <c r="E811" s="153"/>
      <c r="F811" s="153"/>
      <c r="G811" s="153"/>
      <c r="H811" s="153"/>
      <c r="I811" s="153">
        <f t="shared" si="727"/>
        <v>0</v>
      </c>
      <c r="J811" s="153">
        <f t="shared" si="725"/>
        <v>0</v>
      </c>
      <c r="K811" s="153"/>
      <c r="L811" s="153"/>
      <c r="M811" s="149"/>
      <c r="N811" s="197"/>
      <c r="O811" s="160"/>
      <c r="P811" s="160"/>
      <c r="Q811" s="203"/>
      <c r="R811" s="204"/>
      <c r="S811" s="246" t="str">
        <f>IF(OR($R$26=0,M811="",Q811=""),"",IF($R$26&gt;=VLOOKUP(M811,POA!$B$3:$G$21,6,FALSE),"CUMPLE","NO CUMPLE"))</f>
        <v/>
      </c>
      <c r="T811" s="129"/>
      <c r="U811" s="130"/>
      <c r="V811" s="186" t="str">
        <f>IF(OR($U806=0,M811="",Q811=""),"",IF(AND(T811="SI",$U806&gt;=$V$22),"CUMPLE",IF($U806&gt;=$V$23,"CUMPLE","NO CUMPLE")))</f>
        <v/>
      </c>
      <c r="W811" s="131"/>
      <c r="X811" s="186" t="str">
        <f>IF(OR(W806=0,M811="",Q811=""),"",IF(AND(T811="SI",W806&lt;=$X$22),"CUMPLE",IF(W806&lt;=$X$23,"CUMPLE","NO CUMPLE")))</f>
        <v/>
      </c>
      <c r="Y811" s="132"/>
      <c r="Z811" s="186" t="str">
        <f>IF(OR(Y806=0,M811="",Q811=""),"",IF(AND(T811="SI",Y806&gt;=$Z$22),"CUMPLE",IF(Y806&gt;=$Z$23,"CUMPLE","NO CUMPLE")))</f>
        <v/>
      </c>
      <c r="AA811" s="214" t="str">
        <f t="shared" si="720"/>
        <v/>
      </c>
      <c r="AB811" s="199">
        <v>2021</v>
      </c>
      <c r="AC811" s="134">
        <f t="shared" si="722"/>
        <v>0</v>
      </c>
      <c r="AD811" s="135" t="str">
        <f t="shared" si="726"/>
        <v/>
      </c>
      <c r="AE811" s="136"/>
      <c r="AF811" s="188" t="str">
        <f>IF(OR(M811="",L806="",P811=""),"",IF(AND(T806="SI",AE806&gt;=$AF$22),"CUMPLE",IF(AE806&gt;=$AF$23,"CUMPLE","NO CUMPLE")))</f>
        <v/>
      </c>
      <c r="AG811" s="136"/>
      <c r="AH811" s="188" t="str">
        <f>IF(OR(M811="",L806="",P806=""),"",IF(AND(T806="SI",AG806&gt;=$AH$22),"CUMPLE",IF(AG806&gt;=$AH$23,"CUMPLE","NO CUMPLE")))</f>
        <v/>
      </c>
      <c r="AI811" s="162" t="str">
        <f t="shared" si="723"/>
        <v/>
      </c>
    </row>
    <row r="812" spans="1:37" s="14" customFormat="1" ht="20.100000000000001" customHeight="1">
      <c r="A812" s="259"/>
      <c r="B812" s="150" t="str">
        <f t="shared" si="724"/>
        <v/>
      </c>
      <c r="C812" s="150"/>
      <c r="D812" s="121"/>
      <c r="E812" s="153"/>
      <c r="F812" s="153"/>
      <c r="G812" s="153"/>
      <c r="H812" s="153"/>
      <c r="I812" s="153">
        <f t="shared" si="727"/>
        <v>0</v>
      </c>
      <c r="J812" s="153">
        <f t="shared" si="725"/>
        <v>0</v>
      </c>
      <c r="K812" s="153"/>
      <c r="L812" s="153"/>
      <c r="M812" s="149"/>
      <c r="N812" s="197"/>
      <c r="O812" s="160"/>
      <c r="P812" s="160"/>
      <c r="Q812" s="203"/>
      <c r="R812" s="204"/>
      <c r="S812" s="246" t="str">
        <f>IF(OR($R$26=0,M812="",Q812=""),"",IF($R$26&gt;=VLOOKUP(M812,POA!$B$3:$G$21,6,FALSE),"CUMPLE","NO CUMPLE"))</f>
        <v/>
      </c>
      <c r="T812" s="129"/>
      <c r="U812" s="130"/>
      <c r="V812" s="186" t="str">
        <f>IF(OR($U806=0,M812="",Q812=""),"",IF(AND(T812="SI",$U806&gt;=$V$22),"CUMPLE",IF($U806&gt;=$V$23,"CUMPLE","NO CUMPLE")))</f>
        <v/>
      </c>
      <c r="W812" s="131"/>
      <c r="X812" s="186" t="str">
        <f>IF(OR(W806=0,M812="",Q812=""),"",IF(AND(T812="SI",W806&lt;=$X$22),"CUMPLE",IF(W806&lt;=$X$23,"CUMPLE","NO CUMPLE")))</f>
        <v/>
      </c>
      <c r="Y812" s="132"/>
      <c r="Z812" s="186" t="str">
        <f>IF(OR(Y806=0,M812="",Q812=""),"",IF(AND(T812="SI",Y806&gt;=$Z$22),"CUMPLE",IF(Y806&gt;=$Z$23,"CUMPLE","NO CUMPLE")))</f>
        <v/>
      </c>
      <c r="AA812" s="214" t="str">
        <f t="shared" si="720"/>
        <v/>
      </c>
      <c r="AB812" s="199">
        <v>2021</v>
      </c>
      <c r="AC812" s="134">
        <f t="shared" si="722"/>
        <v>0</v>
      </c>
      <c r="AD812" s="135" t="str">
        <f>IF(OR(B812="",C812=""),"",IF(AND(AC812&gt;0,AC812&lt;=30000),"MIPYME","NO CUMPLE"))</f>
        <v/>
      </c>
      <c r="AE812" s="136"/>
      <c r="AF812" s="188" t="str">
        <f>IF(OR(M812="",L806="",P812=""),"",IF(AND(T810="SI",AE806&gt;=$AF$22),"CUMPLE",IF(AE806&gt;=$AF$23,"CUMPLE","NO CUMPLE")))</f>
        <v/>
      </c>
      <c r="AG812" s="136"/>
      <c r="AH812" s="188" t="str">
        <f>IF(OR(M812="",L806="",P806=""),"",IF(AND(T806="SI",AG806&gt;=$AH$22),"CUMPLE",IF(AG806&gt;=$AH$23,"CUMPLE","NO CUMPLE")))</f>
        <v/>
      </c>
      <c r="AI812" s="162" t="str">
        <f t="shared" si="723"/>
        <v/>
      </c>
    </row>
    <row r="813" spans="1:37" s="14" customFormat="1" ht="20.100000000000001" customHeight="1">
      <c r="A813" s="259"/>
      <c r="B813" s="150" t="str">
        <f t="shared" si="724"/>
        <v/>
      </c>
      <c r="C813" s="150"/>
      <c r="D813" s="121"/>
      <c r="E813" s="153"/>
      <c r="F813" s="153"/>
      <c r="G813" s="153"/>
      <c r="H813" s="153"/>
      <c r="I813" s="153">
        <f t="shared" si="727"/>
        <v>0</v>
      </c>
      <c r="J813" s="153">
        <f t="shared" si="725"/>
        <v>0</v>
      </c>
      <c r="K813" s="153"/>
      <c r="L813" s="153"/>
      <c r="M813" s="149"/>
      <c r="N813" s="197"/>
      <c r="O813" s="160"/>
      <c r="P813" s="160"/>
      <c r="Q813" s="203"/>
      <c r="R813" s="204"/>
      <c r="S813" s="246" t="str">
        <f>IF(OR($R$26=0,M813="",Q813=""),"",IF($R$26&gt;=VLOOKUP(M813,POA!$B$3:$G$21,6,FALSE),"CUMPLE","NO CUMPLE"))</f>
        <v/>
      </c>
      <c r="T813" s="129"/>
      <c r="U813" s="130"/>
      <c r="V813" s="186" t="str">
        <f>IF(OR($U806=0,M813="",Q813=""),"",IF(AND(T813="SI",$U806&gt;=$V$22),"CUMPLE",IF($U806&gt;=$V$23,"CUMPLE","NO CUMPLE")))</f>
        <v/>
      </c>
      <c r="W813" s="131"/>
      <c r="X813" s="186" t="str">
        <f>IF(OR(W806=0,M813="",Q813=""),"",IF(AND(T813="SI",W806&lt;=$X$22),"CUMPLE",IF(W806&lt;=$X$23,"CUMPLE","NO CUMPLE")))</f>
        <v/>
      </c>
      <c r="Y813" s="132"/>
      <c r="Z813" s="186" t="str">
        <f>IF(OR(Y806=0,M813="",Q813=""),"",IF(AND(T813="SI",Y806&gt;=$Z$22),"CUMPLE",IF(Y806&gt;=$Z$23,"CUMPLE","NO CUMPLE")))</f>
        <v/>
      </c>
      <c r="AA813" s="214" t="str">
        <f t="shared" si="720"/>
        <v/>
      </c>
      <c r="AB813" s="199">
        <v>2021</v>
      </c>
      <c r="AC813" s="134">
        <f t="shared" si="722"/>
        <v>0</v>
      </c>
      <c r="AD813" s="135" t="str">
        <f t="shared" ref="AD813:AD814" si="728">IF(OR(B813="",C813=""),"",IF(AND(AC813&gt;0,AC813&lt;=30000),"MIPYME","NO CUMPLE"))</f>
        <v/>
      </c>
      <c r="AE813" s="136"/>
      <c r="AF813" s="188" t="str">
        <f>IF(OR(M813="",L806="",P813=""),"",IF(AND(T806="SI",AE806&gt;=$AF$22),"CUMPLE",IF(AE806&gt;=$AF$23,"CUMPLE","NO CUMPLE")))</f>
        <v/>
      </c>
      <c r="AG813" s="136"/>
      <c r="AH813" s="188" t="str">
        <f>IF(OR(M813="",L806="",P806=""),"",IF(AND(T806="SI",AG806&gt;=$AH$22),"CUMPLE",IF(AG806&gt;=$AH$23,"CUMPLE","NO CUMPLE")))</f>
        <v/>
      </c>
      <c r="AI813" s="162" t="str">
        <f t="shared" si="723"/>
        <v/>
      </c>
    </row>
    <row r="814" spans="1:37" s="14" customFormat="1" ht="20.100000000000001" customHeight="1">
      <c r="A814" s="259"/>
      <c r="B814" s="150" t="str">
        <f t="shared" si="724"/>
        <v/>
      </c>
      <c r="C814" s="150"/>
      <c r="D814" s="121"/>
      <c r="E814" s="153"/>
      <c r="F814" s="153"/>
      <c r="G814" s="153"/>
      <c r="H814" s="153"/>
      <c r="I814" s="153">
        <f t="shared" si="727"/>
        <v>0</v>
      </c>
      <c r="J814" s="153">
        <f t="shared" si="725"/>
        <v>0</v>
      </c>
      <c r="K814" s="153"/>
      <c r="L814" s="153"/>
      <c r="M814" s="149"/>
      <c r="N814" s="197"/>
      <c r="O814" s="160"/>
      <c r="P814" s="160"/>
      <c r="Q814" s="203"/>
      <c r="R814" s="204"/>
      <c r="S814" s="246" t="str">
        <f>IF(OR($R$26=0,M814="",Q814=""),"",IF($R$26&gt;=VLOOKUP(M814,POA!$B$3:$G$21,6,FALSE),"CUMPLE","NO CUMPLE"))</f>
        <v/>
      </c>
      <c r="T814" s="129"/>
      <c r="U814" s="130"/>
      <c r="V814" s="186" t="str">
        <f>IF(OR($U806=0,M814="",Q814=""),"",IF(AND(T814="SI",$U806&gt;=$V$22),"CUMPLE",IF($U806&gt;=$V$23,"CUMPLE","NO CUMPLE")))</f>
        <v/>
      </c>
      <c r="W814" s="131"/>
      <c r="X814" s="186" t="str">
        <f>IF(OR(W806=0,M814="",Q814=""),"",IF(AND(T814="SI",W806&lt;=$X$22),"CUMPLE",IF(W806&lt;=$X$23,"CUMPLE","NO CUMPLE")))</f>
        <v/>
      </c>
      <c r="Y814" s="132"/>
      <c r="Z814" s="186" t="str">
        <f>IF(OR(Y806=0,M814="",Q814=""),"",IF(AND(T814="SI",Y806&gt;=$Z$22),"CUMPLE",IF(Y806&gt;=$Z$23,"CUMPLE","NO CUMPLE")))</f>
        <v/>
      </c>
      <c r="AA814" s="215" t="str">
        <f t="shared" si="720"/>
        <v/>
      </c>
      <c r="AB814" s="133">
        <v>2021</v>
      </c>
      <c r="AC814" s="134">
        <f t="shared" si="722"/>
        <v>0</v>
      </c>
      <c r="AD814" s="135" t="str">
        <f t="shared" si="728"/>
        <v/>
      </c>
      <c r="AE814" s="136"/>
      <c r="AF814" s="188" t="str">
        <f>IF(OR(M814="",L806="",P806=""),"",IF(AND(T806="SI",AE806&gt;=$AF$22),"CUMPLE",IF(AE806&gt;=$AF$23,"CUMPLE","NO CUMPLE")))</f>
        <v/>
      </c>
      <c r="AG814" s="136"/>
      <c r="AH814" s="188" t="str">
        <f>IF(OR(M814="",L806="",P806=""),"",IF(AND(T806="SI",AG806&gt;=$AH$22),"CUMPLE",IF(AG806&gt;=$AH$23,"CUMPLE","NO CUMPLE")))</f>
        <v/>
      </c>
      <c r="AI814" s="162" t="str">
        <f t="shared" si="723"/>
        <v/>
      </c>
    </row>
    <row r="815" spans="1:37" s="14" customFormat="1" ht="20.100000000000001" customHeight="1">
      <c r="A815" s="259"/>
      <c r="B815" s="150" t="str">
        <f t="shared" si="724"/>
        <v/>
      </c>
      <c r="C815" s="150"/>
      <c r="D815" s="121"/>
      <c r="E815" s="153"/>
      <c r="F815" s="153"/>
      <c r="G815" s="153"/>
      <c r="H815" s="153"/>
      <c r="I815" s="153">
        <f t="shared" si="727"/>
        <v>0</v>
      </c>
      <c r="J815" s="153">
        <f t="shared" si="725"/>
        <v>0</v>
      </c>
      <c r="K815" s="153"/>
      <c r="L815" s="153"/>
      <c r="M815" s="151"/>
      <c r="N815" s="197"/>
      <c r="O815" s="160"/>
      <c r="P815" s="160"/>
      <c r="Q815" s="203"/>
      <c r="R815" s="204"/>
      <c r="S815" s="246"/>
      <c r="T815" s="129"/>
      <c r="U815" s="130"/>
      <c r="V815" s="186" t="str">
        <f>IF(OR($U806=0,M815="",Q815=""),"",IF(AND(T815="SI",$U806&gt;=$V$22),"CUMPLE",IF($U806&gt;=$V$23,"CUMPLE","NO CUMPLE")))</f>
        <v/>
      </c>
      <c r="W815" s="131"/>
      <c r="X815" s="186" t="str">
        <f>IF(OR(W806=0,M815="",Q815=""),"",IF(AND(T815="SI",W806&lt;=$X$22),"CUMPLE",IF(W806&lt;=$X$23,"CUMPLE","NO CUMPLE")))</f>
        <v/>
      </c>
      <c r="Y815" s="132"/>
      <c r="Z815" s="186" t="str">
        <f>IF(OR(Y806=0,M815="",Q815=""),"",IF(AND(T815="SI",Y806&gt;=$Z$22),"CUMPLE",IF(Y806&gt;=$Z$23,"CUMPLE","NO CUMPLE")))</f>
        <v/>
      </c>
      <c r="AA815" s="214" t="str">
        <f t="shared" si="720"/>
        <v/>
      </c>
      <c r="AB815" s="199">
        <v>2021</v>
      </c>
      <c r="AC815" s="134">
        <f t="shared" si="722"/>
        <v>0</v>
      </c>
      <c r="AD815" s="135" t="str">
        <f>IF(OR(B815="",C815=""),"",IF(AND(AC815&gt;0,AC815&lt;=30000),"MIPYME","NO CUMPLE"))</f>
        <v/>
      </c>
      <c r="AE815" s="136"/>
      <c r="AF815" s="188" t="str">
        <f>IF(OR(M815="",L806="",P815=""),"",IF(AND(T806="SI",AE806&gt;=$AF$22),"CUMPLE",IF(AE806&gt;=$AF$23,"CUMPLE","NO CUMPLE")))</f>
        <v/>
      </c>
      <c r="AG815" s="136"/>
      <c r="AH815" s="188" t="str">
        <f>IF(OR(M815="",L806="",P806=""),"",IF(AND(T806="SI",AG806&gt;=$AH$22),"CUMPLE",IF(AG806&gt;=$AH$23,"CUMPLE","NO CUMPLE")))</f>
        <v/>
      </c>
      <c r="AI815" s="162" t="str">
        <f t="shared" si="723"/>
        <v/>
      </c>
    </row>
    <row r="816" spans="1:37" ht="20.100000000000001" customHeight="1">
      <c r="A816" s="259"/>
      <c r="B816" s="284" t="str">
        <f t="shared" si="724"/>
        <v/>
      </c>
      <c r="C816" s="284"/>
      <c r="D816" s="284"/>
      <c r="E816" s="216"/>
      <c r="F816" s="153"/>
      <c r="G816" s="153"/>
      <c r="H816" s="153"/>
      <c r="I816" s="153">
        <f>IF(ISERROR(E816-G816),"",E816-G816)</f>
        <v>0</v>
      </c>
      <c r="J816" s="153">
        <f t="shared" si="725"/>
        <v>0</v>
      </c>
      <c r="K816" s="153"/>
      <c r="L816" s="153"/>
      <c r="M816" s="151"/>
      <c r="N816" s="197"/>
      <c r="O816" s="160"/>
      <c r="P816" s="160"/>
      <c r="Q816" s="203"/>
      <c r="R816" s="204"/>
      <c r="S816" s="253"/>
      <c r="T816" s="129"/>
      <c r="U816" s="129"/>
      <c r="V816" s="186" t="str">
        <f>IF(OR($U807=0,M816="",Q816=""),"",IF(AND(T816="SI",$U807&gt;=$V$22),"CUMPLE",IF($U807&gt;=$V$23,"CUMPLE","NO CUMPLE")))</f>
        <v/>
      </c>
      <c r="W816" s="129"/>
      <c r="X816" s="186" t="str">
        <f>IF(OR(W807=0,M816="",Q816=""),"",IF(AND(T816="SI",W807&lt;=$X$22),"CUMPLE",IF(W807&lt;=$X$23,"CUMPLE","NO CUMPLE")))</f>
        <v/>
      </c>
      <c r="Y816" s="129"/>
      <c r="Z816" s="186" t="str">
        <f>IF(OR(Y807=0,M816="",Q816=""),"",IF(AND(T816="SI",Y807&gt;=$Z$22),"CUMPLE",IF(Y807&gt;=$Z$23,"CUMPLE","NO CUMPLE")))</f>
        <v/>
      </c>
      <c r="AA816" s="214" t="str">
        <f t="shared" si="720"/>
        <v/>
      </c>
      <c r="AB816" s="200"/>
      <c r="AC816" s="129"/>
      <c r="AD816" s="129"/>
      <c r="AE816" s="129"/>
      <c r="AF816" s="188" t="str">
        <f>IF(OR(M816="",L806="",P816=""),"",IF(AND(T806="SI",AE806&gt;=$AF$22),"CUMPLE",IF(AE806&gt;=$AF$23,"CUMPLE","NO CUMPLE")))</f>
        <v/>
      </c>
      <c r="AG816" s="129"/>
      <c r="AH816" s="188" t="str">
        <f>IF(OR(M816="",L806="",P806=""),"",IF(AND(T806="SI",AG806&gt;=$AH$22),"CUMPLE",IF(AG806&gt;=$AH$23,"CUMPLE","NO CUMPLE")))</f>
        <v/>
      </c>
      <c r="AI816" s="162" t="str">
        <f t="shared" si="723"/>
        <v/>
      </c>
      <c r="AJ816" s="14"/>
      <c r="AK816" s="14"/>
    </row>
    <row r="817" spans="1:37" ht="9.9499999999999993" customHeight="1" thickBot="1">
      <c r="A817" s="259"/>
      <c r="B817" s="322" t="s">
        <v>73</v>
      </c>
      <c r="C817" s="323"/>
      <c r="D817" s="323"/>
      <c r="E817" s="323"/>
      <c r="F817" s="323"/>
      <c r="G817" s="323"/>
      <c r="H817" s="323"/>
      <c r="I817" s="323"/>
      <c r="J817" s="323"/>
      <c r="K817" s="323"/>
      <c r="L817" s="323"/>
      <c r="M817" s="323"/>
      <c r="N817" s="323"/>
      <c r="O817" s="323"/>
      <c r="P817" s="323"/>
      <c r="Q817" s="323"/>
      <c r="R817" s="323"/>
      <c r="S817" s="324"/>
      <c r="T817" s="323"/>
      <c r="U817" s="323"/>
      <c r="V817" s="323"/>
      <c r="W817" s="323"/>
      <c r="X817" s="323"/>
      <c r="Y817" s="323"/>
      <c r="Z817" s="323"/>
      <c r="AA817" s="324"/>
      <c r="AB817" s="323"/>
      <c r="AC817" s="323"/>
      <c r="AD817" s="323"/>
      <c r="AE817" s="323"/>
      <c r="AF817" s="323"/>
      <c r="AG817" s="323"/>
      <c r="AH817" s="323"/>
      <c r="AI817" s="325"/>
      <c r="AJ817" s="14"/>
      <c r="AK817" s="14"/>
    </row>
    <row r="818" spans="1:37" s="221" customFormat="1" ht="26.1" customHeight="1">
      <c r="A818" s="269" t="s">
        <v>304</v>
      </c>
      <c r="B818" s="222">
        <v>67</v>
      </c>
      <c r="C818" s="223" t="s">
        <v>305</v>
      </c>
      <c r="D818" s="224">
        <f>IF(SUM(D819:D828)=0,"",SUM(D819:D828))</f>
        <v>1</v>
      </c>
      <c r="E818" s="225">
        <f t="shared" ref="E818:K818" si="729">IF(ISERROR(SUM(E819:E828)),"",SUM(E819:E828))</f>
        <v>4003834401</v>
      </c>
      <c r="F818" s="225">
        <f t="shared" si="729"/>
        <v>4519452345</v>
      </c>
      <c r="G818" s="225">
        <f t="shared" si="729"/>
        <v>1372650027</v>
      </c>
      <c r="H818" s="225">
        <f t="shared" si="729"/>
        <v>2002859027</v>
      </c>
      <c r="I818" s="225">
        <f t="shared" si="729"/>
        <v>2631184374</v>
      </c>
      <c r="J818" s="225">
        <f t="shared" si="729"/>
        <v>2516593318</v>
      </c>
      <c r="K818" s="225">
        <f t="shared" si="729"/>
        <v>908371186</v>
      </c>
      <c r="L818" s="225">
        <f t="shared" ref="L818" si="730">IF(ISERROR(SUM(L819:L827)),"",SUM(L819:L827))</f>
        <v>1172122</v>
      </c>
      <c r="M818" s="226">
        <v>1</v>
      </c>
      <c r="N818" s="227">
        <f>IF(M818="","",VLOOKUP(M818,POA!$B$3:$G790,3,0))</f>
        <v>5</v>
      </c>
      <c r="O818" s="228" t="s">
        <v>7</v>
      </c>
      <c r="P818" s="228">
        <f>+SUM(P819:P827)</f>
        <v>0</v>
      </c>
      <c r="Q818" s="229">
        <f>IF(ISERROR(VLOOKUP(M818,POA!$B$3:$G803,2,0)),"",VLOOKUP(M818,POA!$B$3:$G803,2,0))</f>
        <v>3031202957</v>
      </c>
      <c r="R818" s="230">
        <f>IF(M818="","",SUM($I$818)+IF(ISERROR(VLOOKUP(M818,POA!$B$3:$G787,4,0)),"",VLOOKUP(M818,POA!$B$3:$G787,4,0)))</f>
        <v>3237424965.4000001</v>
      </c>
      <c r="S818" s="231" t="str">
        <f>IF(OR($R$26=0,M818="",Q818=""),"",IF($R$26&gt;=VLOOKUP(M818,POA!$B$3:$G$21,6,FALSE),"CUMPLE","NO CUMPLE"))</f>
        <v/>
      </c>
      <c r="T818" s="225" t="str">
        <f>IF(M818="","",IF(COUNTIFS(T819:T828,"SI",D819:D828,"&gt;=10%")&gt;0,"SI","NO"))</f>
        <v>SI</v>
      </c>
      <c r="U818" s="225">
        <f>IF(ISERROR(SUM(E818/G818)),0,SUM(E818/G818))</f>
        <v>2.9168646940186158</v>
      </c>
      <c r="V818" s="232" t="str">
        <f>IF(OR($U818=0,M818="",Q818=""),"",IF(AND(T818="SI",$U818&gt;=$V$22),"CUMPLE",IF($U818&gt;=$V$23,"CUMPLE","NO CUMPLE")))</f>
        <v>CUMPLE</v>
      </c>
      <c r="W818" s="233">
        <f>IF(M818="","",IF(ISERROR(SUM(H818/F818)),0,SUM(H818/F818)))</f>
        <v>0.44316409912272237</v>
      </c>
      <c r="X818" s="232" t="str">
        <f>IF(OR(W818=0,M818="",Q818=""),"",IF(AND(T818="SI",W818&lt;=$X$22),"CUMPLE",IF(W818&lt;=$X$23,"CUMPLE","NO CUMPLE")))</f>
        <v>CUMPLE</v>
      </c>
      <c r="Y818" s="225">
        <f>IF(ISERROR(SUM(K818/L818)),0,SUM(K818/L818))</f>
        <v>774.98006692136141</v>
      </c>
      <c r="Z818" s="232" t="str">
        <f>IF(OR(Y818=0,M818="",Q818=""),"",IF(AND(T818="SI",Y818&gt;=$Z$22),"CUMPLE",IF(Y818&gt;=$Z$23,"CUMPLE","NO CUMPLE")))</f>
        <v>CUMPLE</v>
      </c>
      <c r="AA818" s="234" t="str">
        <f t="shared" ref="AA818:AA828" si="731">IF(OR(S818="",V818="",X818="",Z818=""),"",IF(S818="NO CUMPLE","NO CUMPLE",IF(V818="NO CUMPLE","NO CUMPLE",IF(X818="NO CUMPLE","NO CUMPLE",IF(Z818="NO CUMPLE","NO CUMPLE",IF(Z818="NO CUMPLE","NO CUMPLE","CUMPLE"))))))</f>
        <v/>
      </c>
      <c r="AB818" s="235">
        <v>2021</v>
      </c>
      <c r="AC818" s="236">
        <f>IF(ISERROR(F818/VLOOKUP(AB818,$AC$21:$AD$23,2)),"",F818/VLOOKUP(AB818,$AC$21:$AD$23,2))</f>
        <v>4974.4887267948307</v>
      </c>
      <c r="AD818" s="237" t="str">
        <f>IF(OR(B818="",C818=""),"",IF(AND(AC818&gt;0,AC818&lt;=30000),"MIPYME","NO CUMPLE"))</f>
        <v>MIPYME</v>
      </c>
      <c r="AE818" s="238">
        <f>IF(M818="","",IF(ISERROR(SUM(K818/J818)),0,SUM(K818/J818)))</f>
        <v>0.3609527131391676</v>
      </c>
      <c r="AF818" s="239" t="str">
        <f>IF(OR(M818="",L818="",P818=""),"",IF(AND(T818="SI",AE818&gt;=$AF$22),"CUMPLE",IF(AE818&gt;=$AF$23,"CUMPLE","NO CUMPLE")))</f>
        <v>CUMPLE</v>
      </c>
      <c r="AG818" s="238">
        <f>IF(M818="","",IF(ISERROR(SUM(K818/F818)),0,SUM(K818/F818)))</f>
        <v>0.20099142919494598</v>
      </c>
      <c r="AH818" s="239" t="str">
        <f>IF(OR(M818="",L818="",P818=""),"",IF(AND(T818="SI",AG818&gt;=$AH$22),"CUMPLE",IF(AG818&gt;=$AH$23,"CUMPLE","NO CUMPLE")))</f>
        <v>CUMPLE</v>
      </c>
      <c r="AI818" s="234" t="str">
        <f>IF(OR(AF818="",AH818=""),"",IF(AF818="NO CUMPLE","NO CUMPLE",IF(AH818="NO CUMPLE","NO CUMPLE",IF(AH818="NO CUMPLE","NO CUMPLE","CUMPLE"))))</f>
        <v>CUMPLE</v>
      </c>
    </row>
    <row r="819" spans="1:37" s="14" customFormat="1" ht="20.100000000000001" customHeight="1">
      <c r="A819" s="259">
        <v>45468</v>
      </c>
      <c r="B819" s="146">
        <f>IF(C819="","",B818+0.1)</f>
        <v>67.099999999999994</v>
      </c>
      <c r="C819" s="146" t="s">
        <v>305</v>
      </c>
      <c r="D819" s="147">
        <v>1</v>
      </c>
      <c r="E819" s="137">
        <v>4003834401</v>
      </c>
      <c r="F819" s="137">
        <v>4519452345</v>
      </c>
      <c r="G819" s="137">
        <v>1372650027</v>
      </c>
      <c r="H819" s="137">
        <v>2002859027</v>
      </c>
      <c r="I819" s="137">
        <f>IF(ISERROR(E819-G819),"",E819-G819)</f>
        <v>2631184374</v>
      </c>
      <c r="J819" s="137">
        <f>IF(ISERROR(F819-H819),"",F819-H819)</f>
        <v>2516593318</v>
      </c>
      <c r="K819" s="137">
        <v>908371186</v>
      </c>
      <c r="L819" s="137">
        <v>1172122</v>
      </c>
      <c r="M819" s="148">
        <v>2</v>
      </c>
      <c r="N819" s="198">
        <f>IF(M819="","",VLOOKUP(M819,POA!$B$3:$G790,3,0))</f>
        <v>5</v>
      </c>
      <c r="O819" s="159" t="s">
        <v>7</v>
      </c>
      <c r="P819" s="159">
        <f t="shared" ref="P819:P820" si="732">+SUM(P820:P828)</f>
        <v>0</v>
      </c>
      <c r="Q819" s="202">
        <f>IF(ISERROR(VLOOKUP(M819,POA!$B$3:$G803,2,0)),"",VLOOKUP(M819,POA!$B$3:$G803,2,0))</f>
        <v>1797292893</v>
      </c>
      <c r="R819" s="264">
        <f>IF(M819="","",SUM($I$818)+IF(ISERROR(VLOOKUP(M819,POA!$B$3:$G788,4,0)),"",VLOOKUP(M819,POA!$B$3:$G788,4,0)))</f>
        <v>2990642952.5999999</v>
      </c>
      <c r="S819" s="256" t="str">
        <f>IF(OR($R$26=0,M819="",Q819=""),"",IF($R$26&gt;=VLOOKUP(M819,POA!$B$3:$G$21,6,FALSE),"CUMPLE","NO CUMPLE"))</f>
        <v/>
      </c>
      <c r="T819" s="154" t="s">
        <v>71</v>
      </c>
      <c r="U819" s="138"/>
      <c r="V819" s="185" t="str">
        <f>IF(OR($U818=0,M819="",Q819=""),"",IF(AND(T819="SI",$U818&gt;=$V$22),"CUMPLE",IF($U818&gt;=$V$23,"CUMPLE","NO CUMPLE")))</f>
        <v>CUMPLE</v>
      </c>
      <c r="W819" s="139"/>
      <c r="X819" s="185" t="str">
        <f>IF(OR(W818=0,M819="",Q819=""),"",IF(AND(T819="SI",W818&lt;=$X$22),"CUMPLE",IF(W818&lt;=$X$23,"CUMPLE","NO CUMPLE")))</f>
        <v>CUMPLE</v>
      </c>
      <c r="Y819" s="140"/>
      <c r="Z819" s="185" t="str">
        <f>IF(OR(Y818=0,M819="",Q819=""),"",IF(AND(T819="SI",Y818&gt;=$Z$22),"CUMPLE",IF(Y818&gt;=$Z$23,"CUMPLE","NO CUMPLE")))</f>
        <v>CUMPLE</v>
      </c>
      <c r="AA819" s="213" t="str">
        <f t="shared" si="731"/>
        <v/>
      </c>
      <c r="AB819" s="141">
        <v>2021</v>
      </c>
      <c r="AC819" s="142">
        <f t="shared" ref="AC819:AC827" si="733">IF(ISERROR(F819/VLOOKUP(AB819,$AC$21:$AD$23,2)),"",F819/VLOOKUP(AB819,$AC$21:$AD$23,2))</f>
        <v>4974.4887267948307</v>
      </c>
      <c r="AD819" s="143" t="str">
        <f>IF(OR(B819="",C819=""),"",IF(AND(AC819&gt;0,AC819&lt;=30000),"MIPYME","NO CUMPLE"))</f>
        <v>MIPYME</v>
      </c>
      <c r="AE819" s="144"/>
      <c r="AF819" s="187" t="str">
        <f>IF(OR(M819="",L818="",P819=""),"",IF(AND(T818="SI",AE818&gt;=$AF$22),"CUMPLE",IF(AE818&gt;=$AF$23,"CUMPLE","NO CUMPLE")))</f>
        <v>CUMPLE</v>
      </c>
      <c r="AG819" s="144"/>
      <c r="AH819" s="187" t="str">
        <f>IF(OR(M819="",L818="",P819=""),"",IF(AND(T818="SI",AG818&gt;=$AH$22),"CUMPLE",IF(AG818&gt;=$AH$23,"CUMPLE","NO CUMPLE")))</f>
        <v>CUMPLE</v>
      </c>
      <c r="AI819" s="161" t="str">
        <f t="shared" ref="AI819:AI828" si="734">IF(OR(AF819="",AH819=""),"",IF(AF819="NO CUMPLE","NO CUMPLE",IF(AH819="NO CUMPLE","NO CUMPLE",IF(AH819="NO CUMPLE","NO CUMPLE","CUMPLE"))))</f>
        <v>CUMPLE</v>
      </c>
    </row>
    <row r="820" spans="1:37" s="14" customFormat="1" ht="20.100000000000001" customHeight="1">
      <c r="A820" s="259"/>
      <c r="B820" s="21" t="str">
        <f t="shared" ref="B820:B828" si="735">IF(C820="","",B819+0.1)</f>
        <v/>
      </c>
      <c r="C820" s="21"/>
      <c r="D820" s="121"/>
      <c r="E820" s="153"/>
      <c r="F820" s="153"/>
      <c r="G820" s="153"/>
      <c r="H820" s="153"/>
      <c r="I820" s="153">
        <f>IF(ISERROR(E820-G820),"",E820-G820)</f>
        <v>0</v>
      </c>
      <c r="J820" s="153">
        <f t="shared" ref="J820:J828" si="736">IF(ISERROR(F820-H820),"",F820-H820)</f>
        <v>0</v>
      </c>
      <c r="K820" s="153"/>
      <c r="L820" s="153"/>
      <c r="M820" s="149">
        <v>3</v>
      </c>
      <c r="N820" s="197">
        <f>IF(M820="","",VLOOKUP(M820,POA!$B$3:$G790,3,0))</f>
        <v>5</v>
      </c>
      <c r="O820" s="160" t="s">
        <v>7</v>
      </c>
      <c r="P820" s="160">
        <f t="shared" si="732"/>
        <v>0</v>
      </c>
      <c r="Q820" s="255">
        <f>IF(ISERROR(VLOOKUP(M820,POA!$B$3:$G803,2,0)),"",VLOOKUP(M820,POA!$B$3:$G803,2,0))</f>
        <v>1522205504</v>
      </c>
      <c r="R820" s="295">
        <f>IF(M820="","",SUM($I$818)+IF(ISERROR(VLOOKUP(M820,POA!$B$3:$G789,4,0)),"",VLOOKUP(M820,POA!$B$3:$G789,4,0)))</f>
        <v>2935625474.8000002</v>
      </c>
      <c r="S820" s="257" t="str">
        <f>IF(OR($R$26=0,M820="",Q820=""),"",IF($R$26&gt;=VLOOKUP(M820,POA!$B$3:$G$21,6,FALSE),"CUMPLE","NO CUMPLE"))</f>
        <v/>
      </c>
      <c r="T820" s="129"/>
      <c r="U820" s="130"/>
      <c r="V820" s="186" t="str">
        <f>IF(OR($U818=0,M820="",Q820=""),"",IF(AND(T820="SI",$U818&gt;=$V$22),"CUMPLE",IF($U818&gt;=$V$23,"CUMPLE","NO CUMPLE")))</f>
        <v>CUMPLE</v>
      </c>
      <c r="W820" s="131"/>
      <c r="X820" s="186" t="str">
        <f>IF(OR(W818=0,M820="",Q820=""),"",IF(AND(T820="SI",W818&lt;=$X$22),"CUMPLE",IF(W818&lt;=$X$23,"CUMPLE","NO CUMPLE")))</f>
        <v>CUMPLE</v>
      </c>
      <c r="Y820" s="132"/>
      <c r="Z820" s="186" t="str">
        <f>IF(OR(Y818=0,M820="",Q820=""),"",IF(AND(T820="SI",Y818&gt;=$Z$22),"CUMPLE",IF(Y818&gt;=$Z$23,"CUMPLE","NO CUMPLE")))</f>
        <v>CUMPLE</v>
      </c>
      <c r="AA820" s="214" t="str">
        <f t="shared" si="731"/>
        <v/>
      </c>
      <c r="AB820" s="199">
        <v>2021</v>
      </c>
      <c r="AC820" s="134">
        <f t="shared" si="733"/>
        <v>0</v>
      </c>
      <c r="AD820" s="135" t="str">
        <f t="shared" ref="AD820:AD823" si="737">IF(OR(B820="",C820=""),"",IF(AND(AC820&gt;0,AC820&lt;=30000),"MIPYME","NO CUMPLE"))</f>
        <v/>
      </c>
      <c r="AE820" s="136"/>
      <c r="AF820" s="188" t="str">
        <f>IF(OR(M820="",L818="",P820=""),"",IF(AND(T818="SI",AE818&gt;=$AF$22),"CUMPLE",IF(AE818&gt;=$AF$23,"CUMPLE","NO CUMPLE")))</f>
        <v>CUMPLE</v>
      </c>
      <c r="AG820" s="136"/>
      <c r="AH820" s="188" t="str">
        <f>IF(OR(M820="",L818="",P818=""),"",IF(AND(T818="SI",AG818&gt;=$AH$22),"CUMPLE",IF(AG818&gt;=$AH$23,"CUMPLE","NO CUMPLE")))</f>
        <v>CUMPLE</v>
      </c>
      <c r="AI820" s="162" t="str">
        <f t="shared" si="734"/>
        <v>CUMPLE</v>
      </c>
    </row>
    <row r="821" spans="1:37" s="14" customFormat="1" ht="20.100000000000001" customHeight="1">
      <c r="A821" s="259"/>
      <c r="B821" s="21" t="str">
        <f t="shared" si="735"/>
        <v/>
      </c>
      <c r="C821" s="21"/>
      <c r="D821" s="121"/>
      <c r="E821" s="153"/>
      <c r="F821" s="153"/>
      <c r="G821" s="153"/>
      <c r="H821" s="153"/>
      <c r="I821" s="153">
        <f t="shared" ref="I821:I827" si="738">IF(ISERROR(E821-G821),"",E821-G821)</f>
        <v>0</v>
      </c>
      <c r="J821" s="153">
        <f t="shared" si="736"/>
        <v>0</v>
      </c>
      <c r="K821" s="153"/>
      <c r="L821" s="153"/>
      <c r="M821" s="149">
        <v>4</v>
      </c>
      <c r="N821" s="197">
        <f>IF(M821="","",VLOOKUP(M821,POA!$B$3:$G790,3,0))</f>
        <v>5</v>
      </c>
      <c r="O821" s="160" t="s">
        <v>7</v>
      </c>
      <c r="P821" s="160">
        <f>+SUM(P822:P829)</f>
        <v>0</v>
      </c>
      <c r="Q821" s="255">
        <f>IF(ISERROR(VLOOKUP(M821,POA!$B$3:$G803,2,0)),"",VLOOKUP(M821,POA!$B$3:$G803,2,0))</f>
        <v>1378467964</v>
      </c>
      <c r="R821" s="295">
        <f>IF(M821="","",SUM($I$818)+IF(ISERROR(VLOOKUP(M821,POA!$B$3:$G790,4,0)),"",VLOOKUP(M821,POA!$B$3:$G790,4,0)))</f>
        <v>2906877966.8000002</v>
      </c>
      <c r="S821" s="294" t="str">
        <f>IF(OR($R$26=0,M821="",Q821=""),"",IF($R$26&gt;=VLOOKUP(M821,POA!$B$3:$G$21,6,FALSE),"CUMPLE","NO CUMPLE"))</f>
        <v/>
      </c>
      <c r="T821" s="129"/>
      <c r="U821" s="130"/>
      <c r="V821" s="186" t="str">
        <f>IF(OR($U818=0,M821="",Q821=""),"",IF(AND(T821="SI",$U818&gt;=$V$22),"CUMPLE",IF($U818&gt;=$V$23,"CUMPLE","NO CUMPLE")))</f>
        <v>CUMPLE</v>
      </c>
      <c r="W821" s="131"/>
      <c r="X821" s="186" t="str">
        <f>IF(OR(W818=0,M821="",Q821=""),"",IF(AND(T821="SI",W818&lt;=$X$22),"CUMPLE",IF(W818&lt;=$X$23,"CUMPLE","NO CUMPLE")))</f>
        <v>CUMPLE</v>
      </c>
      <c r="Y821" s="132"/>
      <c r="Z821" s="186" t="str">
        <f>IF(OR(Y818=0,M821="",Q821=""),"",IF(AND(T821="SI",Y818&gt;=$Z$22),"CUMPLE",IF(Y818&gt;=$Z$23,"CUMPLE","NO CUMPLE")))</f>
        <v>CUMPLE</v>
      </c>
      <c r="AA821" s="214" t="str">
        <f t="shared" si="731"/>
        <v/>
      </c>
      <c r="AB821" s="199">
        <v>2021</v>
      </c>
      <c r="AC821" s="134">
        <f t="shared" si="733"/>
        <v>0</v>
      </c>
      <c r="AD821" s="135" t="str">
        <f t="shared" si="737"/>
        <v/>
      </c>
      <c r="AE821" s="136"/>
      <c r="AF821" s="188" t="str">
        <f>IF(OR(M821="",L818="",P821=""),"",IF(AND(T818="SI",AE818&gt;=$AF$22),"CUMPLE",IF(AE818&gt;=$AF$23,"CUMPLE","NO CUMPLE")))</f>
        <v>CUMPLE</v>
      </c>
      <c r="AG821" s="136"/>
      <c r="AH821" s="188" t="str">
        <f>IF(OR(M821="",L818="",P818=""),"",IF(AND(T818="SI",AG818&gt;=$AH$22),"CUMPLE",IF(AG818&gt;=$AH$23,"CUMPLE","NO CUMPLE")))</f>
        <v>CUMPLE</v>
      </c>
      <c r="AI821" s="162" t="str">
        <f t="shared" si="734"/>
        <v>CUMPLE</v>
      </c>
    </row>
    <row r="822" spans="1:37" s="14" customFormat="1" ht="20.100000000000001" customHeight="1">
      <c r="A822" s="259"/>
      <c r="B822" s="21" t="str">
        <f t="shared" si="735"/>
        <v/>
      </c>
      <c r="C822" s="21"/>
      <c r="D822" s="121"/>
      <c r="E822" s="153"/>
      <c r="F822" s="153"/>
      <c r="G822" s="153"/>
      <c r="H822" s="153"/>
      <c r="I822" s="153">
        <f t="shared" si="738"/>
        <v>0</v>
      </c>
      <c r="J822" s="153">
        <f t="shared" si="736"/>
        <v>0</v>
      </c>
      <c r="K822" s="153"/>
      <c r="L822" s="153"/>
      <c r="M822" s="149">
        <v>5</v>
      </c>
      <c r="N822" s="197">
        <f>IF(M822="","",VLOOKUP(M822,POA!$B$3:$G803,3,0))</f>
        <v>5</v>
      </c>
      <c r="O822" s="160" t="s">
        <v>7</v>
      </c>
      <c r="P822" s="160">
        <f>+SUM(P823:P829)</f>
        <v>0</v>
      </c>
      <c r="Q822" s="255">
        <f>IF(ISERROR(VLOOKUP(M822,POA!$B$3:$G792,2,0)),"",VLOOKUP(M822,POA!$B$3:$G792,2,0))</f>
        <v>1348402734</v>
      </c>
      <c r="R822" s="295">
        <f>IF(M822="","",SUM($I$818)+IF(ISERROR(VLOOKUP(M822,POA!$B$3:$G791,4,0)),"",VLOOKUP(M822,POA!$B$3:$G791,4,0)))</f>
        <v>2900864920.8000002</v>
      </c>
      <c r="S822" s="298" t="str">
        <f>IF(OR($R$26=0,M822="",Q822=""),"",IF($R$26&gt;=VLOOKUP(M822,POA!$B$3:$G$21,6,FALSE),"CUMPLE","NO CUMPLE"))</f>
        <v/>
      </c>
      <c r="T822" s="129"/>
      <c r="U822" s="130"/>
      <c r="V822" s="186" t="str">
        <f>IF(OR($U818=0,M822="",Q822=""),"",IF(AND(T822="SI",$U818&gt;=$V$22),"CUMPLE",IF($U818&gt;=$V$23,"CUMPLE","NO CUMPLE")))</f>
        <v>CUMPLE</v>
      </c>
      <c r="W822" s="131"/>
      <c r="X822" s="186" t="str">
        <f>IF(OR(W818=0,M822="",Q822=""),"",IF(AND(T822="SI",W818&lt;=$X$22),"CUMPLE",IF(W818&lt;=$X$23,"CUMPLE","NO CUMPLE")))</f>
        <v>CUMPLE</v>
      </c>
      <c r="Y822" s="132"/>
      <c r="Z822" s="186" t="str">
        <f>IF(OR(Y818=0,M822="",Q822=""),"",IF(AND(T822="SI",Y818&gt;=$Z$22),"CUMPLE",IF(Y818&gt;=$Z$23,"CUMPLE","NO CUMPLE")))</f>
        <v>CUMPLE</v>
      </c>
      <c r="AA822" s="214" t="str">
        <f t="shared" si="731"/>
        <v/>
      </c>
      <c r="AB822" s="199">
        <v>2021</v>
      </c>
      <c r="AC822" s="134">
        <f t="shared" si="733"/>
        <v>0</v>
      </c>
      <c r="AD822" s="135" t="str">
        <f t="shared" si="737"/>
        <v/>
      </c>
      <c r="AE822" s="136"/>
      <c r="AF822" s="188" t="str">
        <f>IF(OR(M822="",L818="",P822=""),"",IF(AND(T818="SI",AE818&gt;=$AF$22),"CUMPLE",IF(AE818&gt;=$AF$23,"CUMPLE","NO CUMPLE")))</f>
        <v>CUMPLE</v>
      </c>
      <c r="AG822" s="136"/>
      <c r="AH822" s="188" t="str">
        <f>IF(OR(M821="",L818="",P818=""),"",IF(AND(T818="SI",AG818&gt;=$AH$22),"CUMPLE",IF(AG818&gt;=$AH$23,"CUMPLE","NO CUMPLE")))</f>
        <v>CUMPLE</v>
      </c>
      <c r="AI822" s="162" t="str">
        <f t="shared" si="734"/>
        <v>CUMPLE</v>
      </c>
    </row>
    <row r="823" spans="1:37" s="14" customFormat="1" ht="20.100000000000001" customHeight="1">
      <c r="A823" s="259"/>
      <c r="B823" s="21" t="str">
        <f t="shared" si="735"/>
        <v/>
      </c>
      <c r="C823" s="21"/>
      <c r="D823" s="121"/>
      <c r="E823" s="153"/>
      <c r="F823" s="153"/>
      <c r="G823" s="153"/>
      <c r="H823" s="153"/>
      <c r="I823" s="153">
        <f t="shared" si="738"/>
        <v>0</v>
      </c>
      <c r="J823" s="153">
        <f t="shared" si="736"/>
        <v>0</v>
      </c>
      <c r="K823" s="153"/>
      <c r="L823" s="153"/>
      <c r="M823" s="149">
        <v>6</v>
      </c>
      <c r="N823" s="197">
        <f>IF(M823="","",VLOOKUP(M823,POA!$B$3:$G790,3,0))</f>
        <v>5</v>
      </c>
      <c r="O823" s="160" t="s">
        <v>7</v>
      </c>
      <c r="P823" s="160">
        <f>+SUM(P824:P829)</f>
        <v>0</v>
      </c>
      <c r="Q823" s="255">
        <f>IF(ISERROR(VLOOKUP(M823,POA!$B$3:$G803,2,0)),"",VLOOKUP(M823,POA!$B$3:$G803,2,0))</f>
        <v>1264100957</v>
      </c>
      <c r="R823" s="295">
        <f>IF(M823="","",SUM($I$818)+IF(ISERROR(VLOOKUP(M823,POA!$B$3:$G792,4,0)),"",VLOOKUP(M823,POA!$B$3:$G792,4,0)))</f>
        <v>2884004565.4000001</v>
      </c>
      <c r="S823" s="257" t="str">
        <f>IF(OR($R$26=0,M823="",Q823=""),"",IF($R$26&gt;=VLOOKUP(M823,POA!$B$3:$G$21,6,FALSE),"CUMPLE","NO CUMPLE"))</f>
        <v/>
      </c>
      <c r="T823" s="129"/>
      <c r="U823" s="130"/>
      <c r="V823" s="186" t="str">
        <f>IF(OR($U818=0,M823="",Q823=""),"",IF(AND(T823="SI",$U818&gt;=$V$22),"CUMPLE",IF($U818&gt;=$V$23,"CUMPLE","NO CUMPLE")))</f>
        <v>CUMPLE</v>
      </c>
      <c r="W823" s="131"/>
      <c r="X823" s="186" t="str">
        <f>IF(OR(W818=0,M823="",Q823=""),"",IF(AND(T823="SI",W818&lt;=$X$22),"CUMPLE",IF(W818&lt;=$X$23,"CUMPLE","NO CUMPLE")))</f>
        <v>CUMPLE</v>
      </c>
      <c r="Y823" s="132"/>
      <c r="Z823" s="186" t="str">
        <f>IF(OR(Y818=0,M823="",Q823=""),"",IF(AND(T823="SI",Y818&gt;=$Z$22),"CUMPLE",IF(Y818&gt;=$Z$23,"CUMPLE","NO CUMPLE")))</f>
        <v>CUMPLE</v>
      </c>
      <c r="AA823" s="214" t="str">
        <f t="shared" si="731"/>
        <v/>
      </c>
      <c r="AB823" s="199">
        <v>2021</v>
      </c>
      <c r="AC823" s="134">
        <f t="shared" si="733"/>
        <v>0</v>
      </c>
      <c r="AD823" s="135" t="str">
        <f t="shared" si="737"/>
        <v/>
      </c>
      <c r="AE823" s="136"/>
      <c r="AF823" s="188" t="str">
        <f>IF(OR(M823="",L818="",P823=""),"",IF(AND(T818="SI",AE818&gt;=$AF$22),"CUMPLE",IF(AE818&gt;=$AF$23,"CUMPLE","NO CUMPLE")))</f>
        <v>CUMPLE</v>
      </c>
      <c r="AG823" s="136"/>
      <c r="AH823" s="188" t="str">
        <f>IF(OR(M823="",L818="",P818=""),"",IF(AND(T818="SI",AG818&gt;=$AH$22),"CUMPLE",IF(AG818&gt;=$AH$23,"CUMPLE","NO CUMPLE")))</f>
        <v>CUMPLE</v>
      </c>
      <c r="AI823" s="162" t="str">
        <f t="shared" si="734"/>
        <v>CUMPLE</v>
      </c>
    </row>
    <row r="824" spans="1:37" s="14" customFormat="1" ht="20.100000000000001" customHeight="1">
      <c r="A824" s="259"/>
      <c r="B824" s="150" t="str">
        <f t="shared" si="735"/>
        <v/>
      </c>
      <c r="C824" s="150"/>
      <c r="D824" s="121"/>
      <c r="E824" s="153"/>
      <c r="F824" s="153"/>
      <c r="G824" s="153"/>
      <c r="H824" s="153"/>
      <c r="I824" s="153">
        <f t="shared" si="738"/>
        <v>0</v>
      </c>
      <c r="J824" s="153">
        <f t="shared" si="736"/>
        <v>0</v>
      </c>
      <c r="K824" s="153"/>
      <c r="L824" s="153"/>
      <c r="M824" s="149">
        <v>7</v>
      </c>
      <c r="N824" s="197">
        <f>IF(M824="","",VLOOKUP(M824,POA!$B$3:$G790,3,0))</f>
        <v>5</v>
      </c>
      <c r="O824" s="160" t="s">
        <v>7</v>
      </c>
      <c r="P824" s="160">
        <f>+SUM(P825:P829)</f>
        <v>0</v>
      </c>
      <c r="Q824" s="255">
        <f>IF(ISERROR(VLOOKUP(M824,POA!$B$3:$G803,2,0)),"",VLOOKUP(M824,POA!$B$3:$G803,2,0))</f>
        <v>1167015102</v>
      </c>
      <c r="R824" s="295">
        <f>IF(M824="","",SUM($I$818)+IF(ISERROR(VLOOKUP(M824,POA!$B$3:$G793,4,0)),"",VLOOKUP(M824,POA!$B$3:$G793,4,0)))</f>
        <v>2864587394.4000001</v>
      </c>
      <c r="S824" s="257" t="str">
        <f>IF(OR($R$26=0,M824="",Q824=""),"",IF($R$26&gt;=VLOOKUP(M824,POA!$B$3:$G$21,6,FALSE),"CUMPLE","NO CUMPLE"))</f>
        <v/>
      </c>
      <c r="T824" s="129"/>
      <c r="U824" s="130"/>
      <c r="V824" s="186" t="str">
        <f>IF(OR($U818=0,M824="",Q824=""),"",IF(AND(T824="SI",$U818&gt;=$V$22),"CUMPLE",IF($U818&gt;=$V$23,"CUMPLE","NO CUMPLE")))</f>
        <v>CUMPLE</v>
      </c>
      <c r="W824" s="131"/>
      <c r="X824" s="186" t="str">
        <f>IF(OR(W818=0,M824="",Q824=""),"",IF(AND(T824="SI",W818&lt;=$X$22),"CUMPLE",IF(W818&lt;=$X$23,"CUMPLE","NO CUMPLE")))</f>
        <v>CUMPLE</v>
      </c>
      <c r="Y824" s="132"/>
      <c r="Z824" s="186" t="str">
        <f>IF(OR(Y818=0,M824="",Q824=""),"",IF(AND(T824="SI",Y818&gt;=$Z$22),"CUMPLE",IF(Y818&gt;=$Z$23,"CUMPLE","NO CUMPLE")))</f>
        <v>CUMPLE</v>
      </c>
      <c r="AA824" s="214" t="str">
        <f t="shared" si="731"/>
        <v/>
      </c>
      <c r="AB824" s="199">
        <v>2021</v>
      </c>
      <c r="AC824" s="134">
        <f t="shared" si="733"/>
        <v>0</v>
      </c>
      <c r="AD824" s="135" t="str">
        <f>IF(OR(B824="",C824=""),"",IF(AND(AC824&gt;0,AC824&lt;=30000),"MIPYME","NO CUMPLE"))</f>
        <v/>
      </c>
      <c r="AE824" s="136"/>
      <c r="AF824" s="188" t="str">
        <f>IF(OR(M824="",L818="",P824=""),"",IF(AND(T822="SI",AE818&gt;=$AF$22),"CUMPLE",IF(AE818&gt;=$AF$23,"CUMPLE","NO CUMPLE")))</f>
        <v>CUMPLE</v>
      </c>
      <c r="AG824" s="136"/>
      <c r="AH824" s="188" t="str">
        <f>IF(OR(M824="",L818="",P818=""),"",IF(AND(T818="SI",AG818&gt;=$AH$22),"CUMPLE",IF(AG818&gt;=$AH$23,"CUMPLE","NO CUMPLE")))</f>
        <v>CUMPLE</v>
      </c>
      <c r="AI824" s="162" t="str">
        <f t="shared" si="734"/>
        <v>CUMPLE</v>
      </c>
    </row>
    <row r="825" spans="1:37" s="14" customFormat="1" ht="20.100000000000001" customHeight="1">
      <c r="A825" s="259"/>
      <c r="B825" s="150" t="str">
        <f t="shared" si="735"/>
        <v/>
      </c>
      <c r="C825" s="150"/>
      <c r="D825" s="121"/>
      <c r="E825" s="153"/>
      <c r="F825" s="153"/>
      <c r="G825" s="153"/>
      <c r="H825" s="153"/>
      <c r="I825" s="153">
        <f t="shared" si="738"/>
        <v>0</v>
      </c>
      <c r="J825" s="153">
        <f t="shared" si="736"/>
        <v>0</v>
      </c>
      <c r="K825" s="153"/>
      <c r="L825" s="153"/>
      <c r="M825" s="149">
        <v>8</v>
      </c>
      <c r="N825" s="197">
        <f>IF(M825="","",VLOOKUP(M825,POA!$B$3:$G790,3,0))</f>
        <v>5</v>
      </c>
      <c r="O825" s="160" t="s">
        <v>7</v>
      </c>
      <c r="P825" s="160">
        <f>+SUM(P826:P829)</f>
        <v>0</v>
      </c>
      <c r="Q825" s="255">
        <f>IF(ISERROR(VLOOKUP(M825,POA!$B$3:$G803,2,0)),"",VLOOKUP(M825,POA!$B$3:$G803,2,0))</f>
        <v>1146992897</v>
      </c>
      <c r="R825" s="295">
        <f>IF(M825="","",SUM($I$818)+IF(ISERROR(VLOOKUP(M825,POA!$B$3:$G794,4,0)),"",VLOOKUP(M825,POA!$B$3:$G794,4,0)))</f>
        <v>2860582953.4000001</v>
      </c>
      <c r="S825" s="257" t="str">
        <f>IF(OR($R$26=0,M825="",Q825=""),"",IF($R$26&gt;=VLOOKUP(M825,POA!$B$3:$G$21,6,FALSE),"CUMPLE","NO CUMPLE"))</f>
        <v/>
      </c>
      <c r="T825" s="129"/>
      <c r="U825" s="130"/>
      <c r="V825" s="186" t="str">
        <f>IF(OR($U818=0,M825="",Q825=""),"",IF(AND(T825="SI",$U818&gt;=$V$22),"CUMPLE",IF($U818&gt;=$V$23,"CUMPLE","NO CUMPLE")))</f>
        <v>CUMPLE</v>
      </c>
      <c r="W825" s="131"/>
      <c r="X825" s="186" t="str">
        <f>IF(OR(W818=0,M825="",Q825=""),"",IF(AND(T825="SI",W818&lt;=$X$22),"CUMPLE",IF(W818&lt;=$X$23,"CUMPLE","NO CUMPLE")))</f>
        <v>CUMPLE</v>
      </c>
      <c r="Y825" s="132"/>
      <c r="Z825" s="186" t="str">
        <f>IF(OR(Y818=0,M825="",Q825=""),"",IF(AND(T825="SI",Y818&gt;=$Z$22),"CUMPLE",IF(Y818&gt;=$Z$23,"CUMPLE","NO CUMPLE")))</f>
        <v>CUMPLE</v>
      </c>
      <c r="AA825" s="214" t="str">
        <f t="shared" si="731"/>
        <v/>
      </c>
      <c r="AB825" s="199">
        <v>2021</v>
      </c>
      <c r="AC825" s="134">
        <f t="shared" si="733"/>
        <v>0</v>
      </c>
      <c r="AD825" s="135" t="str">
        <f t="shared" ref="AD825:AD826" si="739">IF(OR(B825="",C825=""),"",IF(AND(AC825&gt;0,AC825&lt;=30000),"MIPYME","NO CUMPLE"))</f>
        <v/>
      </c>
      <c r="AE825" s="136"/>
      <c r="AF825" s="188" t="str">
        <f>IF(OR(M825="",L818="",P825=""),"",IF(AND(T818="SI",AE818&gt;=$AF$22),"CUMPLE",IF(AE818&gt;=$AF$23,"CUMPLE","NO CUMPLE")))</f>
        <v>CUMPLE</v>
      </c>
      <c r="AG825" s="136"/>
      <c r="AH825" s="188" t="str">
        <f>IF(OR(M825="",L818="",P818=""),"",IF(AND(T818="SI",AG818&gt;=$AH$22),"CUMPLE",IF(AG818&gt;=$AH$23,"CUMPLE","NO CUMPLE")))</f>
        <v>CUMPLE</v>
      </c>
      <c r="AI825" s="162" t="str">
        <f t="shared" si="734"/>
        <v>CUMPLE</v>
      </c>
    </row>
    <row r="826" spans="1:37" s="14" customFormat="1" ht="20.100000000000001" customHeight="1">
      <c r="A826" s="259"/>
      <c r="B826" s="150" t="str">
        <f t="shared" si="735"/>
        <v/>
      </c>
      <c r="C826" s="150"/>
      <c r="D826" s="121"/>
      <c r="E826" s="153"/>
      <c r="F826" s="153"/>
      <c r="G826" s="153"/>
      <c r="H826" s="153"/>
      <c r="I826" s="153">
        <f t="shared" si="738"/>
        <v>0</v>
      </c>
      <c r="J826" s="153">
        <f t="shared" si="736"/>
        <v>0</v>
      </c>
      <c r="K826" s="153"/>
      <c r="L826" s="153"/>
      <c r="M826" s="149">
        <v>9</v>
      </c>
      <c r="N826" s="197">
        <f>IF(M826="","",VLOOKUP(M826,POA!$B$3:$G790,3,0))</f>
        <v>5</v>
      </c>
      <c r="O826" s="160" t="s">
        <v>7</v>
      </c>
      <c r="P826" s="160">
        <f>+SUM(P827:P829)</f>
        <v>0</v>
      </c>
      <c r="Q826" s="255">
        <f>IF(ISERROR(VLOOKUP(M826,POA!$B$3:$G796,2,0)),"",VLOOKUP(M826,POA!$B$3:$G796,2,0))</f>
        <v>1077361989</v>
      </c>
      <c r="R826" s="295">
        <f>IF(M826="","",SUM($I$818)+IF(ISERROR(VLOOKUP(M826,POA!$B$3:$G795,4,0)),"",VLOOKUP(M826,POA!$B$3:$G795,4,0)))</f>
        <v>2846656771.8000002</v>
      </c>
      <c r="S826" s="257" t="str">
        <f>IF(OR($R$26=0,M826="",Q826=""),"",IF($R$26&gt;=VLOOKUP(M826,POA!$B$3:$G$21,6,FALSE),"CUMPLE","NO CUMPLE"))</f>
        <v/>
      </c>
      <c r="T826" s="129"/>
      <c r="U826" s="130"/>
      <c r="V826" s="186" t="str">
        <f>IF(OR($U818=0,M826="",Q826=""),"",IF(AND(T826="SI",$U818&gt;=$V$22),"CUMPLE",IF($U818&gt;=$V$23,"CUMPLE","NO CUMPLE")))</f>
        <v>CUMPLE</v>
      </c>
      <c r="W826" s="131"/>
      <c r="X826" s="186" t="str">
        <f>IF(OR(W818=0,M826="",Q826=""),"",IF(AND(T826="SI",W818&lt;=$X$22),"CUMPLE",IF(W818&lt;=$X$23,"CUMPLE","NO CUMPLE")))</f>
        <v>CUMPLE</v>
      </c>
      <c r="Y826" s="132"/>
      <c r="Z826" s="186" t="str">
        <f>IF(OR(Y818=0,M826="",Q826=""),"",IF(AND(T826="SI",Y818&gt;=$Z$22),"CUMPLE",IF(Y818&gt;=$Z$23,"CUMPLE","NO CUMPLE")))</f>
        <v>CUMPLE</v>
      </c>
      <c r="AA826" s="215" t="str">
        <f t="shared" si="731"/>
        <v/>
      </c>
      <c r="AB826" s="133">
        <v>2021</v>
      </c>
      <c r="AC826" s="134">
        <f t="shared" si="733"/>
        <v>0</v>
      </c>
      <c r="AD826" s="135" t="str">
        <f t="shared" si="739"/>
        <v/>
      </c>
      <c r="AE826" s="136"/>
      <c r="AF826" s="188" t="str">
        <f>IF(OR(M826="",L818="",P818=""),"",IF(AND(T818="SI",AE818&gt;=$AF$22),"CUMPLE",IF(AE818&gt;=$AF$23,"CUMPLE","NO CUMPLE")))</f>
        <v>CUMPLE</v>
      </c>
      <c r="AG826" s="136"/>
      <c r="AH826" s="188" t="str">
        <f>IF(OR(M826="",L818="",P818=""),"",IF(AND(T818="SI",AG818&gt;=$AH$22),"CUMPLE",IF(AG818&gt;=$AH$23,"CUMPLE","NO CUMPLE")))</f>
        <v>CUMPLE</v>
      </c>
      <c r="AI826" s="162" t="str">
        <f t="shared" si="734"/>
        <v>CUMPLE</v>
      </c>
    </row>
    <row r="827" spans="1:37" s="14" customFormat="1" ht="20.100000000000001" customHeight="1">
      <c r="A827" s="259"/>
      <c r="B827" s="150" t="str">
        <f t="shared" si="735"/>
        <v/>
      </c>
      <c r="C827" s="150"/>
      <c r="D827" s="121"/>
      <c r="E827" s="153"/>
      <c r="F827" s="153"/>
      <c r="G827" s="153"/>
      <c r="H827" s="153"/>
      <c r="I827" s="153">
        <f t="shared" si="738"/>
        <v>0</v>
      </c>
      <c r="J827" s="153">
        <f t="shared" si="736"/>
        <v>0</v>
      </c>
      <c r="K827" s="153"/>
      <c r="L827" s="153"/>
      <c r="M827" s="151"/>
      <c r="N827" s="197" t="str">
        <f>IF(M827="","",VLOOKUP(M827,POA!$B$3:$G790,3,0))</f>
        <v/>
      </c>
      <c r="O827" s="160" t="s">
        <v>7</v>
      </c>
      <c r="P827" s="160">
        <f>+SUM(P828:P829)</f>
        <v>0</v>
      </c>
      <c r="Q827" s="203" t="str">
        <f>IF(ISERROR(VLOOKUP(M827,POA!$B$3:$G797,2,0)),"",VLOOKUP(M827,POA!$B$3:$G797,2,0))</f>
        <v/>
      </c>
      <c r="R827" s="261"/>
      <c r="S827" s="246"/>
      <c r="T827" s="129"/>
      <c r="U827" s="130"/>
      <c r="V827" s="186" t="str">
        <f>IF(OR($U818=0,M827="",Q827=""),"",IF(AND(T827="SI",$U818&gt;=$V$22),"CUMPLE",IF($U818&gt;=$V$23,"CUMPLE","NO CUMPLE")))</f>
        <v/>
      </c>
      <c r="W827" s="131"/>
      <c r="X827" s="186" t="str">
        <f>IF(OR(W818=0,M827="",Q827=""),"",IF(AND(T827="SI",W818&lt;=$X$22),"CUMPLE",IF(W818&lt;=$X$23,"CUMPLE","NO CUMPLE")))</f>
        <v/>
      </c>
      <c r="Y827" s="132"/>
      <c r="Z827" s="186" t="str">
        <f>IF(OR(Y818=0,M827="",Q827=""),"",IF(AND(T827="SI",Y818&gt;=$Z$22),"CUMPLE",IF(Y818&gt;=$Z$23,"CUMPLE","NO CUMPLE")))</f>
        <v/>
      </c>
      <c r="AA827" s="214" t="str">
        <f t="shared" si="731"/>
        <v/>
      </c>
      <c r="AB827" s="199">
        <v>2021</v>
      </c>
      <c r="AC827" s="134">
        <f t="shared" si="733"/>
        <v>0</v>
      </c>
      <c r="AD827" s="135" t="str">
        <f>IF(OR(B827="",C827=""),"",IF(AND(AC827&gt;0,AC827&lt;=30000),"MIPYME","NO CUMPLE"))</f>
        <v/>
      </c>
      <c r="AE827" s="136"/>
      <c r="AF827" s="188" t="str">
        <f>IF(OR(M827="",L818="",P827=""),"",IF(AND(T818="SI",AE818&gt;=$AF$22),"CUMPLE",IF(AE818&gt;=$AF$23,"CUMPLE","NO CUMPLE")))</f>
        <v/>
      </c>
      <c r="AG827" s="136"/>
      <c r="AH827" s="188" t="str">
        <f>IF(OR(M827="",L818="",P818=""),"",IF(AND(T818="SI",AG818&gt;=$AH$22),"CUMPLE",IF(AG818&gt;=$AH$23,"CUMPLE","NO CUMPLE")))</f>
        <v/>
      </c>
      <c r="AI827" s="162" t="str">
        <f t="shared" si="734"/>
        <v/>
      </c>
    </row>
    <row r="828" spans="1:37" ht="20.100000000000001" customHeight="1">
      <c r="A828" s="259"/>
      <c r="B828" s="284" t="str">
        <f t="shared" si="735"/>
        <v/>
      </c>
      <c r="C828" s="284"/>
      <c r="D828" s="284"/>
      <c r="E828" s="216"/>
      <c r="F828" s="153"/>
      <c r="G828" s="153"/>
      <c r="H828" s="153"/>
      <c r="I828" s="153">
        <f>IF(ISERROR(E828-G828),"",E828-G828)</f>
        <v>0</v>
      </c>
      <c r="J828" s="153">
        <f t="shared" si="736"/>
        <v>0</v>
      </c>
      <c r="K828" s="153"/>
      <c r="L828" s="153"/>
      <c r="M828" s="151"/>
      <c r="N828" s="197" t="str">
        <f>IF(M828="","",VLOOKUP(M828,POA!$B$3:$G790,3,0))</f>
        <v/>
      </c>
      <c r="O828" s="160" t="s">
        <v>7</v>
      </c>
      <c r="P828" s="160">
        <f>+SUM(P829:P829)</f>
        <v>0</v>
      </c>
      <c r="Q828" s="203" t="str">
        <f>IF(ISERROR(VLOOKUP(M828,POA!$B$3:$G798,2,0)),"",VLOOKUP(M828,POA!$B$3:$G798,2,0))</f>
        <v/>
      </c>
      <c r="R828" s="204"/>
      <c r="S828" s="253"/>
      <c r="T828" s="129"/>
      <c r="U828" s="129"/>
      <c r="V828" s="186" t="str">
        <f>IF(OR($U819=0,M828="",Q828=""),"",IF(AND(T828="SI",$U819&gt;=$V$22),"CUMPLE",IF($U819&gt;=$V$23,"CUMPLE","NO CUMPLE")))</f>
        <v/>
      </c>
      <c r="W828" s="129"/>
      <c r="X828" s="186" t="str">
        <f>IF(OR(W819=0,M828="",Q828=""),"",IF(AND(T828="SI",W819&lt;=$X$22),"CUMPLE",IF(W819&lt;=$X$23,"CUMPLE","NO CUMPLE")))</f>
        <v/>
      </c>
      <c r="Y828" s="129"/>
      <c r="Z828" s="186" t="str">
        <f>IF(OR(Y819=0,M828="",Q828=""),"",IF(AND(T828="SI",Y819&gt;=$Z$22),"CUMPLE",IF(Y819&gt;=$Z$23,"CUMPLE","NO CUMPLE")))</f>
        <v/>
      </c>
      <c r="AA828" s="214" t="str">
        <f t="shared" si="731"/>
        <v/>
      </c>
      <c r="AB828" s="200"/>
      <c r="AC828" s="129"/>
      <c r="AD828" s="129"/>
      <c r="AE828" s="129"/>
      <c r="AF828" s="188" t="str">
        <f>IF(OR(M828="",L818="",P828=""),"",IF(AND(T818="SI",AE818&gt;=$AF$22),"CUMPLE",IF(AE818&gt;=$AF$23,"CUMPLE","NO CUMPLE")))</f>
        <v/>
      </c>
      <c r="AG828" s="129"/>
      <c r="AH828" s="188" t="str">
        <f>IF(OR(M828="",L818="",P818=""),"",IF(AND(T818="SI",AG818&gt;=$AH$22),"CUMPLE",IF(AG818&gt;=$AH$23,"CUMPLE","NO CUMPLE")))</f>
        <v/>
      </c>
      <c r="AI828" s="162" t="str">
        <f t="shared" si="734"/>
        <v/>
      </c>
      <c r="AJ828" s="14"/>
      <c r="AK828" s="14"/>
    </row>
    <row r="829" spans="1:37" ht="9.9499999999999993" customHeight="1" thickBot="1">
      <c r="A829" s="259"/>
      <c r="B829" s="322" t="s">
        <v>73</v>
      </c>
      <c r="C829" s="323"/>
      <c r="D829" s="323"/>
      <c r="E829" s="323"/>
      <c r="F829" s="323"/>
      <c r="G829" s="323"/>
      <c r="H829" s="323"/>
      <c r="I829" s="323"/>
      <c r="J829" s="323"/>
      <c r="K829" s="323"/>
      <c r="L829" s="323"/>
      <c r="M829" s="323"/>
      <c r="N829" s="323"/>
      <c r="O829" s="323"/>
      <c r="P829" s="323"/>
      <c r="Q829" s="323"/>
      <c r="R829" s="323"/>
      <c r="S829" s="324"/>
      <c r="T829" s="323"/>
      <c r="U829" s="323"/>
      <c r="V829" s="323"/>
      <c r="W829" s="323"/>
      <c r="X829" s="323"/>
      <c r="Y829" s="323"/>
      <c r="Z829" s="323"/>
      <c r="AA829" s="324"/>
      <c r="AB829" s="323"/>
      <c r="AC829" s="323"/>
      <c r="AD829" s="323"/>
      <c r="AE829" s="323"/>
      <c r="AF829" s="323"/>
      <c r="AG829" s="323"/>
      <c r="AH829" s="323"/>
      <c r="AI829" s="325"/>
      <c r="AJ829" s="14"/>
      <c r="AK829" s="14"/>
    </row>
    <row r="830" spans="1:37" s="221" customFormat="1" ht="26.1" customHeight="1">
      <c r="A830" s="269" t="s">
        <v>306</v>
      </c>
      <c r="B830" s="222">
        <v>68</v>
      </c>
      <c r="C830" s="223" t="s">
        <v>307</v>
      </c>
      <c r="D830" s="224">
        <f>IF(SUM(D831:D840)=0,"",SUM(D831:D840))</f>
        <v>1</v>
      </c>
      <c r="E830" s="225">
        <f t="shared" ref="E830:K830" si="740">IF(ISERROR(SUM(E831:E840)),"",SUM(E831:E840))</f>
        <v>19017719112</v>
      </c>
      <c r="F830" s="225">
        <f t="shared" si="740"/>
        <v>21569083690</v>
      </c>
      <c r="G830" s="225">
        <f t="shared" si="740"/>
        <v>3875991278</v>
      </c>
      <c r="H830" s="225">
        <f t="shared" si="740"/>
        <v>4526267025</v>
      </c>
      <c r="I830" s="225">
        <f t="shared" si="740"/>
        <v>15141727834</v>
      </c>
      <c r="J830" s="225">
        <f t="shared" si="740"/>
        <v>17042816665</v>
      </c>
      <c r="K830" s="225">
        <f t="shared" si="740"/>
        <v>6196822792</v>
      </c>
      <c r="L830" s="225">
        <f t="shared" ref="L830" si="741">IF(ISERROR(SUM(L831:L839)),"",SUM(L831:L839))</f>
        <v>25647240</v>
      </c>
      <c r="M830" s="226">
        <v>4</v>
      </c>
      <c r="N830" s="227">
        <f>IF(M830="","",VLOOKUP(M830,POA!$B$3:$G802,3,0))</f>
        <v>5</v>
      </c>
      <c r="O830" s="228" t="s">
        <v>7</v>
      </c>
      <c r="P830" s="228">
        <f>+SUM(P831:P839)</f>
        <v>0</v>
      </c>
      <c r="Q830" s="229">
        <f>IF(ISERROR(VLOOKUP(M830,POA!$B$3:$G815,2,0)),"",VLOOKUP(M830,POA!$B$3:$G815,2,0))</f>
        <v>1378467964</v>
      </c>
      <c r="R830" s="230">
        <f>IF(M830="","",SUM($I$830)+IF(ISERROR(VLOOKUP(M830,POA!$B$3:$G799,4,0)),"",VLOOKUP(M830,POA!$B$3:$G799,4,0)))</f>
        <v>15417421426.799999</v>
      </c>
      <c r="S830" s="231" t="str">
        <f>IF(OR($R$26=0,M830="",Q830=""),"",IF($R$26&gt;=VLOOKUP(M830,POA!$B$3:$G$21,6,FALSE),"CUMPLE","NO CUMPLE"))</f>
        <v/>
      </c>
      <c r="T830" s="225" t="str">
        <f>IF(M830="","",IF(COUNTIFS(T831:T840,"SI",D831:D840,"&gt;=10%")&gt;0,"SI","NO"))</f>
        <v>SI</v>
      </c>
      <c r="U830" s="225">
        <f>IF(ISERROR(SUM(E830/G830)),0,SUM(E830/G830))</f>
        <v>4.9065433196261177</v>
      </c>
      <c r="V830" s="232" t="str">
        <f>IF(OR($U830=0,M830="",Q830=""),"",IF(AND(T830="SI",$U830&gt;=$V$22),"CUMPLE",IF($U830&gt;=$V$23,"CUMPLE","NO CUMPLE")))</f>
        <v>CUMPLE</v>
      </c>
      <c r="W830" s="233">
        <f>IF(M830="","",IF(ISERROR(SUM(H830/F830)),0,SUM(H830/F830)))</f>
        <v>0.20984975950084045</v>
      </c>
      <c r="X830" s="232" t="str">
        <f>IF(OR(W830=0,M830="",Q830=""),"",IF(AND(T830="SI",W830&lt;=$X$22),"CUMPLE",IF(W830&lt;=$X$23,"CUMPLE","NO CUMPLE")))</f>
        <v>CUMPLE</v>
      </c>
      <c r="Y830" s="225">
        <f>IF(ISERROR(SUM(K830/L830)),0,SUM(K830/L830))</f>
        <v>241.61753046331691</v>
      </c>
      <c r="Z830" s="232" t="str">
        <f>IF(OR(Y830=0,M830="",Q830=""),"",IF(AND(T830="SI",Y830&gt;=$Z$22),"CUMPLE",IF(Y830&gt;=$Z$23,"CUMPLE","NO CUMPLE")))</f>
        <v>CUMPLE</v>
      </c>
      <c r="AA830" s="234" t="str">
        <f t="shared" ref="AA830:AA840" si="742">IF(OR(S830="",V830="",X830="",Z830=""),"",IF(S830="NO CUMPLE","NO CUMPLE",IF(V830="NO CUMPLE","NO CUMPLE",IF(X830="NO CUMPLE","NO CUMPLE",IF(Z830="NO CUMPLE","NO CUMPLE",IF(Z830="NO CUMPLE","NO CUMPLE","CUMPLE"))))))</f>
        <v/>
      </c>
      <c r="AB830" s="235">
        <v>2021</v>
      </c>
      <c r="AC830" s="236">
        <f>IF(ISERROR(F830/VLOOKUP(AB830,$AC$21:$AD$23,2)),"",F830/VLOOKUP(AB830,$AC$21:$AD$23,2))</f>
        <v>23740.744557668135</v>
      </c>
      <c r="AD830" s="237" t="str">
        <f>IF(OR(B830="",C830=""),"",IF(AND(AC830&gt;0,AC830&lt;=30000),"MIPYME","NO CUMPLE"))</f>
        <v>MIPYME</v>
      </c>
      <c r="AE830" s="238">
        <f>IF(M830="","",IF(ISERROR(SUM(K830/J830)),0,SUM(K830/J830)))</f>
        <v>0.36360320678248637</v>
      </c>
      <c r="AF830" s="239" t="str">
        <f>IF(OR(M830="",L830="",P830=""),"",IF(AND(T830="SI",AE830&gt;=$AF$22),"CUMPLE",IF(AE830&gt;=$AF$23,"CUMPLE","NO CUMPLE")))</f>
        <v>CUMPLE</v>
      </c>
      <c r="AG830" s="238">
        <f>IF(M830="","",IF(ISERROR(SUM(K830/F830)),0,SUM(K830/F830)))</f>
        <v>0.28730116128544725</v>
      </c>
      <c r="AH830" s="239" t="str">
        <f>IF(OR(M830="",L830="",P830=""),"",IF(AND(T830="SI",AG830&gt;=$AH$22),"CUMPLE",IF(AG830&gt;=$AH$23,"CUMPLE","NO CUMPLE")))</f>
        <v>CUMPLE</v>
      </c>
      <c r="AI830" s="234" t="str">
        <f>IF(OR(AF830="",AH830=""),"",IF(AF830="NO CUMPLE","NO CUMPLE",IF(AH830="NO CUMPLE","NO CUMPLE",IF(AH830="NO CUMPLE","NO CUMPLE","CUMPLE"))))</f>
        <v>CUMPLE</v>
      </c>
    </row>
    <row r="831" spans="1:37" s="14" customFormat="1" ht="20.100000000000001" customHeight="1">
      <c r="A831" s="259">
        <v>45476</v>
      </c>
      <c r="B831" s="146">
        <f>IF(C831="","",B830+0.1)</f>
        <v>68.099999999999994</v>
      </c>
      <c r="C831" s="146" t="s">
        <v>308</v>
      </c>
      <c r="D831" s="147">
        <v>0.7</v>
      </c>
      <c r="E831" s="137">
        <v>17683049446</v>
      </c>
      <c r="F831" s="137">
        <v>19669575824</v>
      </c>
      <c r="G831" s="137">
        <v>3791047937</v>
      </c>
      <c r="H831" s="137">
        <v>4328144723</v>
      </c>
      <c r="I831" s="137">
        <f>IF(ISERROR(E831-G831),"",E831-G831)</f>
        <v>13892001509</v>
      </c>
      <c r="J831" s="137">
        <f>IF(ISERROR(F831-H831),"",F831-H831)</f>
        <v>15341431101</v>
      </c>
      <c r="K831" s="137">
        <v>6052557407</v>
      </c>
      <c r="L831" s="137">
        <v>21447240</v>
      </c>
      <c r="M831" s="148">
        <v>6</v>
      </c>
      <c r="N831" s="198">
        <f>IF(M831="","",VLOOKUP(M831,POA!$B$3:$G802,3,0))</f>
        <v>5</v>
      </c>
      <c r="O831" s="159" t="s">
        <v>7</v>
      </c>
      <c r="P831" s="159">
        <f t="shared" ref="P831:P832" si="743">+SUM(P832:P840)</f>
        <v>0</v>
      </c>
      <c r="Q831" s="202">
        <f>IF(ISERROR(VLOOKUP(M831,POA!$B$3:$G815,2,0)),"",VLOOKUP(M831,POA!$B$3:$G815,2,0))</f>
        <v>1264100957</v>
      </c>
      <c r="R831" s="264">
        <f>IF(M831="","",SUM($I$830)+IF(ISERROR(VLOOKUP(M831,POA!$B$3:$G800,4,0)),"",VLOOKUP(M831,POA!$B$3:$G800,4,0)))</f>
        <v>15394548025.4</v>
      </c>
      <c r="S831" s="256" t="str">
        <f>IF(OR($R$26=0,M831="",Q831=""),"",IF($R$26&gt;=VLOOKUP(M831,POA!$B$3:$G$21,6,FALSE),"CUMPLE","NO CUMPLE"))</f>
        <v/>
      </c>
      <c r="T831" s="154" t="s">
        <v>114</v>
      </c>
      <c r="U831" s="138"/>
      <c r="V831" s="185" t="str">
        <f>IF(OR($U830=0,M831="",Q831=""),"",IF(AND(T831="SI",$U830&gt;=$V$22),"CUMPLE",IF($U830&gt;=$V$23,"CUMPLE","NO CUMPLE")))</f>
        <v>CUMPLE</v>
      </c>
      <c r="W831" s="139"/>
      <c r="X831" s="185" t="str">
        <f>IF(OR(W830=0,M831="",Q831=""),"",IF(AND(T831="SI",W830&lt;=$X$22),"CUMPLE",IF(W830&lt;=$X$23,"CUMPLE","NO CUMPLE")))</f>
        <v>CUMPLE</v>
      </c>
      <c r="Y831" s="140"/>
      <c r="Z831" s="185" t="str">
        <f>IF(OR(Y830=0,M831="",Q831=""),"",IF(AND(T831="SI",Y830&gt;=$Z$22),"CUMPLE",IF(Y830&gt;=$Z$23,"CUMPLE","NO CUMPLE")))</f>
        <v>CUMPLE</v>
      </c>
      <c r="AA831" s="213" t="str">
        <f t="shared" si="742"/>
        <v/>
      </c>
      <c r="AB831" s="141">
        <v>2021</v>
      </c>
      <c r="AC831" s="142">
        <f t="shared" ref="AC831:AC839" si="744">IF(ISERROR(F831/VLOOKUP(AB831,$AC$21:$AD$23,2)),"",F831/VLOOKUP(AB831,$AC$21:$AD$23,2))</f>
        <v>21649.986708140437</v>
      </c>
      <c r="AD831" s="143" t="str">
        <f>IF(OR(B831="",C831=""),"",IF(AND(AC831&gt;0,AC831&lt;=30000),"MIPYME","NO CUMPLE"))</f>
        <v>MIPYME</v>
      </c>
      <c r="AE831" s="144"/>
      <c r="AF831" s="187" t="str">
        <f>IF(OR(M831="",L830="",P831=""),"",IF(AND(T830="SI",AE830&gt;=$AF$22),"CUMPLE",IF(AE830&gt;=$AF$23,"CUMPLE","NO CUMPLE")))</f>
        <v>CUMPLE</v>
      </c>
      <c r="AG831" s="144"/>
      <c r="AH831" s="187" t="str">
        <f>IF(OR(M831="",L830="",P831=""),"",IF(AND(T830="SI",AG830&gt;=$AH$22),"CUMPLE",IF(AG830&gt;=$AH$23,"CUMPLE","NO CUMPLE")))</f>
        <v>CUMPLE</v>
      </c>
      <c r="AI831" s="161" t="str">
        <f t="shared" ref="AI831:AI840" si="745">IF(OR(AF831="",AH831=""),"",IF(AF831="NO CUMPLE","NO CUMPLE",IF(AH831="NO CUMPLE","NO CUMPLE",IF(AH831="NO CUMPLE","NO CUMPLE","CUMPLE"))))</f>
        <v>CUMPLE</v>
      </c>
    </row>
    <row r="832" spans="1:37" s="14" customFormat="1" ht="20.100000000000001" customHeight="1">
      <c r="A832" s="259">
        <v>45467</v>
      </c>
      <c r="B832" s="21">
        <f t="shared" ref="B832:B840" si="746">IF(C832="","",B831+0.1)</f>
        <v>68.199999999999989</v>
      </c>
      <c r="C832" s="21" t="s">
        <v>309</v>
      </c>
      <c r="D832" s="121">
        <v>0.3</v>
      </c>
      <c r="E832" s="153">
        <v>1334669666</v>
      </c>
      <c r="F832" s="153">
        <v>1899507866</v>
      </c>
      <c r="G832" s="153">
        <v>84943341</v>
      </c>
      <c r="H832" s="153">
        <v>198122302</v>
      </c>
      <c r="I832" s="153">
        <f>IF(ISERROR(E832-G832),"",E832-G832)</f>
        <v>1249726325</v>
      </c>
      <c r="J832" s="153">
        <f t="shared" ref="J832:J840" si="747">IF(ISERROR(F832-H832),"",F832-H832)</f>
        <v>1701385564</v>
      </c>
      <c r="K832" s="153">
        <v>144265385</v>
      </c>
      <c r="L832" s="153">
        <v>4200000</v>
      </c>
      <c r="M832" s="149">
        <v>7</v>
      </c>
      <c r="N832" s="197">
        <f>IF(M832="","",VLOOKUP(M832,POA!$B$3:$G802,3,0))</f>
        <v>5</v>
      </c>
      <c r="O832" s="160" t="s">
        <v>7</v>
      </c>
      <c r="P832" s="160">
        <f t="shared" si="743"/>
        <v>0</v>
      </c>
      <c r="Q832" s="255">
        <f>IF(ISERROR(VLOOKUP(M832,POA!$B$3:$G815,2,0)),"",VLOOKUP(M832,POA!$B$3:$G815,2,0))</f>
        <v>1167015102</v>
      </c>
      <c r="R832" s="295">
        <f>IF(M832="","",SUM($I$830)+IF(ISERROR(VLOOKUP(M832,POA!$B$3:$G801,4,0)),"",VLOOKUP(M832,POA!$B$3:$G801,4,0)))</f>
        <v>15375130854.4</v>
      </c>
      <c r="S832" s="257" t="str">
        <f>IF(OR($R$26=0,M832="",Q832=""),"",IF($R$26&gt;=VLOOKUP(M832,POA!$B$3:$G$21,6,FALSE),"CUMPLE","NO CUMPLE"))</f>
        <v/>
      </c>
      <c r="T832" s="129" t="s">
        <v>71</v>
      </c>
      <c r="U832" s="130"/>
      <c r="V832" s="186" t="str">
        <f>IF(OR($U830=0,M832="",Q832=""),"",IF(AND(T832="SI",$U830&gt;=$V$22),"CUMPLE",IF($U830&gt;=$V$23,"CUMPLE","NO CUMPLE")))</f>
        <v>CUMPLE</v>
      </c>
      <c r="W832" s="131"/>
      <c r="X832" s="186" t="str">
        <f>IF(OR(W830=0,M832="",Q832=""),"",IF(AND(T832="SI",W830&lt;=$X$22),"CUMPLE",IF(W830&lt;=$X$23,"CUMPLE","NO CUMPLE")))</f>
        <v>CUMPLE</v>
      </c>
      <c r="Y832" s="132"/>
      <c r="Z832" s="186" t="str">
        <f>IF(OR(Y830=0,M832="",Q832=""),"",IF(AND(T832="SI",Y830&gt;=$Z$22),"CUMPLE",IF(Y830&gt;=$Z$23,"CUMPLE","NO CUMPLE")))</f>
        <v>CUMPLE</v>
      </c>
      <c r="AA832" s="214" t="str">
        <f t="shared" si="742"/>
        <v/>
      </c>
      <c r="AB832" s="199">
        <v>2021</v>
      </c>
      <c r="AC832" s="134">
        <f t="shared" si="744"/>
        <v>2090.7578495276966</v>
      </c>
      <c r="AD832" s="135" t="str">
        <f t="shared" ref="AD832:AD835" si="748">IF(OR(B832="",C832=""),"",IF(AND(AC832&gt;0,AC832&lt;=30000),"MIPYME","NO CUMPLE"))</f>
        <v>MIPYME</v>
      </c>
      <c r="AE832" s="136"/>
      <c r="AF832" s="188" t="str">
        <f>IF(OR(M832="",L830="",P832=""),"",IF(AND(T830="SI",AE830&gt;=$AF$22),"CUMPLE",IF(AE830&gt;=$AF$23,"CUMPLE","NO CUMPLE")))</f>
        <v>CUMPLE</v>
      </c>
      <c r="AG832" s="136"/>
      <c r="AH832" s="188" t="str">
        <f>IF(OR(M832="",L830="",P830=""),"",IF(AND(T830="SI",AG830&gt;=$AH$22),"CUMPLE",IF(AG830&gt;=$AH$23,"CUMPLE","NO CUMPLE")))</f>
        <v>CUMPLE</v>
      </c>
      <c r="AI832" s="162" t="str">
        <f t="shared" si="745"/>
        <v>CUMPLE</v>
      </c>
    </row>
    <row r="833" spans="1:37" s="14" customFormat="1" ht="20.100000000000001" customHeight="1">
      <c r="A833" s="259"/>
      <c r="B833" s="21" t="str">
        <f t="shared" si="746"/>
        <v/>
      </c>
      <c r="C833" s="21"/>
      <c r="D833" s="121"/>
      <c r="E833" s="153"/>
      <c r="F833" s="153"/>
      <c r="G833" s="153"/>
      <c r="H833" s="153"/>
      <c r="I833" s="153">
        <f t="shared" ref="I833:I839" si="749">IF(ISERROR(E833-G833),"",E833-G833)</f>
        <v>0</v>
      </c>
      <c r="J833" s="153">
        <f t="shared" si="747"/>
        <v>0</v>
      </c>
      <c r="K833" s="153"/>
      <c r="L833" s="153"/>
      <c r="M833" s="149">
        <v>8</v>
      </c>
      <c r="N833" s="197">
        <f>IF(M833="","",VLOOKUP(M833,POA!$B$3:$G802,3,0))</f>
        <v>5</v>
      </c>
      <c r="O833" s="160" t="s">
        <v>7</v>
      </c>
      <c r="P833" s="160">
        <f>+SUM(P834:P841)</f>
        <v>0</v>
      </c>
      <c r="Q833" s="255">
        <f>IF(ISERROR(VLOOKUP(M833,POA!$B$3:$G815,2,0)),"",VLOOKUP(M833,POA!$B$3:$G815,2,0))</f>
        <v>1146992897</v>
      </c>
      <c r="R833" s="295">
        <f>IF(M833="","",SUM($I$830)+IF(ISERROR(VLOOKUP(M833,POA!$B$3:$G802,4,0)),"",VLOOKUP(M833,POA!$B$3:$G802,4,0)))</f>
        <v>15371126413.4</v>
      </c>
      <c r="S833" s="294" t="str">
        <f>IF(OR($R$26=0,M833="",Q833=""),"",IF($R$26&gt;=VLOOKUP(M833,POA!$B$3:$G$21,6,FALSE),"CUMPLE","NO CUMPLE"))</f>
        <v/>
      </c>
      <c r="T833" s="129"/>
      <c r="U833" s="130"/>
      <c r="V833" s="186" t="str">
        <f>IF(OR($U830=0,M833="",Q833=""),"",IF(AND(T833="SI",$U830&gt;=$V$22),"CUMPLE",IF($U830&gt;=$V$23,"CUMPLE","NO CUMPLE")))</f>
        <v>CUMPLE</v>
      </c>
      <c r="W833" s="131"/>
      <c r="X833" s="186" t="str">
        <f>IF(OR(W830=0,M833="",Q833=""),"",IF(AND(T833="SI",W830&lt;=$X$22),"CUMPLE",IF(W830&lt;=$X$23,"CUMPLE","NO CUMPLE")))</f>
        <v>CUMPLE</v>
      </c>
      <c r="Y833" s="132"/>
      <c r="Z833" s="186" t="str">
        <f>IF(OR(Y830=0,M833="",Q833=""),"",IF(AND(T833="SI",Y830&gt;=$Z$22),"CUMPLE",IF(Y830&gt;=$Z$23,"CUMPLE","NO CUMPLE")))</f>
        <v>CUMPLE</v>
      </c>
      <c r="AA833" s="214" t="str">
        <f t="shared" si="742"/>
        <v/>
      </c>
      <c r="AB833" s="199">
        <v>2021</v>
      </c>
      <c r="AC833" s="134">
        <f t="shared" si="744"/>
        <v>0</v>
      </c>
      <c r="AD833" s="135" t="str">
        <f t="shared" si="748"/>
        <v/>
      </c>
      <c r="AE833" s="136"/>
      <c r="AF833" s="188" t="str">
        <f>IF(OR(M833="",L830="",P833=""),"",IF(AND(T830="SI",AE830&gt;=$AF$22),"CUMPLE",IF(AE830&gt;=$AF$23,"CUMPLE","NO CUMPLE")))</f>
        <v>CUMPLE</v>
      </c>
      <c r="AG833" s="136"/>
      <c r="AH833" s="188" t="str">
        <f>IF(OR(M833="",L830="",P830=""),"",IF(AND(T830="SI",AG830&gt;=$AH$22),"CUMPLE",IF(AG830&gt;=$AH$23,"CUMPLE","NO CUMPLE")))</f>
        <v>CUMPLE</v>
      </c>
      <c r="AI833" s="162" t="str">
        <f t="shared" si="745"/>
        <v>CUMPLE</v>
      </c>
    </row>
    <row r="834" spans="1:37" s="14" customFormat="1" ht="20.100000000000001" customHeight="1">
      <c r="A834" s="259"/>
      <c r="B834" s="21" t="str">
        <f t="shared" si="746"/>
        <v/>
      </c>
      <c r="C834" s="21"/>
      <c r="D834" s="121"/>
      <c r="E834" s="153"/>
      <c r="F834" s="153"/>
      <c r="G834" s="153"/>
      <c r="H834" s="153"/>
      <c r="I834" s="153">
        <f t="shared" si="749"/>
        <v>0</v>
      </c>
      <c r="J834" s="153">
        <f t="shared" si="747"/>
        <v>0</v>
      </c>
      <c r="K834" s="153"/>
      <c r="L834" s="153"/>
      <c r="M834" s="149"/>
      <c r="N834" s="197"/>
      <c r="O834" s="160"/>
      <c r="P834" s="160"/>
      <c r="Q834" s="203"/>
      <c r="R834" s="261"/>
      <c r="S834" s="252" t="str">
        <f>IF(OR($R$26=0,M834="",Q834=""),"",IF($R$26&gt;=VLOOKUP(M834,POA!$B$3:$G$21,6,FALSE),"CUMPLE","NO CUMPLE"))</f>
        <v/>
      </c>
      <c r="T834" s="129"/>
      <c r="U834" s="130"/>
      <c r="V834" s="186" t="str">
        <f>IF(OR($U830=0,M834="",Q834=""),"",IF(AND(T834="SI",$U830&gt;=$V$22),"CUMPLE",IF($U830&gt;=$V$23,"CUMPLE","NO CUMPLE")))</f>
        <v/>
      </c>
      <c r="W834" s="131"/>
      <c r="X834" s="186" t="str">
        <f>IF(OR(W830=0,M834="",Q834=""),"",IF(AND(T834="SI",W830&lt;=$X$22),"CUMPLE",IF(W830&lt;=$X$23,"CUMPLE","NO CUMPLE")))</f>
        <v/>
      </c>
      <c r="Y834" s="132"/>
      <c r="Z834" s="186" t="str">
        <f>IF(OR(Y830=0,M834="",Q834=""),"",IF(AND(T834="SI",Y830&gt;=$Z$22),"CUMPLE",IF(Y830&gt;=$Z$23,"CUMPLE","NO CUMPLE")))</f>
        <v/>
      </c>
      <c r="AA834" s="214" t="str">
        <f t="shared" si="742"/>
        <v/>
      </c>
      <c r="AB834" s="199">
        <v>2021</v>
      </c>
      <c r="AC834" s="134">
        <f t="shared" si="744"/>
        <v>0</v>
      </c>
      <c r="AD834" s="135" t="str">
        <f t="shared" si="748"/>
        <v/>
      </c>
      <c r="AE834" s="136"/>
      <c r="AF834" s="188" t="str">
        <f>IF(OR(M834="",L830="",P834=""),"",IF(AND(T830="SI",AE830&gt;=$AF$22),"CUMPLE",IF(AE830&gt;=$AF$23,"CUMPLE","NO CUMPLE")))</f>
        <v/>
      </c>
      <c r="AG834" s="136"/>
      <c r="AH834" s="188" t="str">
        <f>IF(OR(M833="",L830="",P830=""),"",IF(AND(T830="SI",AG830&gt;=$AH$22),"CUMPLE",IF(AG830&gt;=$AH$23,"CUMPLE","NO CUMPLE")))</f>
        <v>CUMPLE</v>
      </c>
      <c r="AI834" s="162" t="str">
        <f t="shared" si="745"/>
        <v/>
      </c>
    </row>
    <row r="835" spans="1:37" s="14" customFormat="1" ht="20.100000000000001" customHeight="1">
      <c r="A835" s="259"/>
      <c r="B835" s="21" t="str">
        <f t="shared" si="746"/>
        <v/>
      </c>
      <c r="C835" s="21"/>
      <c r="D835" s="121"/>
      <c r="E835" s="153"/>
      <c r="F835" s="153"/>
      <c r="G835" s="153"/>
      <c r="H835" s="153"/>
      <c r="I835" s="153">
        <f t="shared" si="749"/>
        <v>0</v>
      </c>
      <c r="J835" s="153">
        <f t="shared" si="747"/>
        <v>0</v>
      </c>
      <c r="K835" s="153"/>
      <c r="L835" s="153"/>
      <c r="M835" s="149"/>
      <c r="N835" s="197"/>
      <c r="O835" s="160"/>
      <c r="P835" s="160"/>
      <c r="Q835" s="203"/>
      <c r="R835" s="204"/>
      <c r="S835" s="246" t="str">
        <f>IF(OR($R$26=0,M835="",Q835=""),"",IF($R$26&gt;=VLOOKUP(M835,POA!$B$3:$G$21,6,FALSE),"CUMPLE","NO CUMPLE"))</f>
        <v/>
      </c>
      <c r="T835" s="129"/>
      <c r="U835" s="130"/>
      <c r="V835" s="186" t="str">
        <f>IF(OR($U830=0,M835="",Q835=""),"",IF(AND(T835="SI",$U830&gt;=$V$22),"CUMPLE",IF($U830&gt;=$V$23,"CUMPLE","NO CUMPLE")))</f>
        <v/>
      </c>
      <c r="W835" s="131"/>
      <c r="X835" s="186" t="str">
        <f>IF(OR(W830=0,M835="",Q835=""),"",IF(AND(T835="SI",W830&lt;=$X$22),"CUMPLE",IF(W830&lt;=$X$23,"CUMPLE","NO CUMPLE")))</f>
        <v/>
      </c>
      <c r="Y835" s="132"/>
      <c r="Z835" s="186" t="str">
        <f>IF(OR(Y830=0,M835="",Q835=""),"",IF(AND(T835="SI",Y830&gt;=$Z$22),"CUMPLE",IF(Y830&gt;=$Z$23,"CUMPLE","NO CUMPLE")))</f>
        <v/>
      </c>
      <c r="AA835" s="214" t="str">
        <f t="shared" si="742"/>
        <v/>
      </c>
      <c r="AB835" s="199">
        <v>2021</v>
      </c>
      <c r="AC835" s="134">
        <f t="shared" si="744"/>
        <v>0</v>
      </c>
      <c r="AD835" s="135" t="str">
        <f t="shared" si="748"/>
        <v/>
      </c>
      <c r="AE835" s="136"/>
      <c r="AF835" s="188" t="str">
        <f>IF(OR(M835="",L830="",P835=""),"",IF(AND(T830="SI",AE830&gt;=$AF$22),"CUMPLE",IF(AE830&gt;=$AF$23,"CUMPLE","NO CUMPLE")))</f>
        <v/>
      </c>
      <c r="AG835" s="136"/>
      <c r="AH835" s="188" t="str">
        <f>IF(OR(M835="",L830="",P830=""),"",IF(AND(T830="SI",AG830&gt;=$AH$22),"CUMPLE",IF(AG830&gt;=$AH$23,"CUMPLE","NO CUMPLE")))</f>
        <v/>
      </c>
      <c r="AI835" s="162" t="str">
        <f t="shared" si="745"/>
        <v/>
      </c>
    </row>
    <row r="836" spans="1:37" s="14" customFormat="1" ht="20.100000000000001" customHeight="1">
      <c r="A836" s="259"/>
      <c r="B836" s="150" t="str">
        <f t="shared" si="746"/>
        <v/>
      </c>
      <c r="C836" s="150"/>
      <c r="D836" s="121"/>
      <c r="E836" s="153"/>
      <c r="F836" s="153"/>
      <c r="G836" s="153"/>
      <c r="H836" s="153"/>
      <c r="I836" s="153">
        <f t="shared" si="749"/>
        <v>0</v>
      </c>
      <c r="J836" s="153">
        <f t="shared" si="747"/>
        <v>0</v>
      </c>
      <c r="K836" s="153"/>
      <c r="L836" s="153"/>
      <c r="M836" s="149"/>
      <c r="N836" s="197"/>
      <c r="O836" s="160"/>
      <c r="P836" s="160"/>
      <c r="Q836" s="203"/>
      <c r="R836" s="204"/>
      <c r="S836" s="246" t="str">
        <f>IF(OR($R$26=0,M836="",Q836=""),"",IF($R$26&gt;=VLOOKUP(M836,POA!$B$3:$G$21,6,FALSE),"CUMPLE","NO CUMPLE"))</f>
        <v/>
      </c>
      <c r="T836" s="129"/>
      <c r="U836" s="130"/>
      <c r="V836" s="186" t="str">
        <f>IF(OR($U830=0,M836="",Q836=""),"",IF(AND(T836="SI",$U830&gt;=$V$22),"CUMPLE",IF($U830&gt;=$V$23,"CUMPLE","NO CUMPLE")))</f>
        <v/>
      </c>
      <c r="W836" s="131"/>
      <c r="X836" s="186" t="str">
        <f>IF(OR(W830=0,M836="",Q836=""),"",IF(AND(T836="SI",W830&lt;=$X$22),"CUMPLE",IF(W830&lt;=$X$23,"CUMPLE","NO CUMPLE")))</f>
        <v/>
      </c>
      <c r="Y836" s="132"/>
      <c r="Z836" s="186" t="str">
        <f>IF(OR(Y830=0,M836="",Q836=""),"",IF(AND(T836="SI",Y830&gt;=$Z$22),"CUMPLE",IF(Y830&gt;=$Z$23,"CUMPLE","NO CUMPLE")))</f>
        <v/>
      </c>
      <c r="AA836" s="214" t="str">
        <f t="shared" si="742"/>
        <v/>
      </c>
      <c r="AB836" s="199">
        <v>2021</v>
      </c>
      <c r="AC836" s="134">
        <f t="shared" si="744"/>
        <v>0</v>
      </c>
      <c r="AD836" s="135" t="str">
        <f>IF(OR(B836="",C836=""),"",IF(AND(AC836&gt;0,AC836&lt;=30000),"MIPYME","NO CUMPLE"))</f>
        <v/>
      </c>
      <c r="AE836" s="136"/>
      <c r="AF836" s="188" t="str">
        <f>IF(OR(M836="",L830="",P836=""),"",IF(AND(T834="SI",AE830&gt;=$AF$22),"CUMPLE",IF(AE830&gt;=$AF$23,"CUMPLE","NO CUMPLE")))</f>
        <v/>
      </c>
      <c r="AG836" s="136"/>
      <c r="AH836" s="188" t="str">
        <f>IF(OR(M836="",L830="",P830=""),"",IF(AND(T830="SI",AG830&gt;=$AH$22),"CUMPLE",IF(AG830&gt;=$AH$23,"CUMPLE","NO CUMPLE")))</f>
        <v/>
      </c>
      <c r="AI836" s="162" t="str">
        <f t="shared" si="745"/>
        <v/>
      </c>
    </row>
    <row r="837" spans="1:37" s="14" customFormat="1" ht="20.100000000000001" customHeight="1">
      <c r="A837" s="259"/>
      <c r="B837" s="150" t="str">
        <f t="shared" si="746"/>
        <v/>
      </c>
      <c r="C837" s="150"/>
      <c r="D837" s="121"/>
      <c r="E837" s="153"/>
      <c r="F837" s="153"/>
      <c r="G837" s="153"/>
      <c r="H837" s="153"/>
      <c r="I837" s="153">
        <f t="shared" si="749"/>
        <v>0</v>
      </c>
      <c r="J837" s="153">
        <f t="shared" si="747"/>
        <v>0</v>
      </c>
      <c r="K837" s="153"/>
      <c r="L837" s="153"/>
      <c r="M837" s="149"/>
      <c r="N837" s="197"/>
      <c r="O837" s="160"/>
      <c r="P837" s="160"/>
      <c r="Q837" s="203"/>
      <c r="R837" s="204"/>
      <c r="S837" s="246" t="str">
        <f>IF(OR($R$26=0,M837="",Q837=""),"",IF($R$26&gt;=VLOOKUP(M837,POA!$B$3:$G$21,6,FALSE),"CUMPLE","NO CUMPLE"))</f>
        <v/>
      </c>
      <c r="T837" s="129"/>
      <c r="U837" s="130"/>
      <c r="V837" s="186" t="str">
        <f>IF(OR($U830=0,M837="",Q837=""),"",IF(AND(T837="SI",$U830&gt;=$V$22),"CUMPLE",IF($U830&gt;=$V$23,"CUMPLE","NO CUMPLE")))</f>
        <v/>
      </c>
      <c r="W837" s="131"/>
      <c r="X837" s="186" t="str">
        <f>IF(OR(W830=0,M837="",Q837=""),"",IF(AND(T837="SI",W830&lt;=$X$22),"CUMPLE",IF(W830&lt;=$X$23,"CUMPLE","NO CUMPLE")))</f>
        <v/>
      </c>
      <c r="Y837" s="132"/>
      <c r="Z837" s="186" t="str">
        <f>IF(OR(Y830=0,M837="",Q837=""),"",IF(AND(T837="SI",Y830&gt;=$Z$22),"CUMPLE",IF(Y830&gt;=$Z$23,"CUMPLE","NO CUMPLE")))</f>
        <v/>
      </c>
      <c r="AA837" s="214" t="str">
        <f t="shared" si="742"/>
        <v/>
      </c>
      <c r="AB837" s="199">
        <v>2021</v>
      </c>
      <c r="AC837" s="134">
        <f t="shared" si="744"/>
        <v>0</v>
      </c>
      <c r="AD837" s="135" t="str">
        <f t="shared" ref="AD837:AD838" si="750">IF(OR(B837="",C837=""),"",IF(AND(AC837&gt;0,AC837&lt;=30000),"MIPYME","NO CUMPLE"))</f>
        <v/>
      </c>
      <c r="AE837" s="136"/>
      <c r="AF837" s="188" t="str">
        <f>IF(OR(M837="",L830="",P837=""),"",IF(AND(T830="SI",AE830&gt;=$AF$22),"CUMPLE",IF(AE830&gt;=$AF$23,"CUMPLE","NO CUMPLE")))</f>
        <v/>
      </c>
      <c r="AG837" s="136"/>
      <c r="AH837" s="188" t="str">
        <f>IF(OR(M837="",L830="",P830=""),"",IF(AND(T830="SI",AG830&gt;=$AH$22),"CUMPLE",IF(AG830&gt;=$AH$23,"CUMPLE","NO CUMPLE")))</f>
        <v/>
      </c>
      <c r="AI837" s="162" t="str">
        <f t="shared" si="745"/>
        <v/>
      </c>
    </row>
    <row r="838" spans="1:37" s="14" customFormat="1" ht="20.100000000000001" customHeight="1">
      <c r="A838" s="259"/>
      <c r="B838" s="150" t="str">
        <f t="shared" si="746"/>
        <v/>
      </c>
      <c r="C838" s="150"/>
      <c r="D838" s="121"/>
      <c r="E838" s="153"/>
      <c r="F838" s="153"/>
      <c r="G838" s="153"/>
      <c r="H838" s="153"/>
      <c r="I838" s="153">
        <f t="shared" si="749"/>
        <v>0</v>
      </c>
      <c r="J838" s="153">
        <f t="shared" si="747"/>
        <v>0</v>
      </c>
      <c r="K838" s="153"/>
      <c r="L838" s="153"/>
      <c r="M838" s="149"/>
      <c r="N838" s="197"/>
      <c r="O838" s="160"/>
      <c r="P838" s="160"/>
      <c r="Q838" s="203"/>
      <c r="R838" s="204"/>
      <c r="S838" s="246" t="str">
        <f>IF(OR($R$26=0,M838="",Q838=""),"",IF($R$26&gt;=VLOOKUP(M838,POA!$B$3:$G$21,6,FALSE),"CUMPLE","NO CUMPLE"))</f>
        <v/>
      </c>
      <c r="T838" s="129"/>
      <c r="U838" s="130"/>
      <c r="V838" s="186" t="str">
        <f>IF(OR($U830=0,M838="",Q838=""),"",IF(AND(T838="SI",$U830&gt;=$V$22),"CUMPLE",IF($U830&gt;=$V$23,"CUMPLE","NO CUMPLE")))</f>
        <v/>
      </c>
      <c r="W838" s="131"/>
      <c r="X838" s="186" t="str">
        <f>IF(OR(W830=0,M838="",Q838=""),"",IF(AND(T838="SI",W830&lt;=$X$22),"CUMPLE",IF(W830&lt;=$X$23,"CUMPLE","NO CUMPLE")))</f>
        <v/>
      </c>
      <c r="Y838" s="132"/>
      <c r="Z838" s="186" t="str">
        <f>IF(OR(Y830=0,M838="",Q838=""),"",IF(AND(T838="SI",Y830&gt;=$Z$22),"CUMPLE",IF(Y830&gt;=$Z$23,"CUMPLE","NO CUMPLE")))</f>
        <v/>
      </c>
      <c r="AA838" s="215" t="str">
        <f t="shared" si="742"/>
        <v/>
      </c>
      <c r="AB838" s="133">
        <v>2021</v>
      </c>
      <c r="AC838" s="134">
        <f t="shared" si="744"/>
        <v>0</v>
      </c>
      <c r="AD838" s="135" t="str">
        <f t="shared" si="750"/>
        <v/>
      </c>
      <c r="AE838" s="136"/>
      <c r="AF838" s="188" t="str">
        <f>IF(OR(M838="",L830="",P830=""),"",IF(AND(T830="SI",AE830&gt;=$AF$22),"CUMPLE",IF(AE830&gt;=$AF$23,"CUMPLE","NO CUMPLE")))</f>
        <v/>
      </c>
      <c r="AG838" s="136"/>
      <c r="AH838" s="188" t="str">
        <f>IF(OR(M838="",L830="",P830=""),"",IF(AND(T830="SI",AG830&gt;=$AH$22),"CUMPLE",IF(AG830&gt;=$AH$23,"CUMPLE","NO CUMPLE")))</f>
        <v/>
      </c>
      <c r="AI838" s="162" t="str">
        <f t="shared" si="745"/>
        <v/>
      </c>
    </row>
    <row r="839" spans="1:37" s="14" customFormat="1" ht="20.100000000000001" customHeight="1">
      <c r="A839" s="259"/>
      <c r="B839" s="150" t="str">
        <f t="shared" si="746"/>
        <v/>
      </c>
      <c r="C839" s="150"/>
      <c r="D839" s="121"/>
      <c r="E839" s="153"/>
      <c r="F839" s="153"/>
      <c r="G839" s="153"/>
      <c r="H839" s="153"/>
      <c r="I839" s="153">
        <f t="shared" si="749"/>
        <v>0</v>
      </c>
      <c r="J839" s="153">
        <f t="shared" si="747"/>
        <v>0</v>
      </c>
      <c r="K839" s="153"/>
      <c r="L839" s="153"/>
      <c r="M839" s="151"/>
      <c r="N839" s="197"/>
      <c r="O839" s="160"/>
      <c r="P839" s="160"/>
      <c r="Q839" s="203"/>
      <c r="R839" s="204"/>
      <c r="S839" s="246"/>
      <c r="T839" s="129"/>
      <c r="U839" s="130"/>
      <c r="V839" s="186" t="str">
        <f>IF(OR($U830=0,M839="",Q839=""),"",IF(AND(T839="SI",$U830&gt;=$V$22),"CUMPLE",IF($U830&gt;=$V$23,"CUMPLE","NO CUMPLE")))</f>
        <v/>
      </c>
      <c r="W839" s="131"/>
      <c r="X839" s="186" t="str">
        <f>IF(OR(W830=0,M839="",Q839=""),"",IF(AND(T839="SI",W830&lt;=$X$22),"CUMPLE",IF(W830&lt;=$X$23,"CUMPLE","NO CUMPLE")))</f>
        <v/>
      </c>
      <c r="Y839" s="132"/>
      <c r="Z839" s="186" t="str">
        <f>IF(OR(Y830=0,M839="",Q839=""),"",IF(AND(T839="SI",Y830&gt;=$Z$22),"CUMPLE",IF(Y830&gt;=$Z$23,"CUMPLE","NO CUMPLE")))</f>
        <v/>
      </c>
      <c r="AA839" s="214" t="str">
        <f t="shared" si="742"/>
        <v/>
      </c>
      <c r="AB839" s="199">
        <v>2021</v>
      </c>
      <c r="AC839" s="134">
        <f t="shared" si="744"/>
        <v>0</v>
      </c>
      <c r="AD839" s="135" t="str">
        <f>IF(OR(B839="",C839=""),"",IF(AND(AC839&gt;0,AC839&lt;=30000),"MIPYME","NO CUMPLE"))</f>
        <v/>
      </c>
      <c r="AE839" s="136"/>
      <c r="AF839" s="188" t="str">
        <f>IF(OR(M839="",L830="",P839=""),"",IF(AND(T830="SI",AE830&gt;=$AF$22),"CUMPLE",IF(AE830&gt;=$AF$23,"CUMPLE","NO CUMPLE")))</f>
        <v/>
      </c>
      <c r="AG839" s="136"/>
      <c r="AH839" s="188" t="str">
        <f>IF(OR(M839="",L830="",P830=""),"",IF(AND(T830="SI",AG830&gt;=$AH$22),"CUMPLE",IF(AG830&gt;=$AH$23,"CUMPLE","NO CUMPLE")))</f>
        <v/>
      </c>
      <c r="AI839" s="162" t="str">
        <f t="shared" si="745"/>
        <v/>
      </c>
    </row>
    <row r="840" spans="1:37" ht="20.100000000000001" customHeight="1">
      <c r="A840" s="259"/>
      <c r="B840" s="284" t="str">
        <f t="shared" si="746"/>
        <v/>
      </c>
      <c r="C840" s="284"/>
      <c r="D840" s="284"/>
      <c r="E840" s="216"/>
      <c r="F840" s="153"/>
      <c r="G840" s="153"/>
      <c r="H840" s="153"/>
      <c r="I840" s="153">
        <f>IF(ISERROR(E840-G840),"",E840-G840)</f>
        <v>0</v>
      </c>
      <c r="J840" s="153">
        <f t="shared" si="747"/>
        <v>0</v>
      </c>
      <c r="K840" s="153"/>
      <c r="L840" s="153"/>
      <c r="M840" s="151"/>
      <c r="N840" s="197"/>
      <c r="O840" s="160"/>
      <c r="P840" s="160"/>
      <c r="Q840" s="203"/>
      <c r="R840" s="204"/>
      <c r="S840" s="253"/>
      <c r="T840" s="129"/>
      <c r="U840" s="129"/>
      <c r="V840" s="186" t="str">
        <f>IF(OR($U831=0,M840="",Q840=""),"",IF(AND(T840="SI",$U831&gt;=$V$22),"CUMPLE",IF($U831&gt;=$V$23,"CUMPLE","NO CUMPLE")))</f>
        <v/>
      </c>
      <c r="W840" s="129"/>
      <c r="X840" s="186" t="str">
        <f>IF(OR(W831=0,M840="",Q840=""),"",IF(AND(T840="SI",W831&lt;=$X$22),"CUMPLE",IF(W831&lt;=$X$23,"CUMPLE","NO CUMPLE")))</f>
        <v/>
      </c>
      <c r="Y840" s="129"/>
      <c r="Z840" s="186" t="str">
        <f>IF(OR(Y831=0,M840="",Q840=""),"",IF(AND(T840="SI",Y831&gt;=$Z$22),"CUMPLE",IF(Y831&gt;=$Z$23,"CUMPLE","NO CUMPLE")))</f>
        <v/>
      </c>
      <c r="AA840" s="214" t="str">
        <f t="shared" si="742"/>
        <v/>
      </c>
      <c r="AB840" s="200"/>
      <c r="AC840" s="129"/>
      <c r="AD840" s="129"/>
      <c r="AE840" s="129"/>
      <c r="AF840" s="188" t="str">
        <f>IF(OR(M840="",L830="",P840=""),"",IF(AND(T830="SI",AE830&gt;=$AF$22),"CUMPLE",IF(AE830&gt;=$AF$23,"CUMPLE","NO CUMPLE")))</f>
        <v/>
      </c>
      <c r="AG840" s="129"/>
      <c r="AH840" s="188" t="str">
        <f>IF(OR(M840="",L830="",P830=""),"",IF(AND(T830="SI",AG830&gt;=$AH$22),"CUMPLE",IF(AG830&gt;=$AH$23,"CUMPLE","NO CUMPLE")))</f>
        <v/>
      </c>
      <c r="AI840" s="162" t="str">
        <f t="shared" si="745"/>
        <v/>
      </c>
      <c r="AJ840" s="14"/>
      <c r="AK840" s="14"/>
    </row>
    <row r="841" spans="1:37" ht="9.9499999999999993" customHeight="1" thickBot="1">
      <c r="A841" s="259"/>
      <c r="B841" s="322" t="s">
        <v>73</v>
      </c>
      <c r="C841" s="323"/>
      <c r="D841" s="323"/>
      <c r="E841" s="323"/>
      <c r="F841" s="323"/>
      <c r="G841" s="323"/>
      <c r="H841" s="323"/>
      <c r="I841" s="323"/>
      <c r="J841" s="323"/>
      <c r="K841" s="323"/>
      <c r="L841" s="323"/>
      <c r="M841" s="323"/>
      <c r="N841" s="323"/>
      <c r="O841" s="323"/>
      <c r="P841" s="323"/>
      <c r="Q841" s="323"/>
      <c r="R841" s="323"/>
      <c r="S841" s="324"/>
      <c r="T841" s="323"/>
      <c r="U841" s="323"/>
      <c r="V841" s="323"/>
      <c r="W841" s="323"/>
      <c r="X841" s="323"/>
      <c r="Y841" s="323"/>
      <c r="Z841" s="323"/>
      <c r="AA841" s="324"/>
      <c r="AB841" s="323"/>
      <c r="AC841" s="323"/>
      <c r="AD841" s="323"/>
      <c r="AE841" s="323"/>
      <c r="AF841" s="323"/>
      <c r="AG841" s="323"/>
      <c r="AH841" s="323"/>
      <c r="AI841" s="325"/>
      <c r="AJ841" s="14"/>
      <c r="AK841" s="14"/>
    </row>
    <row r="842" spans="1:37" s="221" customFormat="1" ht="26.1" customHeight="1">
      <c r="A842" s="269" t="s">
        <v>310</v>
      </c>
      <c r="B842" s="222">
        <v>69</v>
      </c>
      <c r="C842" s="223" t="s">
        <v>311</v>
      </c>
      <c r="D842" s="224">
        <f>IF(SUM(D843:D852)=0,"",SUM(D843:D852))</f>
        <v>1</v>
      </c>
      <c r="E842" s="225">
        <f t="shared" ref="E842:K842" si="751">IF(ISERROR(SUM(E843:E852)),"",SUM(E843:E852))</f>
        <v>8405382119</v>
      </c>
      <c r="F842" s="225">
        <f t="shared" si="751"/>
        <v>9402502091</v>
      </c>
      <c r="G842" s="225">
        <f t="shared" si="751"/>
        <v>438300200</v>
      </c>
      <c r="H842" s="225">
        <f t="shared" si="751"/>
        <v>2564600420</v>
      </c>
      <c r="I842" s="225">
        <f t="shared" si="751"/>
        <v>7967081919</v>
      </c>
      <c r="J842" s="225">
        <f t="shared" si="751"/>
        <v>6837901671</v>
      </c>
      <c r="K842" s="225">
        <f t="shared" si="751"/>
        <v>1933817140</v>
      </c>
      <c r="L842" s="225">
        <f t="shared" ref="L842" si="752">IF(ISERROR(SUM(L843:L851)),"",SUM(L843:L851))</f>
        <v>66300299</v>
      </c>
      <c r="M842" s="226">
        <v>1</v>
      </c>
      <c r="N842" s="227">
        <f>IF(M842="","",VLOOKUP(M842,POA!$B$3:$G814,3,0))</f>
        <v>5</v>
      </c>
      <c r="O842" s="228" t="s">
        <v>7</v>
      </c>
      <c r="P842" s="228">
        <f>+SUM(P843:P851)</f>
        <v>0</v>
      </c>
      <c r="Q842" s="229">
        <f>IF(ISERROR(VLOOKUP(M842,POA!$B$3:$G827,2,0)),"",VLOOKUP(M842,POA!$B$3:$G827,2,0))</f>
        <v>3031202957</v>
      </c>
      <c r="R842" s="230">
        <f>IF(M842="","",SUM($I$842)+IF(ISERROR(VLOOKUP(M842,POA!$B$3:$G811,4,0)),"",VLOOKUP(M842,POA!$B$3:$G811,4,0)))</f>
        <v>8573322510.3999996</v>
      </c>
      <c r="S842" s="231" t="str">
        <f>IF(OR($R$26=0,M842="",Q842=""),"",IF($R$26&gt;=VLOOKUP(M842,POA!$B$3:$G$21,6,FALSE),"CUMPLE","NO CUMPLE"))</f>
        <v/>
      </c>
      <c r="T842" s="225" t="str">
        <f>IF(M842="","",IF(COUNTIFS(T843:T852,"SI",D843:D852,"&gt;=10%")&gt;0,"SI","NO"))</f>
        <v>SI</v>
      </c>
      <c r="U842" s="225">
        <f>IF(ISERROR(SUM(E842/G842)),0,SUM(E842/G842))</f>
        <v>19.177226291477851</v>
      </c>
      <c r="V842" s="232" t="str">
        <f>IF(OR($U842=0,M842="",Q842=""),"",IF(AND(T842="SI",$U842&gt;=$V$22),"CUMPLE",IF($U842&gt;=$V$23,"CUMPLE","NO CUMPLE")))</f>
        <v>CUMPLE</v>
      </c>
      <c r="W842" s="233">
        <f>IF(M842="","",IF(ISERROR(SUM(H842/F842)),0,SUM(H842/F842)))</f>
        <v>0.27275722942458208</v>
      </c>
      <c r="X842" s="232" t="str">
        <f>IF(OR(W842=0,M842="",Q842=""),"",IF(AND(T842="SI",W842&lt;=$X$22),"CUMPLE",IF(W842&lt;=$X$23,"CUMPLE","NO CUMPLE")))</f>
        <v>CUMPLE</v>
      </c>
      <c r="Y842" s="225">
        <f>IF(ISERROR(SUM(K842/L842)),0,SUM(K842/L842))</f>
        <v>29.16754779642849</v>
      </c>
      <c r="Z842" s="232" t="str">
        <f>IF(OR(Y842=0,M842="",Q842=""),"",IF(AND(T842="SI",Y842&gt;=$Z$22),"CUMPLE",IF(Y842&gt;=$Z$23,"CUMPLE","NO CUMPLE")))</f>
        <v>CUMPLE</v>
      </c>
      <c r="AA842" s="234" t="str">
        <f t="shared" ref="AA842:AA852" si="753">IF(OR(S842="",V842="",X842="",Z842=""),"",IF(S842="NO CUMPLE","NO CUMPLE",IF(V842="NO CUMPLE","NO CUMPLE",IF(X842="NO CUMPLE","NO CUMPLE",IF(Z842="NO CUMPLE","NO CUMPLE",IF(Z842="NO CUMPLE","NO CUMPLE","CUMPLE"))))))</f>
        <v/>
      </c>
      <c r="AB842" s="235">
        <v>2021</v>
      </c>
      <c r="AC842" s="236">
        <f>IF(ISERROR(F842/VLOOKUP(AB842,$AC$21:$AD$23,2)),"",F842/VLOOKUP(AB842,$AC$21:$AD$23,2))</f>
        <v>10349.183282591803</v>
      </c>
      <c r="AD842" s="237" t="str">
        <f>IF(OR(B842="",C842=""),"",IF(AND(AC842&gt;0,AC842&lt;=30000),"MIPYME","NO CUMPLE"))</f>
        <v>MIPYME</v>
      </c>
      <c r="AE842" s="238">
        <f>IF(M842="","",IF(ISERROR(SUM(K842/J842)),0,SUM(K842/J842)))</f>
        <v>0.28280856219407896</v>
      </c>
      <c r="AF842" s="239" t="str">
        <f>IF(OR(M842="",L842="",P842=""),"",IF(AND(T842="SI",AE842&gt;=$AF$22),"CUMPLE",IF(AE842&gt;=$AF$23,"CUMPLE","NO CUMPLE")))</f>
        <v>CUMPLE</v>
      </c>
      <c r="AG842" s="238">
        <f>IF(M842="","",IF(ISERROR(SUM(K842/F842)),0,SUM(K842/F842)))</f>
        <v>0.20567048231247237</v>
      </c>
      <c r="AH842" s="239" t="str">
        <f>IF(OR(M842="",L842="",P842=""),"",IF(AND(T842="SI",AG842&gt;=$AH$22),"CUMPLE",IF(AG842&gt;=$AH$23,"CUMPLE","NO CUMPLE")))</f>
        <v>CUMPLE</v>
      </c>
      <c r="AI842" s="234" t="str">
        <f>IF(OR(AF842="",AH842=""),"",IF(AF842="NO CUMPLE","NO CUMPLE",IF(AH842="NO CUMPLE","NO CUMPLE",IF(AH842="NO CUMPLE","NO CUMPLE","CUMPLE"))))</f>
        <v>CUMPLE</v>
      </c>
    </row>
    <row r="843" spans="1:37" s="14" customFormat="1" ht="20.100000000000001" customHeight="1">
      <c r="A843" s="259">
        <v>45484</v>
      </c>
      <c r="B843" s="146">
        <f>IF(C843="","",B842+0.1)</f>
        <v>69.099999999999994</v>
      </c>
      <c r="C843" s="146" t="s">
        <v>312</v>
      </c>
      <c r="D843" s="147">
        <v>0.9</v>
      </c>
      <c r="E843" s="137">
        <v>4434531405</v>
      </c>
      <c r="F843" s="137">
        <v>5423318377</v>
      </c>
      <c r="G843" s="137">
        <v>218900200</v>
      </c>
      <c r="H843" s="137">
        <v>1084300220</v>
      </c>
      <c r="I843" s="137">
        <f>IF(ISERROR(E843-G843),"",E843-G843)</f>
        <v>4215631205</v>
      </c>
      <c r="J843" s="137">
        <f>IF(ISERROR(F843-H843),"",F843-H843)</f>
        <v>4339018157</v>
      </c>
      <c r="K843" s="137">
        <v>1101996140</v>
      </c>
      <c r="L843" s="137">
        <v>33400299</v>
      </c>
      <c r="M843" s="148">
        <v>2</v>
      </c>
      <c r="N843" s="198">
        <f>IF(M843="","",VLOOKUP(M843,POA!$B$3:$G814,3,0))</f>
        <v>5</v>
      </c>
      <c r="O843" s="159" t="s">
        <v>7</v>
      </c>
      <c r="P843" s="159">
        <f t="shared" ref="P843:P844" si="754">+SUM(P844:P852)</f>
        <v>0</v>
      </c>
      <c r="Q843" s="202">
        <f>IF(ISERROR(VLOOKUP(M843,POA!$B$3:$G827,2,0)),"",VLOOKUP(M843,POA!$B$3:$G827,2,0))</f>
        <v>1797292893</v>
      </c>
      <c r="R843" s="264">
        <f>IF(M843="","",SUM($I$842)+IF(ISERROR(VLOOKUP(M843,POA!$B$3:$G812,4,0)),"",VLOOKUP(M843,POA!$B$3:$G812,4,0)))</f>
        <v>8326540497.6000004</v>
      </c>
      <c r="S843" s="256" t="str">
        <f>IF(OR($R$26=0,M843="",Q843=""),"",IF($R$26&gt;=VLOOKUP(M843,POA!$B$3:$G$21,6,FALSE),"CUMPLE","NO CUMPLE"))</f>
        <v/>
      </c>
      <c r="T843" s="154" t="s">
        <v>71</v>
      </c>
      <c r="U843" s="138"/>
      <c r="V843" s="185" t="str">
        <f>IF(OR($U842=0,M843="",Q843=""),"",IF(AND(T843="SI",$U842&gt;=$V$22),"CUMPLE",IF($U842&gt;=$V$23,"CUMPLE","NO CUMPLE")))</f>
        <v>CUMPLE</v>
      </c>
      <c r="W843" s="139"/>
      <c r="X843" s="185" t="str">
        <f>IF(OR(W842=0,M843="",Q843=""),"",IF(AND(T843="SI",W842&lt;=$X$22),"CUMPLE",IF(W842&lt;=$X$23,"CUMPLE","NO CUMPLE")))</f>
        <v>CUMPLE</v>
      </c>
      <c r="Y843" s="140"/>
      <c r="Z843" s="185" t="str">
        <f>IF(OR(Y842=0,M843="",Q843=""),"",IF(AND(T843="SI",Y842&gt;=$Z$22),"CUMPLE",IF(Y842&gt;=$Z$23,"CUMPLE","NO CUMPLE")))</f>
        <v>CUMPLE</v>
      </c>
      <c r="AA843" s="213" t="str">
        <f t="shared" si="753"/>
        <v/>
      </c>
      <c r="AB843" s="141">
        <v>2021</v>
      </c>
      <c r="AC843" s="142">
        <f t="shared" ref="AC843:AC851" si="755">IF(ISERROR(F843/VLOOKUP(AB843,$AC$21:$AD$23,2)),"",F843/VLOOKUP(AB843,$AC$21:$AD$23,2))</f>
        <v>5969.359574739743</v>
      </c>
      <c r="AD843" s="143" t="str">
        <f>IF(OR(B843="",C843=""),"",IF(AND(AC843&gt;0,AC843&lt;=30000),"MIPYME","NO CUMPLE"))</f>
        <v>MIPYME</v>
      </c>
      <c r="AE843" s="144"/>
      <c r="AF843" s="187" t="str">
        <f>IF(OR(M843="",L842="",P843=""),"",IF(AND(T842="SI",AE842&gt;=$AF$22),"CUMPLE",IF(AE842&gt;=$AF$23,"CUMPLE","NO CUMPLE")))</f>
        <v>CUMPLE</v>
      </c>
      <c r="AG843" s="144"/>
      <c r="AH843" s="187" t="str">
        <f>IF(OR(M843="",L842="",P843=""),"",IF(AND(T842="SI",AG842&gt;=$AH$22),"CUMPLE",IF(AG842&gt;=$AH$23,"CUMPLE","NO CUMPLE")))</f>
        <v>CUMPLE</v>
      </c>
      <c r="AI843" s="161" t="str">
        <f t="shared" ref="AI843:AI852" si="756">IF(OR(AF843="",AH843=""),"",IF(AF843="NO CUMPLE","NO CUMPLE",IF(AH843="NO CUMPLE","NO CUMPLE",IF(AH843="NO CUMPLE","NO CUMPLE","CUMPLE"))))</f>
        <v>CUMPLE</v>
      </c>
    </row>
    <row r="844" spans="1:37" s="14" customFormat="1" ht="20.100000000000001" customHeight="1">
      <c r="A844" s="259"/>
      <c r="B844" s="21">
        <f t="shared" ref="B844:B852" si="757">IF(C844="","",B843+0.1)</f>
        <v>69.199999999999989</v>
      </c>
      <c r="C844" s="21" t="s">
        <v>313</v>
      </c>
      <c r="D844" s="121">
        <v>0.1</v>
      </c>
      <c r="E844" s="153">
        <v>3970850714</v>
      </c>
      <c r="F844" s="153">
        <v>3979183714</v>
      </c>
      <c r="G844" s="153">
        <v>219400000</v>
      </c>
      <c r="H844" s="153">
        <v>1480300200</v>
      </c>
      <c r="I844" s="153">
        <f>IF(ISERROR(E844-G844),"",E844-G844)</f>
        <v>3751450714</v>
      </c>
      <c r="J844" s="153">
        <f t="shared" ref="J844:J852" si="758">IF(ISERROR(F844-H844),"",F844-H844)</f>
        <v>2498883514</v>
      </c>
      <c r="K844" s="153">
        <v>831821000</v>
      </c>
      <c r="L844" s="153">
        <v>32900000</v>
      </c>
      <c r="M844" s="149">
        <v>3</v>
      </c>
      <c r="N844" s="197">
        <f>IF(M844="","",VLOOKUP(M844,POA!$B$3:$G814,3,0))</f>
        <v>5</v>
      </c>
      <c r="O844" s="160" t="s">
        <v>7</v>
      </c>
      <c r="P844" s="160">
        <f t="shared" si="754"/>
        <v>0</v>
      </c>
      <c r="Q844" s="255">
        <f>IF(ISERROR(VLOOKUP(M844,POA!$B$3:$G827,2,0)),"",VLOOKUP(M844,POA!$B$3:$G827,2,0))</f>
        <v>1522205504</v>
      </c>
      <c r="R844" s="295">
        <f>IF(M844="","",SUM($I$842)+IF(ISERROR(VLOOKUP(M844,POA!$B$3:$G813,4,0)),"",VLOOKUP(M844,POA!$B$3:$G813,4,0)))</f>
        <v>8271523019.8000002</v>
      </c>
      <c r="S844" s="257" t="str">
        <f>IF(OR($R$26=0,M844="",Q844=""),"",IF($R$26&gt;=VLOOKUP(M844,POA!$B$3:$G$21,6,FALSE),"CUMPLE","NO CUMPLE"))</f>
        <v/>
      </c>
      <c r="T844" s="129" t="s">
        <v>71</v>
      </c>
      <c r="U844" s="130"/>
      <c r="V844" s="186" t="str">
        <f>IF(OR($U842=0,M844="",Q844=""),"",IF(AND(T844="SI",$U842&gt;=$V$22),"CUMPLE",IF($U842&gt;=$V$23,"CUMPLE","NO CUMPLE")))</f>
        <v>CUMPLE</v>
      </c>
      <c r="W844" s="131"/>
      <c r="X844" s="186" t="str">
        <f>IF(OR(W842=0,M844="",Q844=""),"",IF(AND(T844="SI",W842&lt;=$X$22),"CUMPLE",IF(W842&lt;=$X$23,"CUMPLE","NO CUMPLE")))</f>
        <v>CUMPLE</v>
      </c>
      <c r="Y844" s="132"/>
      <c r="Z844" s="186" t="str">
        <f>IF(OR(Y842=0,M844="",Q844=""),"",IF(AND(T844="SI",Y842&gt;=$Z$22),"CUMPLE",IF(Y842&gt;=$Z$23,"CUMPLE","NO CUMPLE")))</f>
        <v>CUMPLE</v>
      </c>
      <c r="AA844" s="214" t="str">
        <f t="shared" si="753"/>
        <v/>
      </c>
      <c r="AB844" s="199">
        <v>2021</v>
      </c>
      <c r="AC844" s="134">
        <f t="shared" si="755"/>
        <v>4379.8237078520597</v>
      </c>
      <c r="AD844" s="135" t="str">
        <f t="shared" ref="AD844:AD847" si="759">IF(OR(B844="",C844=""),"",IF(AND(AC844&gt;0,AC844&lt;=30000),"MIPYME","NO CUMPLE"))</f>
        <v>MIPYME</v>
      </c>
      <c r="AE844" s="136"/>
      <c r="AF844" s="188" t="str">
        <f>IF(OR(M844="",L842="",P844=""),"",IF(AND(T842="SI",AE842&gt;=$AF$22),"CUMPLE",IF(AE842&gt;=$AF$23,"CUMPLE","NO CUMPLE")))</f>
        <v>CUMPLE</v>
      </c>
      <c r="AG844" s="136"/>
      <c r="AH844" s="188" t="str">
        <f>IF(OR(M844="",L842="",P842=""),"",IF(AND(T842="SI",AG842&gt;=$AH$22),"CUMPLE",IF(AG842&gt;=$AH$23,"CUMPLE","NO CUMPLE")))</f>
        <v>CUMPLE</v>
      </c>
      <c r="AI844" s="162" t="str">
        <f t="shared" si="756"/>
        <v>CUMPLE</v>
      </c>
    </row>
    <row r="845" spans="1:37" s="14" customFormat="1" ht="20.100000000000001" customHeight="1">
      <c r="A845" s="259"/>
      <c r="B845" s="21" t="str">
        <f t="shared" si="757"/>
        <v/>
      </c>
      <c r="C845" s="21"/>
      <c r="D845" s="121"/>
      <c r="E845" s="153"/>
      <c r="F845" s="153"/>
      <c r="G845" s="153"/>
      <c r="H845" s="153"/>
      <c r="I845" s="153">
        <f t="shared" ref="I845:I851" si="760">IF(ISERROR(E845-G845),"",E845-G845)</f>
        <v>0</v>
      </c>
      <c r="J845" s="153">
        <f t="shared" si="758"/>
        <v>0</v>
      </c>
      <c r="K845" s="153"/>
      <c r="L845" s="153"/>
      <c r="M845" s="149">
        <v>4</v>
      </c>
      <c r="N845" s="197">
        <f>IF(M845="","",VLOOKUP(M845,POA!$B$3:$G814,3,0))</f>
        <v>5</v>
      </c>
      <c r="O845" s="160" t="s">
        <v>7</v>
      </c>
      <c r="P845" s="160">
        <f>+SUM(P846:P853)</f>
        <v>0</v>
      </c>
      <c r="Q845" s="255">
        <f>IF(ISERROR(VLOOKUP(M845,POA!$B$3:$G827,2,0)),"",VLOOKUP(M845,POA!$B$3:$G827,2,0))</f>
        <v>1378467964</v>
      </c>
      <c r="R845" s="295">
        <f>IF(M845="","",SUM($I$842)+IF(ISERROR(VLOOKUP(M845,POA!$B$3:$G814,4,0)),"",VLOOKUP(M845,POA!$B$3:$G814,4,0)))</f>
        <v>8242775511.8000002</v>
      </c>
      <c r="S845" s="294" t="str">
        <f>IF(OR($R$26=0,M845="",Q845=""),"",IF($R$26&gt;=VLOOKUP(M845,POA!$B$3:$G$21,6,FALSE),"CUMPLE","NO CUMPLE"))</f>
        <v/>
      </c>
      <c r="T845" s="129"/>
      <c r="U845" s="130"/>
      <c r="V845" s="186" t="str">
        <f>IF(OR($U842=0,M845="",Q845=""),"",IF(AND(T845="SI",$U842&gt;=$V$22),"CUMPLE",IF($U842&gt;=$V$23,"CUMPLE","NO CUMPLE")))</f>
        <v>CUMPLE</v>
      </c>
      <c r="W845" s="131"/>
      <c r="X845" s="186" t="str">
        <f>IF(OR(W842=0,M845="",Q845=""),"",IF(AND(T845="SI",W842&lt;=$X$22),"CUMPLE",IF(W842&lt;=$X$23,"CUMPLE","NO CUMPLE")))</f>
        <v>CUMPLE</v>
      </c>
      <c r="Y845" s="132"/>
      <c r="Z845" s="186" t="str">
        <f>IF(OR(Y842=0,M845="",Q845=""),"",IF(AND(T845="SI",Y842&gt;=$Z$22),"CUMPLE",IF(Y842&gt;=$Z$23,"CUMPLE","NO CUMPLE")))</f>
        <v>CUMPLE</v>
      </c>
      <c r="AA845" s="214" t="str">
        <f t="shared" si="753"/>
        <v/>
      </c>
      <c r="AB845" s="199">
        <v>2021</v>
      </c>
      <c r="AC845" s="134">
        <f t="shared" si="755"/>
        <v>0</v>
      </c>
      <c r="AD845" s="135" t="str">
        <f t="shared" si="759"/>
        <v/>
      </c>
      <c r="AE845" s="136"/>
      <c r="AF845" s="188" t="str">
        <f>IF(OR(M845="",L842="",P845=""),"",IF(AND(T842="SI",AE842&gt;=$AF$22),"CUMPLE",IF(AE842&gt;=$AF$23,"CUMPLE","NO CUMPLE")))</f>
        <v>CUMPLE</v>
      </c>
      <c r="AG845" s="136"/>
      <c r="AH845" s="188" t="str">
        <f>IF(OR(M845="",L842="",P842=""),"",IF(AND(T842="SI",AG842&gt;=$AH$22),"CUMPLE",IF(AG842&gt;=$AH$23,"CUMPLE","NO CUMPLE")))</f>
        <v>CUMPLE</v>
      </c>
      <c r="AI845" s="162" t="str">
        <f t="shared" si="756"/>
        <v>CUMPLE</v>
      </c>
    </row>
    <row r="846" spans="1:37" s="14" customFormat="1" ht="20.100000000000001" customHeight="1">
      <c r="A846" s="259"/>
      <c r="B846" s="21" t="str">
        <f t="shared" si="757"/>
        <v/>
      </c>
      <c r="C846" s="21"/>
      <c r="D846" s="121"/>
      <c r="E846" s="153"/>
      <c r="F846" s="153"/>
      <c r="G846" s="153"/>
      <c r="H846" s="153"/>
      <c r="I846" s="153">
        <f t="shared" si="760"/>
        <v>0</v>
      </c>
      <c r="J846" s="153">
        <f t="shared" si="758"/>
        <v>0</v>
      </c>
      <c r="K846" s="153"/>
      <c r="L846" s="153"/>
      <c r="M846" s="149">
        <v>5</v>
      </c>
      <c r="N846" s="197">
        <f>IF(M846="","",VLOOKUP(M846,POA!$B$3:$G827,3,0))</f>
        <v>5</v>
      </c>
      <c r="O846" s="160" t="s">
        <v>7</v>
      </c>
      <c r="P846" s="160">
        <f>+SUM(P847:P853)</f>
        <v>0</v>
      </c>
      <c r="Q846" s="255">
        <f>IF(ISERROR(VLOOKUP(M846,POA!$B$3:$G816,2,0)),"",VLOOKUP(M846,POA!$B$3:$G816,2,0))</f>
        <v>1348402734</v>
      </c>
      <c r="R846" s="295">
        <f>IF(M846="","",SUM($I$842)+IF(ISERROR(VLOOKUP(M846,POA!$B$3:$G815,4,0)),"",VLOOKUP(M846,POA!$B$3:$G815,4,0)))</f>
        <v>8236762465.8000002</v>
      </c>
      <c r="S846" s="298" t="str">
        <f>IF(OR($R$26=0,M846="",Q846=""),"",IF($R$26&gt;=VLOOKUP(M846,POA!$B$3:$G$21,6,FALSE),"CUMPLE","NO CUMPLE"))</f>
        <v/>
      </c>
      <c r="T846" s="129"/>
      <c r="U846" s="130"/>
      <c r="V846" s="186" t="str">
        <f>IF(OR($U842=0,M846="",Q846=""),"",IF(AND(T846="SI",$U842&gt;=$V$22),"CUMPLE",IF($U842&gt;=$V$23,"CUMPLE","NO CUMPLE")))</f>
        <v>CUMPLE</v>
      </c>
      <c r="W846" s="131"/>
      <c r="X846" s="186" t="str">
        <f>IF(OR(W842=0,M846="",Q846=""),"",IF(AND(T846="SI",W842&lt;=$X$22),"CUMPLE",IF(W842&lt;=$X$23,"CUMPLE","NO CUMPLE")))</f>
        <v>CUMPLE</v>
      </c>
      <c r="Y846" s="132"/>
      <c r="Z846" s="186" t="str">
        <f>IF(OR(Y842=0,M846="",Q846=""),"",IF(AND(T846="SI",Y842&gt;=$Z$22),"CUMPLE",IF(Y842&gt;=$Z$23,"CUMPLE","NO CUMPLE")))</f>
        <v>CUMPLE</v>
      </c>
      <c r="AA846" s="214" t="str">
        <f t="shared" si="753"/>
        <v/>
      </c>
      <c r="AB846" s="199">
        <v>2021</v>
      </c>
      <c r="AC846" s="134">
        <f t="shared" si="755"/>
        <v>0</v>
      </c>
      <c r="AD846" s="135" t="str">
        <f t="shared" si="759"/>
        <v/>
      </c>
      <c r="AE846" s="136"/>
      <c r="AF846" s="188" t="str">
        <f>IF(OR(M846="",L842="",P846=""),"",IF(AND(T842="SI",AE842&gt;=$AF$22),"CUMPLE",IF(AE842&gt;=$AF$23,"CUMPLE","NO CUMPLE")))</f>
        <v>CUMPLE</v>
      </c>
      <c r="AG846" s="136"/>
      <c r="AH846" s="188" t="str">
        <f>IF(OR(M845="",L842="",P842=""),"",IF(AND(T842="SI",AG842&gt;=$AH$22),"CUMPLE",IF(AG842&gt;=$AH$23,"CUMPLE","NO CUMPLE")))</f>
        <v>CUMPLE</v>
      </c>
      <c r="AI846" s="162" t="str">
        <f t="shared" si="756"/>
        <v>CUMPLE</v>
      </c>
    </row>
    <row r="847" spans="1:37" s="14" customFormat="1" ht="20.100000000000001" customHeight="1">
      <c r="A847" s="259"/>
      <c r="B847" s="21" t="str">
        <f t="shared" si="757"/>
        <v/>
      </c>
      <c r="C847" s="21"/>
      <c r="D847" s="121"/>
      <c r="E847" s="153"/>
      <c r="F847" s="153"/>
      <c r="G847" s="153"/>
      <c r="H847" s="153"/>
      <c r="I847" s="153">
        <f t="shared" si="760"/>
        <v>0</v>
      </c>
      <c r="J847" s="153">
        <f t="shared" si="758"/>
        <v>0</v>
      </c>
      <c r="K847" s="153"/>
      <c r="L847" s="153"/>
      <c r="M847" s="149">
        <v>6</v>
      </c>
      <c r="N847" s="197">
        <f>IF(M847="","",VLOOKUP(M847,POA!$B$3:$G814,3,0))</f>
        <v>5</v>
      </c>
      <c r="O847" s="160" t="s">
        <v>7</v>
      </c>
      <c r="P847" s="160">
        <f>+SUM(P848:P853)</f>
        <v>0</v>
      </c>
      <c r="Q847" s="255">
        <f>IF(ISERROR(VLOOKUP(M847,POA!$B$3:$G827,2,0)),"",VLOOKUP(M847,POA!$B$3:$G827,2,0))</f>
        <v>1264100957</v>
      </c>
      <c r="R847" s="295">
        <f>IF(M847="","",SUM($I$842)+IF(ISERROR(VLOOKUP(M847,POA!$B$3:$G816,4,0)),"",VLOOKUP(M847,POA!$B$3:$G816,4,0)))</f>
        <v>8219902110.3999996</v>
      </c>
      <c r="S847" s="257" t="str">
        <f>IF(OR($R$26=0,M847="",Q847=""),"",IF($R$26&gt;=VLOOKUP(M847,POA!$B$3:$G$21,6,FALSE),"CUMPLE","NO CUMPLE"))</f>
        <v/>
      </c>
      <c r="T847" s="129"/>
      <c r="U847" s="130"/>
      <c r="V847" s="186" t="str">
        <f>IF(OR($U842=0,M847="",Q847=""),"",IF(AND(T847="SI",$U842&gt;=$V$22),"CUMPLE",IF($U842&gt;=$V$23,"CUMPLE","NO CUMPLE")))</f>
        <v>CUMPLE</v>
      </c>
      <c r="W847" s="131"/>
      <c r="X847" s="186" t="str">
        <f>IF(OR(W842=0,M847="",Q847=""),"",IF(AND(T847="SI",W842&lt;=$X$22),"CUMPLE",IF(W842&lt;=$X$23,"CUMPLE","NO CUMPLE")))</f>
        <v>CUMPLE</v>
      </c>
      <c r="Y847" s="132"/>
      <c r="Z847" s="186" t="str">
        <f>IF(OR(Y842=0,M847="",Q847=""),"",IF(AND(T847="SI",Y842&gt;=$Z$22),"CUMPLE",IF(Y842&gt;=$Z$23,"CUMPLE","NO CUMPLE")))</f>
        <v>CUMPLE</v>
      </c>
      <c r="AA847" s="214" t="str">
        <f t="shared" si="753"/>
        <v/>
      </c>
      <c r="AB847" s="199">
        <v>2021</v>
      </c>
      <c r="AC847" s="134">
        <f t="shared" si="755"/>
        <v>0</v>
      </c>
      <c r="AD847" s="135" t="str">
        <f t="shared" si="759"/>
        <v/>
      </c>
      <c r="AE847" s="136"/>
      <c r="AF847" s="188" t="str">
        <f>IF(OR(M847="",L842="",P847=""),"",IF(AND(T842="SI",AE842&gt;=$AF$22),"CUMPLE",IF(AE842&gt;=$AF$23,"CUMPLE","NO CUMPLE")))</f>
        <v>CUMPLE</v>
      </c>
      <c r="AG847" s="136"/>
      <c r="AH847" s="188" t="str">
        <f>IF(OR(M847="",L842="",P842=""),"",IF(AND(T842="SI",AG842&gt;=$AH$22),"CUMPLE",IF(AG842&gt;=$AH$23,"CUMPLE","NO CUMPLE")))</f>
        <v>CUMPLE</v>
      </c>
      <c r="AI847" s="162" t="str">
        <f t="shared" si="756"/>
        <v>CUMPLE</v>
      </c>
    </row>
    <row r="848" spans="1:37" s="14" customFormat="1" ht="20.100000000000001" customHeight="1">
      <c r="A848" s="259"/>
      <c r="B848" s="150" t="str">
        <f t="shared" si="757"/>
        <v/>
      </c>
      <c r="C848" s="150"/>
      <c r="D848" s="121"/>
      <c r="E848" s="153"/>
      <c r="F848" s="153"/>
      <c r="G848" s="153"/>
      <c r="H848" s="153"/>
      <c r="I848" s="153">
        <f t="shared" si="760"/>
        <v>0</v>
      </c>
      <c r="J848" s="153">
        <f t="shared" si="758"/>
        <v>0</v>
      </c>
      <c r="K848" s="153"/>
      <c r="L848" s="153"/>
      <c r="M848" s="149">
        <v>7</v>
      </c>
      <c r="N848" s="197">
        <f>IF(M848="","",VLOOKUP(M848,POA!$B$3:$G814,3,0))</f>
        <v>5</v>
      </c>
      <c r="O848" s="160" t="s">
        <v>7</v>
      </c>
      <c r="P848" s="160">
        <f>+SUM(P849:P853)</f>
        <v>0</v>
      </c>
      <c r="Q848" s="255">
        <f>IF(ISERROR(VLOOKUP(M848,POA!$B$3:$G827,2,0)),"",VLOOKUP(M848,POA!$B$3:$G827,2,0))</f>
        <v>1167015102</v>
      </c>
      <c r="R848" s="295">
        <f>IF(M848="","",SUM($I$842)+IF(ISERROR(VLOOKUP(M848,POA!$B$3:$G817,4,0)),"",VLOOKUP(M848,POA!$B$3:$G817,4,0)))</f>
        <v>8200484939.3999996</v>
      </c>
      <c r="S848" s="257" t="str">
        <f>IF(OR($R$26=0,M848="",Q848=""),"",IF($R$26&gt;=VLOOKUP(M848,POA!$B$3:$G$21,6,FALSE),"CUMPLE","NO CUMPLE"))</f>
        <v/>
      </c>
      <c r="T848" s="129"/>
      <c r="U848" s="130"/>
      <c r="V848" s="186" t="str">
        <f>IF(OR($U842=0,M848="",Q848=""),"",IF(AND(T848="SI",$U842&gt;=$V$22),"CUMPLE",IF($U842&gt;=$V$23,"CUMPLE","NO CUMPLE")))</f>
        <v>CUMPLE</v>
      </c>
      <c r="W848" s="131"/>
      <c r="X848" s="186" t="str">
        <f>IF(OR(W842=0,M848="",Q848=""),"",IF(AND(T848="SI",W842&lt;=$X$22),"CUMPLE",IF(W842&lt;=$X$23,"CUMPLE","NO CUMPLE")))</f>
        <v>CUMPLE</v>
      </c>
      <c r="Y848" s="132"/>
      <c r="Z848" s="186" t="str">
        <f>IF(OR(Y842=0,M848="",Q848=""),"",IF(AND(T848="SI",Y842&gt;=$Z$22),"CUMPLE",IF(Y842&gt;=$Z$23,"CUMPLE","NO CUMPLE")))</f>
        <v>CUMPLE</v>
      </c>
      <c r="AA848" s="214" t="str">
        <f t="shared" si="753"/>
        <v/>
      </c>
      <c r="AB848" s="199">
        <v>2021</v>
      </c>
      <c r="AC848" s="134">
        <f t="shared" si="755"/>
        <v>0</v>
      </c>
      <c r="AD848" s="135" t="str">
        <f>IF(OR(B848="",C848=""),"",IF(AND(AC848&gt;0,AC848&lt;=30000),"MIPYME","NO CUMPLE"))</f>
        <v/>
      </c>
      <c r="AE848" s="136"/>
      <c r="AF848" s="188" t="str">
        <f>IF(OR(M848="",L842="",P848=""),"",IF(AND(T846="SI",AE842&gt;=$AF$22),"CUMPLE",IF(AE842&gt;=$AF$23,"CUMPLE","NO CUMPLE")))</f>
        <v>CUMPLE</v>
      </c>
      <c r="AG848" s="136"/>
      <c r="AH848" s="188" t="str">
        <f>IF(OR(M848="",L842="",P842=""),"",IF(AND(T842="SI",AG842&gt;=$AH$22),"CUMPLE",IF(AG842&gt;=$AH$23,"CUMPLE","NO CUMPLE")))</f>
        <v>CUMPLE</v>
      </c>
      <c r="AI848" s="162" t="str">
        <f t="shared" si="756"/>
        <v>CUMPLE</v>
      </c>
    </row>
    <row r="849" spans="1:37" s="14" customFormat="1" ht="20.100000000000001" customHeight="1">
      <c r="A849" s="259"/>
      <c r="B849" s="150" t="str">
        <f t="shared" si="757"/>
        <v/>
      </c>
      <c r="C849" s="150"/>
      <c r="D849" s="121"/>
      <c r="E849" s="153"/>
      <c r="F849" s="153"/>
      <c r="G849" s="153"/>
      <c r="H849" s="153"/>
      <c r="I849" s="153">
        <f t="shared" si="760"/>
        <v>0</v>
      </c>
      <c r="J849" s="153">
        <f t="shared" si="758"/>
        <v>0</v>
      </c>
      <c r="K849" s="153"/>
      <c r="L849" s="153"/>
      <c r="M849" s="149">
        <v>8</v>
      </c>
      <c r="N849" s="197">
        <f>IF(M849="","",VLOOKUP(M849,POA!$B$3:$G814,3,0))</f>
        <v>5</v>
      </c>
      <c r="O849" s="160" t="s">
        <v>7</v>
      </c>
      <c r="P849" s="160">
        <f>+SUM(P850:P853)</f>
        <v>0</v>
      </c>
      <c r="Q849" s="255">
        <f>IF(ISERROR(VLOOKUP(M849,POA!$B$3:$G827,2,0)),"",VLOOKUP(M849,POA!$B$3:$G827,2,0))</f>
        <v>1146992897</v>
      </c>
      <c r="R849" s="295">
        <f>IF(M849="","",SUM($I$842)+IF(ISERROR(VLOOKUP(M849,POA!$B$3:$G818,4,0)),"",VLOOKUP(M849,POA!$B$3:$G818,4,0)))</f>
        <v>8196480498.3999996</v>
      </c>
      <c r="S849" s="257" t="str">
        <f>IF(OR($R$26=0,M849="",Q849=""),"",IF($R$26&gt;=VLOOKUP(M849,POA!$B$3:$G$21,6,FALSE),"CUMPLE","NO CUMPLE"))</f>
        <v/>
      </c>
      <c r="T849" s="129"/>
      <c r="U849" s="130"/>
      <c r="V849" s="186" t="str">
        <f>IF(OR($U842=0,M849="",Q849=""),"",IF(AND(T849="SI",$U842&gt;=$V$22),"CUMPLE",IF($U842&gt;=$V$23,"CUMPLE","NO CUMPLE")))</f>
        <v>CUMPLE</v>
      </c>
      <c r="W849" s="131"/>
      <c r="X849" s="186" t="str">
        <f>IF(OR(W842=0,M849="",Q849=""),"",IF(AND(T849="SI",W842&lt;=$X$22),"CUMPLE",IF(W842&lt;=$X$23,"CUMPLE","NO CUMPLE")))</f>
        <v>CUMPLE</v>
      </c>
      <c r="Y849" s="132"/>
      <c r="Z849" s="186" t="str">
        <f>IF(OR(Y842=0,M849="",Q849=""),"",IF(AND(T849="SI",Y842&gt;=$Z$22),"CUMPLE",IF(Y842&gt;=$Z$23,"CUMPLE","NO CUMPLE")))</f>
        <v>CUMPLE</v>
      </c>
      <c r="AA849" s="214" t="str">
        <f t="shared" si="753"/>
        <v/>
      </c>
      <c r="AB849" s="199">
        <v>2021</v>
      </c>
      <c r="AC849" s="134">
        <f t="shared" si="755"/>
        <v>0</v>
      </c>
      <c r="AD849" s="135" t="str">
        <f t="shared" ref="AD849:AD850" si="761">IF(OR(B849="",C849=""),"",IF(AND(AC849&gt;0,AC849&lt;=30000),"MIPYME","NO CUMPLE"))</f>
        <v/>
      </c>
      <c r="AE849" s="136"/>
      <c r="AF849" s="188" t="str">
        <f>IF(OR(M849="",L842="",P849=""),"",IF(AND(T842="SI",AE842&gt;=$AF$22),"CUMPLE",IF(AE842&gt;=$AF$23,"CUMPLE","NO CUMPLE")))</f>
        <v>CUMPLE</v>
      </c>
      <c r="AG849" s="136"/>
      <c r="AH849" s="188" t="str">
        <f>IF(OR(M849="",L842="",P842=""),"",IF(AND(T842="SI",AG842&gt;=$AH$22),"CUMPLE",IF(AG842&gt;=$AH$23,"CUMPLE","NO CUMPLE")))</f>
        <v>CUMPLE</v>
      </c>
      <c r="AI849" s="162" t="str">
        <f t="shared" si="756"/>
        <v>CUMPLE</v>
      </c>
    </row>
    <row r="850" spans="1:37" s="14" customFormat="1" ht="20.100000000000001" customHeight="1">
      <c r="A850" s="259"/>
      <c r="B850" s="150" t="str">
        <f t="shared" si="757"/>
        <v/>
      </c>
      <c r="C850" s="150"/>
      <c r="D850" s="121"/>
      <c r="E850" s="153"/>
      <c r="F850" s="153"/>
      <c r="G850" s="153"/>
      <c r="H850" s="153"/>
      <c r="I850" s="153">
        <f t="shared" si="760"/>
        <v>0</v>
      </c>
      <c r="J850" s="153">
        <f t="shared" si="758"/>
        <v>0</v>
      </c>
      <c r="K850" s="153"/>
      <c r="L850" s="153"/>
      <c r="M850" s="149">
        <v>9</v>
      </c>
      <c r="N850" s="197">
        <f>IF(M850="","",VLOOKUP(M850,POA!$B$3:$G814,3,0))</f>
        <v>5</v>
      </c>
      <c r="O850" s="160" t="s">
        <v>7</v>
      </c>
      <c r="P850" s="160">
        <f>+SUM(P851:P853)</f>
        <v>0</v>
      </c>
      <c r="Q850" s="255">
        <f>IF(ISERROR(VLOOKUP(M850,POA!$B$3:$G820,2,0)),"",VLOOKUP(M850,POA!$B$3:$G820,2,0))</f>
        <v>1077361989</v>
      </c>
      <c r="R850" s="295">
        <f>IF(M850="","",SUM($I$842)+IF(ISERROR(VLOOKUP(M850,POA!$B$3:$G819,4,0)),"",VLOOKUP(M850,POA!$B$3:$G819,4,0)))</f>
        <v>8182554316.8000002</v>
      </c>
      <c r="S850" s="257" t="str">
        <f>IF(OR($R$26=0,M850="",Q850=""),"",IF($R$26&gt;=VLOOKUP(M850,POA!$B$3:$G$21,6,FALSE),"CUMPLE","NO CUMPLE"))</f>
        <v/>
      </c>
      <c r="T850" s="129"/>
      <c r="U850" s="130"/>
      <c r="V850" s="186" t="str">
        <f>IF(OR($U842=0,M850="",Q850=""),"",IF(AND(T850="SI",$U842&gt;=$V$22),"CUMPLE",IF($U842&gt;=$V$23,"CUMPLE","NO CUMPLE")))</f>
        <v>CUMPLE</v>
      </c>
      <c r="W850" s="131"/>
      <c r="X850" s="186" t="str">
        <f>IF(OR(W842=0,M850="",Q850=""),"",IF(AND(T850="SI",W842&lt;=$X$22),"CUMPLE",IF(W842&lt;=$X$23,"CUMPLE","NO CUMPLE")))</f>
        <v>CUMPLE</v>
      </c>
      <c r="Y850" s="132"/>
      <c r="Z850" s="186" t="str">
        <f>IF(OR(Y842=0,M850="",Q850=""),"",IF(AND(T850="SI",Y842&gt;=$Z$22),"CUMPLE",IF(Y842&gt;=$Z$23,"CUMPLE","NO CUMPLE")))</f>
        <v>CUMPLE</v>
      </c>
      <c r="AA850" s="215" t="str">
        <f t="shared" si="753"/>
        <v/>
      </c>
      <c r="AB850" s="133">
        <v>2021</v>
      </c>
      <c r="AC850" s="134">
        <f t="shared" si="755"/>
        <v>0</v>
      </c>
      <c r="AD850" s="135" t="str">
        <f t="shared" si="761"/>
        <v/>
      </c>
      <c r="AE850" s="136"/>
      <c r="AF850" s="188" t="str">
        <f>IF(OR(M850="",L842="",P842=""),"",IF(AND(T842="SI",AE842&gt;=$AF$22),"CUMPLE",IF(AE842&gt;=$AF$23,"CUMPLE","NO CUMPLE")))</f>
        <v>CUMPLE</v>
      </c>
      <c r="AG850" s="136"/>
      <c r="AH850" s="188" t="str">
        <f>IF(OR(M850="",L842="",P842=""),"",IF(AND(T842="SI",AG842&gt;=$AH$22),"CUMPLE",IF(AG842&gt;=$AH$23,"CUMPLE","NO CUMPLE")))</f>
        <v>CUMPLE</v>
      </c>
      <c r="AI850" s="162" t="str">
        <f t="shared" si="756"/>
        <v>CUMPLE</v>
      </c>
    </row>
    <row r="851" spans="1:37" s="14" customFormat="1" ht="20.100000000000001" customHeight="1">
      <c r="A851" s="259"/>
      <c r="B851" s="150" t="str">
        <f t="shared" si="757"/>
        <v/>
      </c>
      <c r="C851" s="150"/>
      <c r="D851" s="121"/>
      <c r="E851" s="153"/>
      <c r="F851" s="153"/>
      <c r="G851" s="153"/>
      <c r="H851" s="153"/>
      <c r="I851" s="153">
        <f t="shared" si="760"/>
        <v>0</v>
      </c>
      <c r="J851" s="153">
        <f t="shared" si="758"/>
        <v>0</v>
      </c>
      <c r="K851" s="153"/>
      <c r="L851" s="153"/>
      <c r="M851" s="151"/>
      <c r="N851" s="197" t="str">
        <f>IF(M851="","",VLOOKUP(M851,POA!$B$3:$G814,3,0))</f>
        <v/>
      </c>
      <c r="O851" s="160" t="s">
        <v>7</v>
      </c>
      <c r="P851" s="160">
        <f>+SUM(P852:P853)</f>
        <v>0</v>
      </c>
      <c r="Q851" s="203" t="str">
        <f>IF(ISERROR(VLOOKUP(M851,POA!$B$3:$G821,2,0)),"",VLOOKUP(M851,POA!$B$3:$G821,2,0))</f>
        <v/>
      </c>
      <c r="R851" s="261"/>
      <c r="S851" s="246"/>
      <c r="T851" s="129"/>
      <c r="U851" s="130"/>
      <c r="V851" s="186" t="str">
        <f>IF(OR($U842=0,M851="",Q851=""),"",IF(AND(T851="SI",$U842&gt;=$V$22),"CUMPLE",IF($U842&gt;=$V$23,"CUMPLE","NO CUMPLE")))</f>
        <v/>
      </c>
      <c r="W851" s="131"/>
      <c r="X851" s="186" t="str">
        <f>IF(OR(W842=0,M851="",Q851=""),"",IF(AND(T851="SI",W842&lt;=$X$22),"CUMPLE",IF(W842&lt;=$X$23,"CUMPLE","NO CUMPLE")))</f>
        <v/>
      </c>
      <c r="Y851" s="132"/>
      <c r="Z851" s="186" t="str">
        <f>IF(OR(Y842=0,M851="",Q851=""),"",IF(AND(T851="SI",Y842&gt;=$Z$22),"CUMPLE",IF(Y842&gt;=$Z$23,"CUMPLE","NO CUMPLE")))</f>
        <v/>
      </c>
      <c r="AA851" s="214" t="str">
        <f t="shared" si="753"/>
        <v/>
      </c>
      <c r="AB851" s="199">
        <v>2021</v>
      </c>
      <c r="AC851" s="134">
        <f t="shared" si="755"/>
        <v>0</v>
      </c>
      <c r="AD851" s="135" t="str">
        <f>IF(OR(B851="",C851=""),"",IF(AND(AC851&gt;0,AC851&lt;=30000),"MIPYME","NO CUMPLE"))</f>
        <v/>
      </c>
      <c r="AE851" s="136"/>
      <c r="AF851" s="188" t="str">
        <f>IF(OR(M851="",L842="",P851=""),"",IF(AND(T842="SI",AE842&gt;=$AF$22),"CUMPLE",IF(AE842&gt;=$AF$23,"CUMPLE","NO CUMPLE")))</f>
        <v/>
      </c>
      <c r="AG851" s="136"/>
      <c r="AH851" s="188" t="str">
        <f>IF(OR(M851="",L842="",P842=""),"",IF(AND(T842="SI",AG842&gt;=$AH$22),"CUMPLE",IF(AG842&gt;=$AH$23,"CUMPLE","NO CUMPLE")))</f>
        <v/>
      </c>
      <c r="AI851" s="162" t="str">
        <f t="shared" si="756"/>
        <v/>
      </c>
    </row>
    <row r="852" spans="1:37" ht="20.100000000000001" customHeight="1">
      <c r="A852" s="259"/>
      <c r="B852" s="284" t="str">
        <f t="shared" si="757"/>
        <v/>
      </c>
      <c r="C852" s="284"/>
      <c r="D852" s="284"/>
      <c r="E852" s="216"/>
      <c r="F852" s="153"/>
      <c r="G852" s="153"/>
      <c r="H852" s="153"/>
      <c r="I852" s="153">
        <f>IF(ISERROR(E852-G852),"",E852-G852)</f>
        <v>0</v>
      </c>
      <c r="J852" s="153">
        <f t="shared" si="758"/>
        <v>0</v>
      </c>
      <c r="K852" s="153"/>
      <c r="L852" s="153"/>
      <c r="M852" s="151"/>
      <c r="N852" s="197" t="str">
        <f>IF(M852="","",VLOOKUP(M852,POA!$B$3:$G814,3,0))</f>
        <v/>
      </c>
      <c r="O852" s="160" t="s">
        <v>7</v>
      </c>
      <c r="P852" s="160">
        <f>+SUM(P853:P853)</f>
        <v>0</v>
      </c>
      <c r="Q852" s="203" t="str">
        <f>IF(ISERROR(VLOOKUP(M852,POA!$B$3:$G822,2,0)),"",VLOOKUP(M852,POA!$B$3:$G822,2,0))</f>
        <v/>
      </c>
      <c r="R852" s="204"/>
      <c r="S852" s="253"/>
      <c r="T852" s="129"/>
      <c r="U852" s="129"/>
      <c r="V852" s="186" t="str">
        <f>IF(OR($U843=0,M852="",Q852=""),"",IF(AND(T852="SI",$U843&gt;=$V$22),"CUMPLE",IF($U843&gt;=$V$23,"CUMPLE","NO CUMPLE")))</f>
        <v/>
      </c>
      <c r="W852" s="129"/>
      <c r="X852" s="186" t="str">
        <f>IF(OR(W843=0,M852="",Q852=""),"",IF(AND(T852="SI",W843&lt;=$X$22),"CUMPLE",IF(W843&lt;=$X$23,"CUMPLE","NO CUMPLE")))</f>
        <v/>
      </c>
      <c r="Y852" s="129"/>
      <c r="Z852" s="186" t="str">
        <f>IF(OR(Y843=0,M852="",Q852=""),"",IF(AND(T852="SI",Y843&gt;=$Z$22),"CUMPLE",IF(Y843&gt;=$Z$23,"CUMPLE","NO CUMPLE")))</f>
        <v/>
      </c>
      <c r="AA852" s="214" t="str">
        <f t="shared" si="753"/>
        <v/>
      </c>
      <c r="AB852" s="200"/>
      <c r="AC852" s="129"/>
      <c r="AD852" s="129"/>
      <c r="AE852" s="129"/>
      <c r="AF852" s="188" t="str">
        <f>IF(OR(M852="",L842="",P852=""),"",IF(AND(T842="SI",AE842&gt;=$AF$22),"CUMPLE",IF(AE842&gt;=$AF$23,"CUMPLE","NO CUMPLE")))</f>
        <v/>
      </c>
      <c r="AG852" s="129"/>
      <c r="AH852" s="188" t="str">
        <f>IF(OR(M852="",L842="",P842=""),"",IF(AND(T842="SI",AG842&gt;=$AH$22),"CUMPLE",IF(AG842&gt;=$AH$23,"CUMPLE","NO CUMPLE")))</f>
        <v/>
      </c>
      <c r="AI852" s="162" t="str">
        <f t="shared" si="756"/>
        <v/>
      </c>
      <c r="AJ852" s="14"/>
      <c r="AK852" s="14"/>
    </row>
    <row r="853" spans="1:37" ht="9.9499999999999993" customHeight="1" thickBot="1">
      <c r="A853" s="259"/>
      <c r="B853" s="322" t="s">
        <v>73</v>
      </c>
      <c r="C853" s="323"/>
      <c r="D853" s="323"/>
      <c r="E853" s="323"/>
      <c r="F853" s="323"/>
      <c r="G853" s="323"/>
      <c r="H853" s="323"/>
      <c r="I853" s="323"/>
      <c r="J853" s="323"/>
      <c r="K853" s="323"/>
      <c r="L853" s="323"/>
      <c r="M853" s="323"/>
      <c r="N853" s="323"/>
      <c r="O853" s="323"/>
      <c r="P853" s="323"/>
      <c r="Q853" s="323"/>
      <c r="R853" s="323"/>
      <c r="S853" s="324"/>
      <c r="T853" s="323"/>
      <c r="U853" s="323"/>
      <c r="V853" s="323"/>
      <c r="W853" s="323"/>
      <c r="X853" s="323"/>
      <c r="Y853" s="323"/>
      <c r="Z853" s="323"/>
      <c r="AA853" s="324"/>
      <c r="AB853" s="323"/>
      <c r="AC853" s="323"/>
      <c r="AD853" s="323"/>
      <c r="AE853" s="323"/>
      <c r="AF853" s="323"/>
      <c r="AG853" s="323"/>
      <c r="AH853" s="323"/>
      <c r="AI853" s="325"/>
      <c r="AJ853" s="14"/>
      <c r="AK853" s="14"/>
    </row>
    <row r="854" spans="1:37" s="221" customFormat="1" ht="26.1" customHeight="1">
      <c r="A854" s="269" t="s">
        <v>314</v>
      </c>
      <c r="B854" s="222">
        <v>70</v>
      </c>
      <c r="C854" s="223" t="s">
        <v>315</v>
      </c>
      <c r="D854" s="224">
        <f>IF(SUM(D855:D864)=0,"",SUM(D855:D864))</f>
        <v>1</v>
      </c>
      <c r="E854" s="225">
        <f t="shared" ref="E854:K854" si="762">IF(ISERROR(SUM(E855:E864)),"",SUM(E855:E864))</f>
        <v>4854184680</v>
      </c>
      <c r="F854" s="225">
        <f t="shared" si="762"/>
        <v>7932824662</v>
      </c>
      <c r="G854" s="225">
        <f t="shared" si="762"/>
        <v>1326678063</v>
      </c>
      <c r="H854" s="225">
        <f t="shared" si="762"/>
        <v>4046926880</v>
      </c>
      <c r="I854" s="225">
        <f t="shared" si="762"/>
        <v>3527506617</v>
      </c>
      <c r="J854" s="225">
        <f t="shared" si="762"/>
        <v>3885897782</v>
      </c>
      <c r="K854" s="225">
        <f t="shared" si="762"/>
        <v>608955669</v>
      </c>
      <c r="L854" s="225">
        <f t="shared" ref="L854" si="763">IF(ISERROR(SUM(L855:L863)),"",SUM(L855:L863))</f>
        <v>79129078</v>
      </c>
      <c r="M854" s="226">
        <v>4</v>
      </c>
      <c r="N854" s="227">
        <f>IF(M854="","",VLOOKUP(M854,POA!$B$3:$G826,3,0))</f>
        <v>5</v>
      </c>
      <c r="O854" s="228" t="s">
        <v>7</v>
      </c>
      <c r="P854" s="228">
        <f>+SUM(P855:P863)</f>
        <v>0</v>
      </c>
      <c r="Q854" s="229">
        <f>IF(ISERROR(VLOOKUP(M854,POA!$B$3:$G839,2,0)),"",VLOOKUP(M854,POA!$B$3:$G839,2,0))</f>
        <v>1378467964</v>
      </c>
      <c r="R854" s="230">
        <f>IF(M854="","",SUM($I$854)+IF(ISERROR(VLOOKUP(M854,POA!$B$3:$G823,4,0)),"",VLOOKUP(M854,POA!$B$3:$G823,4,0)))</f>
        <v>3803200209.8000002</v>
      </c>
      <c r="S854" s="231" t="str">
        <f>IF(OR($R$26=0,M854="",Q854=""),"",IF($R$26&gt;=VLOOKUP(M854,POA!$B$3:$G$21,6,FALSE),"CUMPLE","NO CUMPLE"))</f>
        <v/>
      </c>
      <c r="T854" s="225" t="str">
        <f>IF(M854="","",IF(COUNTIFS(T855:T864,"SI",D855:D864,"&gt;=10%")&gt;0,"SI","NO"))</f>
        <v>SI</v>
      </c>
      <c r="U854" s="225">
        <f>IF(ISERROR(SUM(E854/G854)),0,SUM(E854/G854))</f>
        <v>3.6589017451779484</v>
      </c>
      <c r="V854" s="232" t="str">
        <f>IF(OR($U854=0,M854="",Q854=""),"",IF(AND(T854="SI",$U854&gt;=$V$22),"CUMPLE",IF($U854&gt;=$V$23,"CUMPLE","NO CUMPLE")))</f>
        <v>CUMPLE</v>
      </c>
      <c r="W854" s="233">
        <f>IF(M854="","",IF(ISERROR(SUM(H854/F854)),0,SUM(H854/F854)))</f>
        <v>0.51014954350191077</v>
      </c>
      <c r="X854" s="232" t="str">
        <f>IF(OR(W854=0,M854="",Q854=""),"",IF(AND(T854="SI",W854&lt;=$X$22),"CUMPLE",IF(W854&lt;=$X$23,"CUMPLE","NO CUMPLE")))</f>
        <v>CUMPLE</v>
      </c>
      <c r="Y854" s="225">
        <f>IF(ISERROR(SUM(K854/L854)),0,SUM(K854/L854))</f>
        <v>7.6957255713253732</v>
      </c>
      <c r="Z854" s="232" t="str">
        <f>IF(OR(Y854=0,M854="",Q854=""),"",IF(AND(T854="SI",Y854&gt;=$Z$22),"CUMPLE",IF(Y854&gt;=$Z$23,"CUMPLE","NO CUMPLE")))</f>
        <v>CUMPLE</v>
      </c>
      <c r="AA854" s="234" t="str">
        <f t="shared" ref="AA854:AA864" si="764">IF(OR(S854="",V854="",X854="",Z854=""),"",IF(S854="NO CUMPLE","NO CUMPLE",IF(V854="NO CUMPLE","NO CUMPLE",IF(X854="NO CUMPLE","NO CUMPLE",IF(Z854="NO CUMPLE","NO CUMPLE",IF(Z854="NO CUMPLE","NO CUMPLE","CUMPLE"))))))</f>
        <v/>
      </c>
      <c r="AB854" s="235">
        <v>2021</v>
      </c>
      <c r="AC854" s="236">
        <f>IF(ISERROR(F854/VLOOKUP(AB854,$AC$21:$AD$23,2)),"",F854/VLOOKUP(AB854,$AC$21:$AD$23,2))</f>
        <v>8731.5329027457665</v>
      </c>
      <c r="AD854" s="237" t="str">
        <f>IF(OR(B854="",C854=""),"",IF(AND(AC854&gt;0,AC854&lt;=30000),"MIPYME","NO CUMPLE"))</f>
        <v>MIPYME</v>
      </c>
      <c r="AE854" s="238">
        <f>IF(M854="","",IF(ISERROR(SUM(K854/J854)),0,SUM(K854/J854)))</f>
        <v>0.15670913213949281</v>
      </c>
      <c r="AF854" s="239" t="str">
        <f>IF(OR(M854="",L854="",P854=""),"",IF(AND(T854="SI",AE854&gt;=$AF$22),"CUMPLE",IF(AE854&gt;=$AF$23,"CUMPLE","NO CUMPLE")))</f>
        <v>CUMPLE</v>
      </c>
      <c r="AG854" s="238">
        <f>IF(M854="","",IF(ISERROR(SUM(K854/F854)),0,SUM(K854/F854)))</f>
        <v>7.6764039915949933E-2</v>
      </c>
      <c r="AH854" s="239" t="str">
        <f>IF(OR(M854="",L854="",P854=""),"",IF(AND(T854="SI",AG854&gt;=$AH$22),"CUMPLE",IF(AG854&gt;=$AH$23,"CUMPLE","NO CUMPLE")))</f>
        <v>CUMPLE</v>
      </c>
      <c r="AI854" s="234" t="str">
        <f>IF(OR(AF854="",AH854=""),"",IF(AF854="NO CUMPLE","NO CUMPLE",IF(AH854="NO CUMPLE","NO CUMPLE",IF(AH854="NO CUMPLE","NO CUMPLE","CUMPLE"))))</f>
        <v>CUMPLE</v>
      </c>
    </row>
    <row r="855" spans="1:37" s="14" customFormat="1" ht="20.100000000000001" customHeight="1">
      <c r="A855" s="259">
        <v>45463</v>
      </c>
      <c r="B855" s="146">
        <f>IF(C855="","",B854+0.1)</f>
        <v>70.099999999999994</v>
      </c>
      <c r="C855" s="146" t="s">
        <v>316</v>
      </c>
      <c r="D855" s="147">
        <v>0.45</v>
      </c>
      <c r="E855" s="137">
        <v>2181519837</v>
      </c>
      <c r="F855" s="137">
        <v>4888785917</v>
      </c>
      <c r="G855" s="137">
        <v>674832507</v>
      </c>
      <c r="H855" s="137">
        <v>3102078617</v>
      </c>
      <c r="I855" s="137">
        <f>IF(ISERROR(E855-G855),"",E855-G855)</f>
        <v>1506687330</v>
      </c>
      <c r="J855" s="137">
        <f>IF(ISERROR(F855-H855),"",F855-H855)</f>
        <v>1786707300</v>
      </c>
      <c r="K855" s="137">
        <v>197472255</v>
      </c>
      <c r="L855" s="137">
        <v>41308146</v>
      </c>
      <c r="M855" s="148">
        <v>6</v>
      </c>
      <c r="N855" s="198">
        <f>IF(M855="","",VLOOKUP(M855,POA!$B$3:$G826,3,0))</f>
        <v>5</v>
      </c>
      <c r="O855" s="159" t="s">
        <v>7</v>
      </c>
      <c r="P855" s="159">
        <f t="shared" ref="P855:P856" si="765">+SUM(P856:P864)</f>
        <v>0</v>
      </c>
      <c r="Q855" s="202">
        <f>IF(ISERROR(VLOOKUP(M855,POA!$B$3:$G839,2,0)),"",VLOOKUP(M855,POA!$B$3:$G839,2,0))</f>
        <v>1264100957</v>
      </c>
      <c r="R855" s="264">
        <f>IF(M855="","",SUM($I$854)+IF(ISERROR(VLOOKUP(M855,POA!$B$3:$G824,4,0)),"",VLOOKUP(M855,POA!$B$3:$G824,4,0)))</f>
        <v>3780326808.4000001</v>
      </c>
      <c r="S855" s="256" t="str">
        <f>IF(OR($R$26=0,M855="",Q855=""),"",IF($R$26&gt;=VLOOKUP(M855,POA!$B$3:$G$21,6,FALSE),"CUMPLE","NO CUMPLE"))</f>
        <v/>
      </c>
      <c r="T855" s="154" t="s">
        <v>71</v>
      </c>
      <c r="U855" s="138"/>
      <c r="V855" s="185" t="str">
        <f>IF(OR($U854=0,M855="",Q855=""),"",IF(AND(T855="SI",$U854&gt;=$V$22),"CUMPLE",IF($U854&gt;=$V$23,"CUMPLE","NO CUMPLE")))</f>
        <v>CUMPLE</v>
      </c>
      <c r="W855" s="139"/>
      <c r="X855" s="185" t="str">
        <f>IF(OR(W854=0,M855="",Q855=""),"",IF(AND(T855="SI",W854&lt;=$X$22),"CUMPLE",IF(W854&lt;=$X$23,"CUMPLE","NO CUMPLE")))</f>
        <v>CUMPLE</v>
      </c>
      <c r="Y855" s="140"/>
      <c r="Z855" s="185" t="str">
        <f>IF(OR(Y854=0,M855="",Q855=""),"",IF(AND(T855="SI",Y854&gt;=$Z$22),"CUMPLE",IF(Y854&gt;=$Z$23,"CUMPLE","NO CUMPLE")))</f>
        <v>CUMPLE</v>
      </c>
      <c r="AA855" s="213" t="str">
        <f t="shared" si="764"/>
        <v/>
      </c>
      <c r="AB855" s="141">
        <v>2021</v>
      </c>
      <c r="AC855" s="142">
        <f t="shared" ref="AC855:AC863" si="766">IF(ISERROR(F855/VLOOKUP(AB855,$AC$21:$AD$23,2)),"",F855/VLOOKUP(AB855,$AC$21:$AD$23,2))</f>
        <v>5381.008267237261</v>
      </c>
      <c r="AD855" s="143" t="str">
        <f>IF(OR(B855="",C855=""),"",IF(AND(AC855&gt;0,AC855&lt;=30000),"MIPYME","NO CUMPLE"))</f>
        <v>MIPYME</v>
      </c>
      <c r="AE855" s="144"/>
      <c r="AF855" s="187" t="str">
        <f>IF(OR(M855="",L854="",P855=""),"",IF(AND(T854="SI",AE854&gt;=$AF$22),"CUMPLE",IF(AE854&gt;=$AF$23,"CUMPLE","NO CUMPLE")))</f>
        <v>CUMPLE</v>
      </c>
      <c r="AG855" s="144"/>
      <c r="AH855" s="187" t="str">
        <f>IF(OR(M855="",L854="",P855=""),"",IF(AND(T854="SI",AG854&gt;=$AH$22),"CUMPLE",IF(AG854&gt;=$AH$23,"CUMPLE","NO CUMPLE")))</f>
        <v>CUMPLE</v>
      </c>
      <c r="AI855" s="161" t="str">
        <f t="shared" ref="AI855:AI864" si="767">IF(OR(AF855="",AH855=""),"",IF(AF855="NO CUMPLE","NO CUMPLE",IF(AH855="NO CUMPLE","NO CUMPLE",IF(AH855="NO CUMPLE","NO CUMPLE","CUMPLE"))))</f>
        <v>CUMPLE</v>
      </c>
    </row>
    <row r="856" spans="1:37" s="14" customFormat="1" ht="20.100000000000001" customHeight="1">
      <c r="A856" s="259">
        <v>45481</v>
      </c>
      <c r="B856" s="21">
        <f t="shared" ref="B856:B864" si="768">IF(C856="","",B855+0.1)</f>
        <v>70.199999999999989</v>
      </c>
      <c r="C856" s="21" t="s">
        <v>317</v>
      </c>
      <c r="D856" s="121">
        <v>0.45</v>
      </c>
      <c r="E856" s="153">
        <v>1349293516</v>
      </c>
      <c r="F856" s="153">
        <v>1558465173</v>
      </c>
      <c r="G856" s="153">
        <v>180621118</v>
      </c>
      <c r="H856" s="153">
        <v>187481118</v>
      </c>
      <c r="I856" s="153">
        <f>IF(ISERROR(E856-G856),"",E856-G856)</f>
        <v>1168672398</v>
      </c>
      <c r="J856" s="153">
        <f t="shared" ref="J856:J864" si="769">IF(ISERROR(F856-H856),"",F856-H856)</f>
        <v>1370984055</v>
      </c>
      <c r="K856" s="153">
        <v>377789823</v>
      </c>
      <c r="L856" s="153">
        <v>11594904</v>
      </c>
      <c r="M856" s="149">
        <v>7</v>
      </c>
      <c r="N856" s="197">
        <f>IF(M856="","",VLOOKUP(M856,POA!$B$3:$G826,3,0))</f>
        <v>5</v>
      </c>
      <c r="O856" s="160" t="s">
        <v>7</v>
      </c>
      <c r="P856" s="160">
        <f t="shared" si="765"/>
        <v>0</v>
      </c>
      <c r="Q856" s="255">
        <f>IF(ISERROR(VLOOKUP(M856,POA!$B$3:$G839,2,0)),"",VLOOKUP(M856,POA!$B$3:$G839,2,0))</f>
        <v>1167015102</v>
      </c>
      <c r="R856" s="295">
        <f>IF(M856="","",SUM($I$854)+IF(ISERROR(VLOOKUP(M856,POA!$B$3:$G825,4,0)),"",VLOOKUP(M856,POA!$B$3:$G825,4,0)))</f>
        <v>3760909637.4000001</v>
      </c>
      <c r="S856" s="257" t="str">
        <f>IF(OR($R$26=0,M856="",Q856=""),"",IF($R$26&gt;=VLOOKUP(M856,POA!$B$3:$G$21,6,FALSE),"CUMPLE","NO CUMPLE"))</f>
        <v/>
      </c>
      <c r="T856" s="129" t="s">
        <v>71</v>
      </c>
      <c r="U856" s="130"/>
      <c r="V856" s="186" t="str">
        <f>IF(OR($U854=0,M856="",Q856=""),"",IF(AND(T856="SI",$U854&gt;=$V$22),"CUMPLE",IF($U854&gt;=$V$23,"CUMPLE","NO CUMPLE")))</f>
        <v>CUMPLE</v>
      </c>
      <c r="W856" s="131"/>
      <c r="X856" s="186" t="str">
        <f>IF(OR(W854=0,M856="",Q856=""),"",IF(AND(T856="SI",W854&lt;=$X$22),"CUMPLE",IF(W854&lt;=$X$23,"CUMPLE","NO CUMPLE")))</f>
        <v>CUMPLE</v>
      </c>
      <c r="Y856" s="132"/>
      <c r="Z856" s="186" t="str">
        <f>IF(OR(Y854=0,M856="",Q856=""),"",IF(AND(T856="SI",Y854&gt;=$Z$22),"CUMPLE",IF(Y854&gt;=$Z$23,"CUMPLE","NO CUMPLE")))</f>
        <v>CUMPLE</v>
      </c>
      <c r="AA856" s="214" t="str">
        <f t="shared" si="764"/>
        <v/>
      </c>
      <c r="AB856" s="199">
        <v>2021</v>
      </c>
      <c r="AC856" s="134">
        <f t="shared" si="766"/>
        <v>1715.3776259567696</v>
      </c>
      <c r="AD856" s="135" t="str">
        <f t="shared" ref="AD856:AD859" si="770">IF(OR(B856="",C856=""),"",IF(AND(AC856&gt;0,AC856&lt;=30000),"MIPYME","NO CUMPLE"))</f>
        <v>MIPYME</v>
      </c>
      <c r="AE856" s="136"/>
      <c r="AF856" s="188" t="str">
        <f>IF(OR(M856="",L854="",P856=""),"",IF(AND(T854="SI",AE854&gt;=$AF$22),"CUMPLE",IF(AE854&gt;=$AF$23,"CUMPLE","NO CUMPLE")))</f>
        <v>CUMPLE</v>
      </c>
      <c r="AG856" s="136"/>
      <c r="AH856" s="188" t="str">
        <f>IF(OR(M856="",L854="",P854=""),"",IF(AND(T854="SI",AG854&gt;=$AH$22),"CUMPLE",IF(AG854&gt;=$AH$23,"CUMPLE","NO CUMPLE")))</f>
        <v>CUMPLE</v>
      </c>
      <c r="AI856" s="162" t="str">
        <f t="shared" si="767"/>
        <v>CUMPLE</v>
      </c>
    </row>
    <row r="857" spans="1:37" s="14" customFormat="1" ht="20.100000000000001" customHeight="1">
      <c r="A857" s="259">
        <v>45483</v>
      </c>
      <c r="B857" s="21">
        <f t="shared" si="768"/>
        <v>70.299999999999983</v>
      </c>
      <c r="C857" s="21" t="s">
        <v>318</v>
      </c>
      <c r="D857" s="121">
        <v>0.1</v>
      </c>
      <c r="E857" s="153">
        <v>1323371327</v>
      </c>
      <c r="F857" s="153">
        <v>1485573572</v>
      </c>
      <c r="G857" s="153">
        <v>471224438</v>
      </c>
      <c r="H857" s="153">
        <v>757367145</v>
      </c>
      <c r="I857" s="153">
        <f t="shared" ref="I857:I863" si="771">IF(ISERROR(E857-G857),"",E857-G857)</f>
        <v>852146889</v>
      </c>
      <c r="J857" s="153">
        <f t="shared" si="769"/>
        <v>728206427</v>
      </c>
      <c r="K857" s="153">
        <v>33693591</v>
      </c>
      <c r="L857" s="153">
        <v>26226028</v>
      </c>
      <c r="M857" s="149">
        <v>8</v>
      </c>
      <c r="N857" s="197">
        <f>IF(M857="","",VLOOKUP(M857,POA!$B$3:$G826,3,0))</f>
        <v>5</v>
      </c>
      <c r="O857" s="160" t="s">
        <v>7</v>
      </c>
      <c r="P857" s="160">
        <f>+SUM(P858:P865)</f>
        <v>0</v>
      </c>
      <c r="Q857" s="255">
        <f>IF(ISERROR(VLOOKUP(M857,POA!$B$3:$G839,2,0)),"",VLOOKUP(M857,POA!$B$3:$G839,2,0))</f>
        <v>1146992897</v>
      </c>
      <c r="R857" s="295">
        <f>IF(M857="","",SUM($I$854)+IF(ISERROR(VLOOKUP(M857,POA!$B$3:$G826,4,0)),"",VLOOKUP(M857,POA!$B$3:$G826,4,0)))</f>
        <v>3756905196.4000001</v>
      </c>
      <c r="S857" s="294" t="str">
        <f>IF(OR($R$26=0,M857="",Q857=""),"",IF($R$26&gt;=VLOOKUP(M857,POA!$B$3:$G$21,6,FALSE),"CUMPLE","NO CUMPLE"))</f>
        <v/>
      </c>
      <c r="T857" s="129" t="s">
        <v>71</v>
      </c>
      <c r="U857" s="130"/>
      <c r="V857" s="186" t="str">
        <f>IF(OR($U854=0,M857="",Q857=""),"",IF(AND(T857="SI",$U854&gt;=$V$22),"CUMPLE",IF($U854&gt;=$V$23,"CUMPLE","NO CUMPLE")))</f>
        <v>CUMPLE</v>
      </c>
      <c r="W857" s="131"/>
      <c r="X857" s="186" t="str">
        <f>IF(OR(W854=0,M857="",Q857=""),"",IF(AND(T857="SI",W854&lt;=$X$22),"CUMPLE",IF(W854&lt;=$X$23,"CUMPLE","NO CUMPLE")))</f>
        <v>CUMPLE</v>
      </c>
      <c r="Y857" s="132"/>
      <c r="Z857" s="186" t="str">
        <f>IF(OR(Y854=0,M857="",Q857=""),"",IF(AND(T857="SI",Y854&gt;=$Z$22),"CUMPLE",IF(Y854&gt;=$Z$23,"CUMPLE","NO CUMPLE")))</f>
        <v>CUMPLE</v>
      </c>
      <c r="AA857" s="214" t="str">
        <f t="shared" si="764"/>
        <v/>
      </c>
      <c r="AB857" s="199">
        <v>2021</v>
      </c>
      <c r="AC857" s="134">
        <f t="shared" si="766"/>
        <v>1635.1470095517354</v>
      </c>
      <c r="AD857" s="135" t="str">
        <f t="shared" si="770"/>
        <v>MIPYME</v>
      </c>
      <c r="AE857" s="136"/>
      <c r="AF857" s="188" t="str">
        <f>IF(OR(M857="",L854="",P857=""),"",IF(AND(T854="SI",AE854&gt;=$AF$22),"CUMPLE",IF(AE854&gt;=$AF$23,"CUMPLE","NO CUMPLE")))</f>
        <v>CUMPLE</v>
      </c>
      <c r="AG857" s="136"/>
      <c r="AH857" s="188" t="str">
        <f>IF(OR(M857="",L854="",P854=""),"",IF(AND(T854="SI",AG854&gt;=$AH$22),"CUMPLE",IF(AG854&gt;=$AH$23,"CUMPLE","NO CUMPLE")))</f>
        <v>CUMPLE</v>
      </c>
      <c r="AI857" s="162" t="str">
        <f t="shared" si="767"/>
        <v>CUMPLE</v>
      </c>
    </row>
    <row r="858" spans="1:37" s="14" customFormat="1" ht="20.100000000000001" customHeight="1">
      <c r="A858" s="259"/>
      <c r="B858" s="21" t="str">
        <f t="shared" si="768"/>
        <v/>
      </c>
      <c r="C858" s="21"/>
      <c r="D858" s="121"/>
      <c r="E858" s="153"/>
      <c r="F858" s="153"/>
      <c r="G858" s="153"/>
      <c r="H858" s="153"/>
      <c r="I858" s="153">
        <f t="shared" si="771"/>
        <v>0</v>
      </c>
      <c r="J858" s="153">
        <f t="shared" si="769"/>
        <v>0</v>
      </c>
      <c r="K858" s="153"/>
      <c r="L858" s="153"/>
      <c r="M858" s="149"/>
      <c r="N858" s="197"/>
      <c r="O858" s="160"/>
      <c r="P858" s="160"/>
      <c r="Q858" s="203"/>
      <c r="R858" s="261"/>
      <c r="S858" s="252" t="str">
        <f>IF(OR($R$26=0,M858="",Q858=""),"",IF($R$26&gt;=VLOOKUP(M858,POA!$B$3:$G$21,6,FALSE),"CUMPLE","NO CUMPLE"))</f>
        <v/>
      </c>
      <c r="T858" s="129"/>
      <c r="U858" s="130"/>
      <c r="V858" s="186" t="str">
        <f>IF(OR($U854=0,M858="",Q858=""),"",IF(AND(T858="SI",$U854&gt;=$V$22),"CUMPLE",IF($U854&gt;=$V$23,"CUMPLE","NO CUMPLE")))</f>
        <v/>
      </c>
      <c r="W858" s="131"/>
      <c r="X858" s="186" t="str">
        <f>IF(OR(W854=0,M858="",Q858=""),"",IF(AND(T858="SI",W854&lt;=$X$22),"CUMPLE",IF(W854&lt;=$X$23,"CUMPLE","NO CUMPLE")))</f>
        <v/>
      </c>
      <c r="Y858" s="132"/>
      <c r="Z858" s="186" t="str">
        <f>IF(OR(Y854=0,M858="",Q858=""),"",IF(AND(T858="SI",Y854&gt;=$Z$22),"CUMPLE",IF(Y854&gt;=$Z$23,"CUMPLE","NO CUMPLE")))</f>
        <v/>
      </c>
      <c r="AA858" s="214" t="str">
        <f t="shared" si="764"/>
        <v/>
      </c>
      <c r="AB858" s="199">
        <v>2021</v>
      </c>
      <c r="AC858" s="134">
        <f t="shared" si="766"/>
        <v>0</v>
      </c>
      <c r="AD858" s="135" t="str">
        <f t="shared" si="770"/>
        <v/>
      </c>
      <c r="AE858" s="136"/>
      <c r="AF858" s="188" t="str">
        <f>IF(OR(M858="",L854="",P858=""),"",IF(AND(T854="SI",AE854&gt;=$AF$22),"CUMPLE",IF(AE854&gt;=$AF$23,"CUMPLE","NO CUMPLE")))</f>
        <v/>
      </c>
      <c r="AG858" s="136"/>
      <c r="AH858" s="188" t="str">
        <f>IF(OR(M857="",L854="",P854=""),"",IF(AND(T854="SI",AG854&gt;=$AH$22),"CUMPLE",IF(AG854&gt;=$AH$23,"CUMPLE","NO CUMPLE")))</f>
        <v>CUMPLE</v>
      </c>
      <c r="AI858" s="162" t="str">
        <f t="shared" si="767"/>
        <v/>
      </c>
    </row>
    <row r="859" spans="1:37" s="14" customFormat="1" ht="20.100000000000001" customHeight="1">
      <c r="A859" s="259"/>
      <c r="B859" s="21" t="str">
        <f t="shared" si="768"/>
        <v/>
      </c>
      <c r="C859" s="21"/>
      <c r="D859" s="121"/>
      <c r="E859" s="153"/>
      <c r="F859" s="153"/>
      <c r="G859" s="153"/>
      <c r="H859" s="153"/>
      <c r="I859" s="153">
        <f t="shared" si="771"/>
        <v>0</v>
      </c>
      <c r="J859" s="153">
        <f t="shared" si="769"/>
        <v>0</v>
      </c>
      <c r="K859" s="153"/>
      <c r="L859" s="153"/>
      <c r="M859" s="149"/>
      <c r="N859" s="197"/>
      <c r="O859" s="160"/>
      <c r="P859" s="160"/>
      <c r="Q859" s="203"/>
      <c r="R859" s="204"/>
      <c r="S859" s="246" t="str">
        <f>IF(OR($R$26=0,M859="",Q859=""),"",IF($R$26&gt;=VLOOKUP(M859,POA!$B$3:$G$21,6,FALSE),"CUMPLE","NO CUMPLE"))</f>
        <v/>
      </c>
      <c r="T859" s="129"/>
      <c r="U859" s="130"/>
      <c r="V859" s="186" t="str">
        <f>IF(OR($U854=0,M859="",Q859=""),"",IF(AND(T859="SI",$U854&gt;=$V$22),"CUMPLE",IF($U854&gt;=$V$23,"CUMPLE","NO CUMPLE")))</f>
        <v/>
      </c>
      <c r="W859" s="131"/>
      <c r="X859" s="186" t="str">
        <f>IF(OR(W854=0,M859="",Q859=""),"",IF(AND(T859="SI",W854&lt;=$X$22),"CUMPLE",IF(W854&lt;=$X$23,"CUMPLE","NO CUMPLE")))</f>
        <v/>
      </c>
      <c r="Y859" s="132"/>
      <c r="Z859" s="186" t="str">
        <f>IF(OR(Y854=0,M859="",Q859=""),"",IF(AND(T859="SI",Y854&gt;=$Z$22),"CUMPLE",IF(Y854&gt;=$Z$23,"CUMPLE","NO CUMPLE")))</f>
        <v/>
      </c>
      <c r="AA859" s="214" t="str">
        <f t="shared" si="764"/>
        <v/>
      </c>
      <c r="AB859" s="199">
        <v>2021</v>
      </c>
      <c r="AC859" s="134">
        <f t="shared" si="766"/>
        <v>0</v>
      </c>
      <c r="AD859" s="135" t="str">
        <f t="shared" si="770"/>
        <v/>
      </c>
      <c r="AE859" s="136"/>
      <c r="AF859" s="188" t="str">
        <f>IF(OR(M859="",L854="",P859=""),"",IF(AND(T854="SI",AE854&gt;=$AF$22),"CUMPLE",IF(AE854&gt;=$AF$23,"CUMPLE","NO CUMPLE")))</f>
        <v/>
      </c>
      <c r="AG859" s="136"/>
      <c r="AH859" s="188" t="str">
        <f>IF(OR(M859="",L854="",P854=""),"",IF(AND(T854="SI",AG854&gt;=$AH$22),"CUMPLE",IF(AG854&gt;=$AH$23,"CUMPLE","NO CUMPLE")))</f>
        <v/>
      </c>
      <c r="AI859" s="162" t="str">
        <f t="shared" si="767"/>
        <v/>
      </c>
    </row>
    <row r="860" spans="1:37" s="14" customFormat="1" ht="20.100000000000001" customHeight="1">
      <c r="A860" s="259"/>
      <c r="B860" s="150" t="str">
        <f t="shared" si="768"/>
        <v/>
      </c>
      <c r="C860" s="150"/>
      <c r="D860" s="121"/>
      <c r="E860" s="153"/>
      <c r="F860" s="153"/>
      <c r="G860" s="153"/>
      <c r="H860" s="153"/>
      <c r="I860" s="153">
        <f t="shared" si="771"/>
        <v>0</v>
      </c>
      <c r="J860" s="153">
        <f t="shared" si="769"/>
        <v>0</v>
      </c>
      <c r="K860" s="153"/>
      <c r="L860" s="153"/>
      <c r="M860" s="149"/>
      <c r="N860" s="197"/>
      <c r="O860" s="160"/>
      <c r="P860" s="160"/>
      <c r="Q860" s="203"/>
      <c r="R860" s="204"/>
      <c r="S860" s="246" t="str">
        <f>IF(OR($R$26=0,M860="",Q860=""),"",IF($R$26&gt;=VLOOKUP(M860,POA!$B$3:$G$21,6,FALSE),"CUMPLE","NO CUMPLE"))</f>
        <v/>
      </c>
      <c r="T860" s="129"/>
      <c r="U860" s="130"/>
      <c r="V860" s="186" t="str">
        <f>IF(OR($U854=0,M860="",Q860=""),"",IF(AND(T860="SI",$U854&gt;=$V$22),"CUMPLE",IF($U854&gt;=$V$23,"CUMPLE","NO CUMPLE")))</f>
        <v/>
      </c>
      <c r="W860" s="131"/>
      <c r="X860" s="186" t="str">
        <f>IF(OR(W854=0,M860="",Q860=""),"",IF(AND(T860="SI",W854&lt;=$X$22),"CUMPLE",IF(W854&lt;=$X$23,"CUMPLE","NO CUMPLE")))</f>
        <v/>
      </c>
      <c r="Y860" s="132"/>
      <c r="Z860" s="186" t="str">
        <f>IF(OR(Y854=0,M860="",Q860=""),"",IF(AND(T860="SI",Y854&gt;=$Z$22),"CUMPLE",IF(Y854&gt;=$Z$23,"CUMPLE","NO CUMPLE")))</f>
        <v/>
      </c>
      <c r="AA860" s="214" t="str">
        <f t="shared" si="764"/>
        <v/>
      </c>
      <c r="AB860" s="199">
        <v>2021</v>
      </c>
      <c r="AC860" s="134">
        <f t="shared" si="766"/>
        <v>0</v>
      </c>
      <c r="AD860" s="135" t="str">
        <f>IF(OR(B860="",C860=""),"",IF(AND(AC860&gt;0,AC860&lt;=30000),"MIPYME","NO CUMPLE"))</f>
        <v/>
      </c>
      <c r="AE860" s="136"/>
      <c r="AF860" s="188" t="str">
        <f>IF(OR(M860="",L854="",P860=""),"",IF(AND(T858="SI",AE854&gt;=$AF$22),"CUMPLE",IF(AE854&gt;=$AF$23,"CUMPLE","NO CUMPLE")))</f>
        <v/>
      </c>
      <c r="AG860" s="136"/>
      <c r="AH860" s="188" t="str">
        <f>IF(OR(M860="",L854="",P854=""),"",IF(AND(T854="SI",AG854&gt;=$AH$22),"CUMPLE",IF(AG854&gt;=$AH$23,"CUMPLE","NO CUMPLE")))</f>
        <v/>
      </c>
      <c r="AI860" s="162" t="str">
        <f t="shared" si="767"/>
        <v/>
      </c>
    </row>
    <row r="861" spans="1:37" s="14" customFormat="1" ht="20.100000000000001" customHeight="1">
      <c r="A861" s="259"/>
      <c r="B861" s="150" t="str">
        <f t="shared" si="768"/>
        <v/>
      </c>
      <c r="C861" s="150"/>
      <c r="D861" s="121"/>
      <c r="E861" s="153"/>
      <c r="F861" s="153"/>
      <c r="G861" s="153"/>
      <c r="H861" s="153"/>
      <c r="I861" s="153">
        <f t="shared" si="771"/>
        <v>0</v>
      </c>
      <c r="J861" s="153">
        <f t="shared" si="769"/>
        <v>0</v>
      </c>
      <c r="K861" s="153"/>
      <c r="L861" s="153"/>
      <c r="M861" s="149"/>
      <c r="N861" s="197"/>
      <c r="O861" s="160"/>
      <c r="P861" s="160"/>
      <c r="Q861" s="203"/>
      <c r="R861" s="204"/>
      <c r="S861" s="246" t="str">
        <f>IF(OR($R$26=0,M861="",Q861=""),"",IF($R$26&gt;=VLOOKUP(M861,POA!$B$3:$G$21,6,FALSE),"CUMPLE","NO CUMPLE"))</f>
        <v/>
      </c>
      <c r="T861" s="129"/>
      <c r="U861" s="130"/>
      <c r="V861" s="186" t="str">
        <f>IF(OR($U854=0,M861="",Q861=""),"",IF(AND(T861="SI",$U854&gt;=$V$22),"CUMPLE",IF($U854&gt;=$V$23,"CUMPLE","NO CUMPLE")))</f>
        <v/>
      </c>
      <c r="W861" s="131"/>
      <c r="X861" s="186" t="str">
        <f>IF(OR(W854=0,M861="",Q861=""),"",IF(AND(T861="SI",W854&lt;=$X$22),"CUMPLE",IF(W854&lt;=$X$23,"CUMPLE","NO CUMPLE")))</f>
        <v/>
      </c>
      <c r="Y861" s="132"/>
      <c r="Z861" s="186" t="str">
        <f>IF(OR(Y854=0,M861="",Q861=""),"",IF(AND(T861="SI",Y854&gt;=$Z$22),"CUMPLE",IF(Y854&gt;=$Z$23,"CUMPLE","NO CUMPLE")))</f>
        <v/>
      </c>
      <c r="AA861" s="214" t="str">
        <f t="shared" si="764"/>
        <v/>
      </c>
      <c r="AB861" s="199">
        <v>2021</v>
      </c>
      <c r="AC861" s="134">
        <f t="shared" si="766"/>
        <v>0</v>
      </c>
      <c r="AD861" s="135" t="str">
        <f t="shared" ref="AD861:AD862" si="772">IF(OR(B861="",C861=""),"",IF(AND(AC861&gt;0,AC861&lt;=30000),"MIPYME","NO CUMPLE"))</f>
        <v/>
      </c>
      <c r="AE861" s="136"/>
      <c r="AF861" s="188" t="str">
        <f>IF(OR(M861="",L854="",P861=""),"",IF(AND(T854="SI",AE854&gt;=$AF$22),"CUMPLE",IF(AE854&gt;=$AF$23,"CUMPLE","NO CUMPLE")))</f>
        <v/>
      </c>
      <c r="AG861" s="136"/>
      <c r="AH861" s="188" t="str">
        <f>IF(OR(M861="",L854="",P854=""),"",IF(AND(T854="SI",AG854&gt;=$AH$22),"CUMPLE",IF(AG854&gt;=$AH$23,"CUMPLE","NO CUMPLE")))</f>
        <v/>
      </c>
      <c r="AI861" s="162" t="str">
        <f t="shared" si="767"/>
        <v/>
      </c>
    </row>
    <row r="862" spans="1:37" s="14" customFormat="1" ht="20.100000000000001" customHeight="1">
      <c r="A862" s="259"/>
      <c r="B862" s="150" t="str">
        <f t="shared" si="768"/>
        <v/>
      </c>
      <c r="C862" s="150"/>
      <c r="D862" s="121"/>
      <c r="E862" s="153"/>
      <c r="F862" s="153"/>
      <c r="G862" s="153"/>
      <c r="H862" s="153"/>
      <c r="I862" s="153">
        <f t="shared" si="771"/>
        <v>0</v>
      </c>
      <c r="J862" s="153">
        <f t="shared" si="769"/>
        <v>0</v>
      </c>
      <c r="K862" s="153"/>
      <c r="L862" s="153"/>
      <c r="M862" s="149"/>
      <c r="N862" s="197"/>
      <c r="O862" s="160"/>
      <c r="P862" s="160"/>
      <c r="Q862" s="203"/>
      <c r="R862" s="204"/>
      <c r="S862" s="246" t="str">
        <f>IF(OR($R$26=0,M862="",Q862=""),"",IF($R$26&gt;=VLOOKUP(M862,POA!$B$3:$G$21,6,FALSE),"CUMPLE","NO CUMPLE"))</f>
        <v/>
      </c>
      <c r="T862" s="129"/>
      <c r="U862" s="130"/>
      <c r="V862" s="186" t="str">
        <f>IF(OR($U854=0,M862="",Q862=""),"",IF(AND(T862="SI",$U854&gt;=$V$22),"CUMPLE",IF($U854&gt;=$V$23,"CUMPLE","NO CUMPLE")))</f>
        <v/>
      </c>
      <c r="W862" s="131"/>
      <c r="X862" s="186" t="str">
        <f>IF(OR(W854=0,M862="",Q862=""),"",IF(AND(T862="SI",W854&lt;=$X$22),"CUMPLE",IF(W854&lt;=$X$23,"CUMPLE","NO CUMPLE")))</f>
        <v/>
      </c>
      <c r="Y862" s="132"/>
      <c r="Z862" s="186" t="str">
        <f>IF(OR(Y854=0,M862="",Q862=""),"",IF(AND(T862="SI",Y854&gt;=$Z$22),"CUMPLE",IF(Y854&gt;=$Z$23,"CUMPLE","NO CUMPLE")))</f>
        <v/>
      </c>
      <c r="AA862" s="215" t="str">
        <f t="shared" si="764"/>
        <v/>
      </c>
      <c r="AB862" s="133">
        <v>2021</v>
      </c>
      <c r="AC862" s="134">
        <f t="shared" si="766"/>
        <v>0</v>
      </c>
      <c r="AD862" s="135" t="str">
        <f t="shared" si="772"/>
        <v/>
      </c>
      <c r="AE862" s="136"/>
      <c r="AF862" s="188" t="str">
        <f>IF(OR(M862="",L854="",P854=""),"",IF(AND(T854="SI",AE854&gt;=$AF$22),"CUMPLE",IF(AE854&gt;=$AF$23,"CUMPLE","NO CUMPLE")))</f>
        <v/>
      </c>
      <c r="AG862" s="136"/>
      <c r="AH862" s="188" t="str">
        <f>IF(OR(M862="",L854="",P854=""),"",IF(AND(T854="SI",AG854&gt;=$AH$22),"CUMPLE",IF(AG854&gt;=$AH$23,"CUMPLE","NO CUMPLE")))</f>
        <v/>
      </c>
      <c r="AI862" s="162" t="str">
        <f t="shared" si="767"/>
        <v/>
      </c>
    </row>
    <row r="863" spans="1:37" s="14" customFormat="1" ht="20.100000000000001" customHeight="1">
      <c r="A863" s="259"/>
      <c r="B863" s="150" t="str">
        <f t="shared" si="768"/>
        <v/>
      </c>
      <c r="C863" s="150"/>
      <c r="D863" s="121"/>
      <c r="E863" s="153"/>
      <c r="F863" s="153"/>
      <c r="G863" s="153"/>
      <c r="H863" s="153"/>
      <c r="I863" s="153">
        <f t="shared" si="771"/>
        <v>0</v>
      </c>
      <c r="J863" s="153">
        <f t="shared" si="769"/>
        <v>0</v>
      </c>
      <c r="K863" s="153"/>
      <c r="L863" s="153"/>
      <c r="M863" s="151"/>
      <c r="N863" s="197" t="str">
        <f>IF(M863="","",VLOOKUP(M863,POA!$B$3:$G826,3,0))</f>
        <v/>
      </c>
      <c r="O863" s="160" t="s">
        <v>7</v>
      </c>
      <c r="P863" s="160">
        <f>+SUM(P864:P865)</f>
        <v>0</v>
      </c>
      <c r="Q863" s="203" t="str">
        <f>IF(ISERROR(VLOOKUP(M863,POA!$B$3:$G833,2,0)),"",VLOOKUP(M863,POA!$B$3:$G833,2,0))</f>
        <v/>
      </c>
      <c r="R863" s="204"/>
      <c r="S863" s="246"/>
      <c r="T863" s="129"/>
      <c r="U863" s="130"/>
      <c r="V863" s="186" t="str">
        <f>IF(OR($U854=0,M863="",Q863=""),"",IF(AND(T863="SI",$U854&gt;=$V$22),"CUMPLE",IF($U854&gt;=$V$23,"CUMPLE","NO CUMPLE")))</f>
        <v/>
      </c>
      <c r="W863" s="131"/>
      <c r="X863" s="186" t="str">
        <f>IF(OR(W854=0,M863="",Q863=""),"",IF(AND(T863="SI",W854&lt;=$X$22),"CUMPLE",IF(W854&lt;=$X$23,"CUMPLE","NO CUMPLE")))</f>
        <v/>
      </c>
      <c r="Y863" s="132"/>
      <c r="Z863" s="186" t="str">
        <f>IF(OR(Y854=0,M863="",Q863=""),"",IF(AND(T863="SI",Y854&gt;=$Z$22),"CUMPLE",IF(Y854&gt;=$Z$23,"CUMPLE","NO CUMPLE")))</f>
        <v/>
      </c>
      <c r="AA863" s="214" t="str">
        <f t="shared" si="764"/>
        <v/>
      </c>
      <c r="AB863" s="199">
        <v>2021</v>
      </c>
      <c r="AC863" s="134">
        <f t="shared" si="766"/>
        <v>0</v>
      </c>
      <c r="AD863" s="135" t="str">
        <f>IF(OR(B863="",C863=""),"",IF(AND(AC863&gt;0,AC863&lt;=30000),"MIPYME","NO CUMPLE"))</f>
        <v/>
      </c>
      <c r="AE863" s="136"/>
      <c r="AF863" s="188" t="str">
        <f>IF(OR(M863="",L854="",P863=""),"",IF(AND(T854="SI",AE854&gt;=$AF$22),"CUMPLE",IF(AE854&gt;=$AF$23,"CUMPLE","NO CUMPLE")))</f>
        <v/>
      </c>
      <c r="AG863" s="136"/>
      <c r="AH863" s="188" t="str">
        <f>IF(OR(M863="",L854="",P854=""),"",IF(AND(T854="SI",AG854&gt;=$AH$22),"CUMPLE",IF(AG854&gt;=$AH$23,"CUMPLE","NO CUMPLE")))</f>
        <v/>
      </c>
      <c r="AI863" s="162" t="str">
        <f t="shared" si="767"/>
        <v/>
      </c>
    </row>
    <row r="864" spans="1:37" ht="20.100000000000001" customHeight="1">
      <c r="A864" s="259"/>
      <c r="B864" s="284" t="str">
        <f t="shared" si="768"/>
        <v/>
      </c>
      <c r="C864" s="284"/>
      <c r="D864" s="284"/>
      <c r="E864" s="216"/>
      <c r="F864" s="153"/>
      <c r="G864" s="153"/>
      <c r="H864" s="153"/>
      <c r="I864" s="153">
        <f>IF(ISERROR(E864-G864),"",E864-G864)</f>
        <v>0</v>
      </c>
      <c r="J864" s="153">
        <f t="shared" si="769"/>
        <v>0</v>
      </c>
      <c r="K864" s="153"/>
      <c r="L864" s="153"/>
      <c r="M864" s="151"/>
      <c r="N864" s="197" t="str">
        <f>IF(M864="","",VLOOKUP(M864,POA!$B$3:$G826,3,0))</f>
        <v/>
      </c>
      <c r="O864" s="160" t="s">
        <v>7</v>
      </c>
      <c r="P864" s="160">
        <f>+SUM(P865:P865)</f>
        <v>0</v>
      </c>
      <c r="Q864" s="203" t="str">
        <f>IF(ISERROR(VLOOKUP(M864,POA!$B$3:$G834,2,0)),"",VLOOKUP(M864,POA!$B$3:$G834,2,0))</f>
        <v/>
      </c>
      <c r="R864" s="204"/>
      <c r="S864" s="253"/>
      <c r="T864" s="129"/>
      <c r="U864" s="129"/>
      <c r="V864" s="186" t="str">
        <f>IF(OR($U855=0,M864="",Q864=""),"",IF(AND(T864="SI",$U855&gt;=$V$22),"CUMPLE",IF($U855&gt;=$V$23,"CUMPLE","NO CUMPLE")))</f>
        <v/>
      </c>
      <c r="W864" s="129"/>
      <c r="X864" s="186" t="str">
        <f>IF(OR(W855=0,M864="",Q864=""),"",IF(AND(T864="SI",W855&lt;=$X$22),"CUMPLE",IF(W855&lt;=$X$23,"CUMPLE","NO CUMPLE")))</f>
        <v/>
      </c>
      <c r="Y864" s="129"/>
      <c r="Z864" s="186" t="str">
        <f>IF(OR(Y855=0,M864="",Q864=""),"",IF(AND(T864="SI",Y855&gt;=$Z$22),"CUMPLE",IF(Y855&gt;=$Z$23,"CUMPLE","NO CUMPLE")))</f>
        <v/>
      </c>
      <c r="AA864" s="214" t="str">
        <f t="shared" si="764"/>
        <v/>
      </c>
      <c r="AB864" s="200"/>
      <c r="AC864" s="129"/>
      <c r="AD864" s="129"/>
      <c r="AE864" s="129"/>
      <c r="AF864" s="188" t="str">
        <f>IF(OR(M864="",L854="",P864=""),"",IF(AND(T854="SI",AE854&gt;=$AF$22),"CUMPLE",IF(AE854&gt;=$AF$23,"CUMPLE","NO CUMPLE")))</f>
        <v/>
      </c>
      <c r="AG864" s="129"/>
      <c r="AH864" s="188" t="str">
        <f>IF(OR(M864="",L854="",P854=""),"",IF(AND(T854="SI",AG854&gt;=$AH$22),"CUMPLE",IF(AG854&gt;=$AH$23,"CUMPLE","NO CUMPLE")))</f>
        <v/>
      </c>
      <c r="AI864" s="162" t="str">
        <f t="shared" si="767"/>
        <v/>
      </c>
      <c r="AJ864" s="14"/>
      <c r="AK864" s="14"/>
    </row>
    <row r="865" spans="1:37" ht="9.9499999999999993" customHeight="1" thickBot="1">
      <c r="A865" s="259"/>
      <c r="B865" s="322" t="s">
        <v>73</v>
      </c>
      <c r="C865" s="323"/>
      <c r="D865" s="323"/>
      <c r="E865" s="323"/>
      <c r="F865" s="323"/>
      <c r="G865" s="323"/>
      <c r="H865" s="323"/>
      <c r="I865" s="323"/>
      <c r="J865" s="323"/>
      <c r="K865" s="323"/>
      <c r="L865" s="323"/>
      <c r="M865" s="323"/>
      <c r="N865" s="323"/>
      <c r="O865" s="323"/>
      <c r="P865" s="323"/>
      <c r="Q865" s="323"/>
      <c r="R865" s="323"/>
      <c r="S865" s="324"/>
      <c r="T865" s="323"/>
      <c r="U865" s="323"/>
      <c r="V865" s="323"/>
      <c r="W865" s="323"/>
      <c r="X865" s="323"/>
      <c r="Y865" s="323"/>
      <c r="Z865" s="323"/>
      <c r="AA865" s="324"/>
      <c r="AB865" s="323"/>
      <c r="AC865" s="323"/>
      <c r="AD865" s="323"/>
      <c r="AE865" s="323"/>
      <c r="AF865" s="323"/>
      <c r="AG865" s="323"/>
      <c r="AH865" s="323"/>
      <c r="AI865" s="325"/>
      <c r="AJ865" s="14"/>
      <c r="AK865" s="14"/>
    </row>
    <row r="866" spans="1:37" s="221" customFormat="1" ht="26.1" customHeight="1">
      <c r="A866" s="269" t="s">
        <v>319</v>
      </c>
      <c r="B866" s="222">
        <v>71</v>
      </c>
      <c r="C866" s="223" t="s">
        <v>320</v>
      </c>
      <c r="D866" s="224">
        <f>IF(SUM(D867:D876)=0,"",SUM(D867:D876))</f>
        <v>1</v>
      </c>
      <c r="E866" s="225">
        <f t="shared" ref="E866:K866" si="773">IF(ISERROR(SUM(E867:E876)),"",SUM(E867:E876))</f>
        <v>2914851679</v>
      </c>
      <c r="F866" s="225">
        <f t="shared" si="773"/>
        <v>3488231720</v>
      </c>
      <c r="G866" s="225">
        <f t="shared" si="773"/>
        <v>404442570</v>
      </c>
      <c r="H866" s="225">
        <f t="shared" si="773"/>
        <v>1752109179</v>
      </c>
      <c r="I866" s="225">
        <f t="shared" si="773"/>
        <v>2510409109</v>
      </c>
      <c r="J866" s="225">
        <f t="shared" si="773"/>
        <v>1736122541</v>
      </c>
      <c r="K866" s="225">
        <f t="shared" si="773"/>
        <v>412236303</v>
      </c>
      <c r="L866" s="225">
        <f t="shared" ref="L866" si="774">IF(ISERROR(SUM(L867:L875)),"",SUM(L867:L875))</f>
        <v>103554875</v>
      </c>
      <c r="M866" s="226">
        <v>1</v>
      </c>
      <c r="N866" s="227">
        <f>IF(M866="","",VLOOKUP(M866,POA!$B$3:$G838,3,0))</f>
        <v>5</v>
      </c>
      <c r="O866" s="228" t="s">
        <v>7</v>
      </c>
      <c r="P866" s="228">
        <f>+SUM(P867:P875)</f>
        <v>0</v>
      </c>
      <c r="Q866" s="229">
        <f>IF(ISERROR(VLOOKUP(M866,POA!$B$3:$G851,2,0)),"",VLOOKUP(M866,POA!$B$3:$G851,2,0))</f>
        <v>3031202957</v>
      </c>
      <c r="R866" s="230">
        <f>IF(M866="","",SUM($I$866)+IF(ISERROR(VLOOKUP(M866,POA!$B$3:$G835,4,0)),"",VLOOKUP(M866,POA!$B$3:$G835,4,0)))</f>
        <v>3116649700.4000001</v>
      </c>
      <c r="S866" s="231" t="str">
        <f>IF(OR($R$26=0,M866="",Q866=""),"",IF($R$26&gt;=VLOOKUP(M866,POA!$B$3:$G$21,6,FALSE),"CUMPLE","NO CUMPLE"))</f>
        <v/>
      </c>
      <c r="T866" s="225" t="str">
        <f>IF(M866="","",IF(COUNTIFS(T867:T876,"SI",D867:D876,"&gt;=10%")&gt;0,"SI","NO"))</f>
        <v>SI</v>
      </c>
      <c r="U866" s="225">
        <f>IF(ISERROR(SUM(E866/G866)),0,SUM(E866/G866))</f>
        <v>7.2070842567339044</v>
      </c>
      <c r="V866" s="232" t="str">
        <f>IF(OR($U866=0,M866="",Q866=""),"",IF(AND(T866="SI",$U866&gt;=$V$22),"CUMPLE",IF($U866&gt;=$V$23,"CUMPLE","NO CUMPLE")))</f>
        <v>CUMPLE</v>
      </c>
      <c r="W866" s="233">
        <f>IF(M866="","",IF(ISERROR(SUM(H866/F866)),0,SUM(H866/F866)))</f>
        <v>0.50229151032431985</v>
      </c>
      <c r="X866" s="232" t="str">
        <f>IF(OR(W866=0,M866="",Q866=""),"",IF(AND(T866="SI",W866&lt;=$X$22),"CUMPLE",IF(W866&lt;=$X$23,"CUMPLE","NO CUMPLE")))</f>
        <v>CUMPLE</v>
      </c>
      <c r="Y866" s="225">
        <f>IF(ISERROR(SUM(K866/L866)),0,SUM(K866/L866))</f>
        <v>3.9808488301492324</v>
      </c>
      <c r="Z866" s="232" t="str">
        <f>IF(OR(Y866=0,M866="",Q866=""),"",IF(AND(T866="SI",Y866&gt;=$Z$22),"CUMPLE",IF(Y866&gt;=$Z$23,"CUMPLE","NO CUMPLE")))</f>
        <v>CUMPLE</v>
      </c>
      <c r="AA866" s="234" t="str">
        <f t="shared" ref="AA866:AA876" si="775">IF(OR(S866="",V866="",X866="",Z866=""),"",IF(S866="NO CUMPLE","NO CUMPLE",IF(V866="NO CUMPLE","NO CUMPLE",IF(X866="NO CUMPLE","NO CUMPLE",IF(Z866="NO CUMPLE","NO CUMPLE",IF(Z866="NO CUMPLE","NO CUMPLE","CUMPLE"))))))</f>
        <v/>
      </c>
      <c r="AB866" s="235">
        <v>2021</v>
      </c>
      <c r="AC866" s="236">
        <f>IF(ISERROR(F866/VLOOKUP(AB866,$AC$21:$AD$23,2)),"",F866/VLOOKUP(AB866,$AC$21:$AD$23,2))</f>
        <v>3839.4407204636959</v>
      </c>
      <c r="AD866" s="237" t="str">
        <f>IF(OR(B866="",C866=""),"",IF(AND(AC866&gt;0,AC866&lt;=30000),"MIPYME","NO CUMPLE"))</f>
        <v>MIPYME</v>
      </c>
      <c r="AE866" s="238">
        <f>IF(M866="","",IF(ISERROR(SUM(K866/J866)),0,SUM(K866/J866)))</f>
        <v>0.23744654727111225</v>
      </c>
      <c r="AF866" s="239" t="str">
        <f>IF(OR(M866="",L866="",P866=""),"",IF(AND(T866="SI",AE866&gt;=$AF$22),"CUMPLE",IF(AE866&gt;=$AF$23,"CUMPLE","NO CUMPLE")))</f>
        <v>CUMPLE</v>
      </c>
      <c r="AG866" s="238">
        <f>IF(M866="","",IF(ISERROR(SUM(K866/F866)),0,SUM(K866/F866)))</f>
        <v>0.11817916242101026</v>
      </c>
      <c r="AH866" s="239" t="str">
        <f>IF(OR(M866="",L866="",P866=""),"",IF(AND(T866="SI",AG866&gt;=$AH$22),"CUMPLE",IF(AG866&gt;=$AH$23,"CUMPLE","NO CUMPLE")))</f>
        <v>CUMPLE</v>
      </c>
      <c r="AI866" s="234" t="str">
        <f>IF(OR(AF866="",AH866=""),"",IF(AF866="NO CUMPLE","NO CUMPLE",IF(AH866="NO CUMPLE","NO CUMPLE",IF(AH866="NO CUMPLE","NO CUMPLE","CUMPLE"))))</f>
        <v>CUMPLE</v>
      </c>
    </row>
    <row r="867" spans="1:37" s="14" customFormat="1" ht="20.100000000000001" customHeight="1">
      <c r="A867" s="259">
        <v>45475</v>
      </c>
      <c r="B867" s="146">
        <f>IF(C867="","",B866+0.1)</f>
        <v>71.099999999999994</v>
      </c>
      <c r="C867" s="146" t="s">
        <v>321</v>
      </c>
      <c r="D867" s="147">
        <v>0.5</v>
      </c>
      <c r="E867" s="137">
        <v>1165955615</v>
      </c>
      <c r="F867" s="137">
        <v>1712285734</v>
      </c>
      <c r="G867" s="137">
        <v>144567341</v>
      </c>
      <c r="H867" s="137">
        <v>501607372</v>
      </c>
      <c r="I867" s="137">
        <f>IF(ISERROR(E867-G867),"",E867-G867)</f>
        <v>1021388274</v>
      </c>
      <c r="J867" s="137">
        <f>IF(ISERROR(F867-H867),"",F867-H867)</f>
        <v>1210678362</v>
      </c>
      <c r="K867" s="137">
        <v>363279922</v>
      </c>
      <c r="L867" s="137">
        <v>79962134</v>
      </c>
      <c r="M867" s="148">
        <v>2</v>
      </c>
      <c r="N867" s="198">
        <f>IF(M867="","",VLOOKUP(M867,POA!$B$3:$G838,3,0))</f>
        <v>5</v>
      </c>
      <c r="O867" s="159" t="s">
        <v>7</v>
      </c>
      <c r="P867" s="159">
        <f t="shared" ref="P867:P868" si="776">+SUM(P868:P876)</f>
        <v>0</v>
      </c>
      <c r="Q867" s="202">
        <f>IF(ISERROR(VLOOKUP(M867,POA!$B$3:$G851,2,0)),"",VLOOKUP(M867,POA!$B$3:$G851,2,0))</f>
        <v>1797292893</v>
      </c>
      <c r="R867" s="264">
        <f>IF(M867="","",SUM($I$866)+IF(ISERROR(VLOOKUP(M867,POA!$B$3:$G836,4,0)),"",VLOOKUP(M867,POA!$B$3:$G836,4,0)))</f>
        <v>2869867687.5999999</v>
      </c>
      <c r="S867" s="256" t="str">
        <f>IF(OR($R$26=0,M867="",Q867=""),"",IF($R$26&gt;=VLOOKUP(M867,POA!$B$3:$G$21,6,FALSE),"CUMPLE","NO CUMPLE"))</f>
        <v/>
      </c>
      <c r="T867" s="154" t="s">
        <v>71</v>
      </c>
      <c r="U867" s="138"/>
      <c r="V867" s="185" t="str">
        <f>IF(OR($U866=0,M867="",Q867=""),"",IF(AND(T867="SI",$U866&gt;=$V$22),"CUMPLE",IF($U866&gt;=$V$23,"CUMPLE","NO CUMPLE")))</f>
        <v>CUMPLE</v>
      </c>
      <c r="W867" s="139"/>
      <c r="X867" s="185" t="str">
        <f>IF(OR(W866=0,M867="",Q867=""),"",IF(AND(T867="SI",W866&lt;=$X$22),"CUMPLE",IF(W866&lt;=$X$23,"CUMPLE","NO CUMPLE")))</f>
        <v>CUMPLE</v>
      </c>
      <c r="Y867" s="140"/>
      <c r="Z867" s="185" t="str">
        <f>IF(OR(Y866=0,M867="",Q867=""),"",IF(AND(T867="SI",Y866&gt;=$Z$22),"CUMPLE",IF(Y866&gt;=$Z$23,"CUMPLE","NO CUMPLE")))</f>
        <v>CUMPLE</v>
      </c>
      <c r="AA867" s="213" t="str">
        <f t="shared" si="775"/>
        <v/>
      </c>
      <c r="AB867" s="141">
        <v>2021</v>
      </c>
      <c r="AC867" s="142">
        <f t="shared" ref="AC867:AC875" si="777">IF(ISERROR(F867/VLOOKUP(AB867,$AC$21:$AD$23,2)),"",F867/VLOOKUP(AB867,$AC$21:$AD$23,2))</f>
        <v>1884.6854509392135</v>
      </c>
      <c r="AD867" s="143" t="str">
        <f>IF(OR(B867="",C867=""),"",IF(AND(AC867&gt;0,AC867&lt;=30000),"MIPYME","NO CUMPLE"))</f>
        <v>MIPYME</v>
      </c>
      <c r="AE867" s="144"/>
      <c r="AF867" s="187" t="str">
        <f>IF(OR(M867="",L866="",P867=""),"",IF(AND(T866="SI",AE866&gt;=$AF$22),"CUMPLE",IF(AE866&gt;=$AF$23,"CUMPLE","NO CUMPLE")))</f>
        <v>CUMPLE</v>
      </c>
      <c r="AG867" s="144"/>
      <c r="AH867" s="187" t="str">
        <f>IF(OR(M867="",L866="",P867=""),"",IF(AND(T866="SI",AG866&gt;=$AH$22),"CUMPLE",IF(AG866&gt;=$AH$23,"CUMPLE","NO CUMPLE")))</f>
        <v>CUMPLE</v>
      </c>
      <c r="AI867" s="161" t="str">
        <f t="shared" ref="AI867:AI876" si="778">IF(OR(AF867="",AH867=""),"",IF(AF867="NO CUMPLE","NO CUMPLE",IF(AH867="NO CUMPLE","NO CUMPLE",IF(AH867="NO CUMPLE","NO CUMPLE","CUMPLE"))))</f>
        <v>CUMPLE</v>
      </c>
    </row>
    <row r="868" spans="1:37" s="14" customFormat="1" ht="20.100000000000001" customHeight="1">
      <c r="A868" s="259">
        <v>45475</v>
      </c>
      <c r="B868" s="21">
        <f t="shared" ref="B868:B876" si="779">IF(C868="","",B867+0.1)</f>
        <v>71.199999999999989</v>
      </c>
      <c r="C868" s="21" t="s">
        <v>322</v>
      </c>
      <c r="D868" s="121">
        <v>0.5</v>
      </c>
      <c r="E868" s="153">
        <v>1748896064</v>
      </c>
      <c r="F868" s="153">
        <v>1775945986</v>
      </c>
      <c r="G868" s="153">
        <v>259875229</v>
      </c>
      <c r="H868" s="153">
        <v>1250501807</v>
      </c>
      <c r="I868" s="153">
        <f>IF(ISERROR(E868-G868),"",E868-G868)</f>
        <v>1489020835</v>
      </c>
      <c r="J868" s="153">
        <f t="shared" ref="J868:J876" si="780">IF(ISERROR(F868-H868),"",F868-H868)</f>
        <v>525444179</v>
      </c>
      <c r="K868" s="153">
        <v>48956381</v>
      </c>
      <c r="L868" s="153">
        <v>23592741</v>
      </c>
      <c r="M868" s="149">
        <v>3</v>
      </c>
      <c r="N868" s="197">
        <f>IF(M868="","",VLOOKUP(M868,POA!$B$3:$G838,3,0))</f>
        <v>5</v>
      </c>
      <c r="O868" s="160" t="s">
        <v>7</v>
      </c>
      <c r="P868" s="160">
        <f t="shared" si="776"/>
        <v>0</v>
      </c>
      <c r="Q868" s="255">
        <f>IF(ISERROR(VLOOKUP(M868,POA!$B$3:$G851,2,0)),"",VLOOKUP(M868,POA!$B$3:$G851,2,0))</f>
        <v>1522205504</v>
      </c>
      <c r="R868" s="295">
        <f>IF(M868="","",SUM($I$866)+IF(ISERROR(VLOOKUP(M868,POA!$B$3:$G837,4,0)),"",VLOOKUP(M868,POA!$B$3:$G837,4,0)))</f>
        <v>2814850209.8000002</v>
      </c>
      <c r="S868" s="257" t="str">
        <f>IF(OR($R$26=0,M868="",Q868=""),"",IF($R$26&gt;=VLOOKUP(M868,POA!$B$3:$G$21,6,FALSE),"CUMPLE","NO CUMPLE"))</f>
        <v/>
      </c>
      <c r="T868" s="129" t="s">
        <v>71</v>
      </c>
      <c r="U868" s="130"/>
      <c r="V868" s="186" t="str">
        <f>IF(OR($U866=0,M868="",Q868=""),"",IF(AND(T868="SI",$U866&gt;=$V$22),"CUMPLE",IF($U866&gt;=$V$23,"CUMPLE","NO CUMPLE")))</f>
        <v>CUMPLE</v>
      </c>
      <c r="W868" s="131"/>
      <c r="X868" s="186" t="str">
        <f>IF(OR(W866=0,M868="",Q868=""),"",IF(AND(T868="SI",W866&lt;=$X$22),"CUMPLE",IF(W866&lt;=$X$23,"CUMPLE","NO CUMPLE")))</f>
        <v>CUMPLE</v>
      </c>
      <c r="Y868" s="132"/>
      <c r="Z868" s="186" t="str">
        <f>IF(OR(Y866=0,M868="",Q868=""),"",IF(AND(T868="SI",Y866&gt;=$Z$22),"CUMPLE",IF(Y866&gt;=$Z$23,"CUMPLE","NO CUMPLE")))</f>
        <v>CUMPLE</v>
      </c>
      <c r="AA868" s="214" t="str">
        <f t="shared" si="775"/>
        <v/>
      </c>
      <c r="AB868" s="199">
        <v>2021</v>
      </c>
      <c r="AC868" s="134">
        <f t="shared" si="777"/>
        <v>1954.7552695244824</v>
      </c>
      <c r="AD868" s="135" t="str">
        <f t="shared" ref="AD868:AD871" si="781">IF(OR(B868="",C868=""),"",IF(AND(AC868&gt;0,AC868&lt;=30000),"MIPYME","NO CUMPLE"))</f>
        <v>MIPYME</v>
      </c>
      <c r="AE868" s="136"/>
      <c r="AF868" s="188" t="str">
        <f>IF(OR(M868="",L866="",P868=""),"",IF(AND(T866="SI",AE866&gt;=$AF$22),"CUMPLE",IF(AE866&gt;=$AF$23,"CUMPLE","NO CUMPLE")))</f>
        <v>CUMPLE</v>
      </c>
      <c r="AG868" s="136"/>
      <c r="AH868" s="188" t="str">
        <f>IF(OR(M868="",L866="",P866=""),"",IF(AND(T866="SI",AG866&gt;=$AH$22),"CUMPLE",IF(AG866&gt;=$AH$23,"CUMPLE","NO CUMPLE")))</f>
        <v>CUMPLE</v>
      </c>
      <c r="AI868" s="162" t="str">
        <f t="shared" si="778"/>
        <v>CUMPLE</v>
      </c>
    </row>
    <row r="869" spans="1:37" s="14" customFormat="1" ht="20.100000000000001" customHeight="1">
      <c r="A869" s="259"/>
      <c r="B869" s="21" t="str">
        <f t="shared" si="779"/>
        <v/>
      </c>
      <c r="C869" s="21"/>
      <c r="D869" s="121"/>
      <c r="E869" s="153"/>
      <c r="F869" s="153"/>
      <c r="G869" s="153"/>
      <c r="H869" s="153"/>
      <c r="I869" s="153">
        <f t="shared" ref="I869:I875" si="782">IF(ISERROR(E869-G869),"",E869-G869)</f>
        <v>0</v>
      </c>
      <c r="J869" s="153">
        <f t="shared" si="780"/>
        <v>0</v>
      </c>
      <c r="K869" s="153"/>
      <c r="L869" s="153"/>
      <c r="M869" s="149">
        <v>4</v>
      </c>
      <c r="N869" s="197">
        <f>IF(M869="","",VLOOKUP(M869,POA!$B$3:$G838,3,0))</f>
        <v>5</v>
      </c>
      <c r="O869" s="160" t="s">
        <v>7</v>
      </c>
      <c r="P869" s="160">
        <f>+SUM(P870:P877)</f>
        <v>0</v>
      </c>
      <c r="Q869" s="255">
        <f>IF(ISERROR(VLOOKUP(M869,POA!$B$3:$G851,2,0)),"",VLOOKUP(M869,POA!$B$3:$G851,2,0))</f>
        <v>1378467964</v>
      </c>
      <c r="R869" s="295">
        <f>IF(M869="","",SUM($I$866)+IF(ISERROR(VLOOKUP(M869,POA!$B$3:$G838,4,0)),"",VLOOKUP(M869,POA!$B$3:$G838,4,0)))</f>
        <v>2786102701.8000002</v>
      </c>
      <c r="S869" s="294" t="str">
        <f>IF(OR($R$26=0,M869="",Q869=""),"",IF($R$26&gt;=VLOOKUP(M869,POA!$B$3:$G$21,6,FALSE),"CUMPLE","NO CUMPLE"))</f>
        <v/>
      </c>
      <c r="T869" s="129"/>
      <c r="U869" s="130"/>
      <c r="V869" s="186" t="str">
        <f>IF(OR($U866=0,M869="",Q869=""),"",IF(AND(T869="SI",$U866&gt;=$V$22),"CUMPLE",IF($U866&gt;=$V$23,"CUMPLE","NO CUMPLE")))</f>
        <v>CUMPLE</v>
      </c>
      <c r="W869" s="131"/>
      <c r="X869" s="186" t="str">
        <f>IF(OR(W866=0,M869="",Q869=""),"",IF(AND(T869="SI",W866&lt;=$X$22),"CUMPLE",IF(W866&lt;=$X$23,"CUMPLE","NO CUMPLE")))</f>
        <v>CUMPLE</v>
      </c>
      <c r="Y869" s="132"/>
      <c r="Z869" s="186" t="str">
        <f>IF(OR(Y866=0,M869="",Q869=""),"",IF(AND(T869="SI",Y866&gt;=$Z$22),"CUMPLE",IF(Y866&gt;=$Z$23,"CUMPLE","NO CUMPLE")))</f>
        <v>CUMPLE</v>
      </c>
      <c r="AA869" s="214" t="str">
        <f t="shared" si="775"/>
        <v/>
      </c>
      <c r="AB869" s="199">
        <v>2021</v>
      </c>
      <c r="AC869" s="134">
        <f t="shared" si="777"/>
        <v>0</v>
      </c>
      <c r="AD869" s="135" t="str">
        <f t="shared" si="781"/>
        <v/>
      </c>
      <c r="AE869" s="136"/>
      <c r="AF869" s="188" t="str">
        <f>IF(OR(M869="",L866="",P869=""),"",IF(AND(T866="SI",AE866&gt;=$AF$22),"CUMPLE",IF(AE866&gt;=$AF$23,"CUMPLE","NO CUMPLE")))</f>
        <v>CUMPLE</v>
      </c>
      <c r="AG869" s="136"/>
      <c r="AH869" s="188" t="str">
        <f>IF(OR(M869="",L866="",P866=""),"",IF(AND(T866="SI",AG866&gt;=$AH$22),"CUMPLE",IF(AG866&gt;=$AH$23,"CUMPLE","NO CUMPLE")))</f>
        <v>CUMPLE</v>
      </c>
      <c r="AI869" s="162" t="str">
        <f t="shared" si="778"/>
        <v>CUMPLE</v>
      </c>
    </row>
    <row r="870" spans="1:37" s="14" customFormat="1" ht="20.100000000000001" customHeight="1">
      <c r="A870" s="259"/>
      <c r="B870" s="21" t="str">
        <f t="shared" si="779"/>
        <v/>
      </c>
      <c r="C870" s="21"/>
      <c r="D870" s="121"/>
      <c r="E870" s="153"/>
      <c r="F870" s="153"/>
      <c r="G870" s="153"/>
      <c r="H870" s="153"/>
      <c r="I870" s="153">
        <f t="shared" si="782"/>
        <v>0</v>
      </c>
      <c r="J870" s="153">
        <f t="shared" si="780"/>
        <v>0</v>
      </c>
      <c r="K870" s="153"/>
      <c r="L870" s="153"/>
      <c r="M870" s="149">
        <v>5</v>
      </c>
      <c r="N870" s="197">
        <f>IF(M870="","",VLOOKUP(M870,POA!$B$3:$G851,3,0))</f>
        <v>5</v>
      </c>
      <c r="O870" s="160" t="s">
        <v>7</v>
      </c>
      <c r="P870" s="160">
        <f>+SUM(P871:P877)</f>
        <v>0</v>
      </c>
      <c r="Q870" s="255">
        <f>IF(ISERROR(VLOOKUP(M870,POA!$B$3:$G840,2,0)),"",VLOOKUP(M870,POA!$B$3:$G840,2,0))</f>
        <v>1348402734</v>
      </c>
      <c r="R870" s="295">
        <f>IF(M870="","",SUM($I$866)+IF(ISERROR(VLOOKUP(M870,POA!$B$3:$G839,4,0)),"",VLOOKUP(M870,POA!$B$3:$G839,4,0)))</f>
        <v>2780089655.8000002</v>
      </c>
      <c r="S870" s="298" t="str">
        <f>IF(OR($R$26=0,M870="",Q870=""),"",IF($R$26&gt;=VLOOKUP(M870,POA!$B$3:$G$21,6,FALSE),"CUMPLE","NO CUMPLE"))</f>
        <v/>
      </c>
      <c r="T870" s="129"/>
      <c r="U870" s="130"/>
      <c r="V870" s="186" t="str">
        <f>IF(OR($U866=0,M870="",Q870=""),"",IF(AND(T870="SI",$U866&gt;=$V$22),"CUMPLE",IF($U866&gt;=$V$23,"CUMPLE","NO CUMPLE")))</f>
        <v>CUMPLE</v>
      </c>
      <c r="W870" s="131"/>
      <c r="X870" s="186" t="str">
        <f>IF(OR(W866=0,M870="",Q870=""),"",IF(AND(T870="SI",W866&lt;=$X$22),"CUMPLE",IF(W866&lt;=$X$23,"CUMPLE","NO CUMPLE")))</f>
        <v>CUMPLE</v>
      </c>
      <c r="Y870" s="132"/>
      <c r="Z870" s="186" t="str">
        <f>IF(OR(Y866=0,M870="",Q870=""),"",IF(AND(T870="SI",Y866&gt;=$Z$22),"CUMPLE",IF(Y866&gt;=$Z$23,"CUMPLE","NO CUMPLE")))</f>
        <v>CUMPLE</v>
      </c>
      <c r="AA870" s="214" t="str">
        <f t="shared" si="775"/>
        <v/>
      </c>
      <c r="AB870" s="199">
        <v>2021</v>
      </c>
      <c r="AC870" s="134">
        <f t="shared" si="777"/>
        <v>0</v>
      </c>
      <c r="AD870" s="135" t="str">
        <f t="shared" si="781"/>
        <v/>
      </c>
      <c r="AE870" s="136"/>
      <c r="AF870" s="188" t="str">
        <f>IF(OR(M870="",L866="",P870=""),"",IF(AND(T866="SI",AE866&gt;=$AF$22),"CUMPLE",IF(AE866&gt;=$AF$23,"CUMPLE","NO CUMPLE")))</f>
        <v>CUMPLE</v>
      </c>
      <c r="AG870" s="136"/>
      <c r="AH870" s="188" t="str">
        <f>IF(OR(M869="",L866="",P866=""),"",IF(AND(T866="SI",AG866&gt;=$AH$22),"CUMPLE",IF(AG866&gt;=$AH$23,"CUMPLE","NO CUMPLE")))</f>
        <v>CUMPLE</v>
      </c>
      <c r="AI870" s="162" t="str">
        <f t="shared" si="778"/>
        <v>CUMPLE</v>
      </c>
    </row>
    <row r="871" spans="1:37" s="14" customFormat="1" ht="20.100000000000001" customHeight="1">
      <c r="A871" s="259"/>
      <c r="B871" s="21" t="str">
        <f t="shared" si="779"/>
        <v/>
      </c>
      <c r="C871" s="21"/>
      <c r="D871" s="121"/>
      <c r="E871" s="153"/>
      <c r="F871" s="153"/>
      <c r="G871" s="153"/>
      <c r="H871" s="153"/>
      <c r="I871" s="153">
        <f t="shared" si="782"/>
        <v>0</v>
      </c>
      <c r="J871" s="153">
        <f t="shared" si="780"/>
        <v>0</v>
      </c>
      <c r="K871" s="153"/>
      <c r="L871" s="153"/>
      <c r="M871" s="149">
        <v>6</v>
      </c>
      <c r="N871" s="197">
        <f>IF(M871="","",VLOOKUP(M871,POA!$B$3:$G838,3,0))</f>
        <v>5</v>
      </c>
      <c r="O871" s="160" t="s">
        <v>7</v>
      </c>
      <c r="P871" s="160">
        <f>+SUM(P872:P877)</f>
        <v>0</v>
      </c>
      <c r="Q871" s="255">
        <f>IF(ISERROR(VLOOKUP(M871,POA!$B$3:$G851,2,0)),"",VLOOKUP(M871,POA!$B$3:$G851,2,0))</f>
        <v>1264100957</v>
      </c>
      <c r="R871" s="295">
        <f>IF(M871="","",SUM($I$866)+IF(ISERROR(VLOOKUP(M871,POA!$B$3:$G840,4,0)),"",VLOOKUP(M871,POA!$B$3:$G840,4,0)))</f>
        <v>2763229300.4000001</v>
      </c>
      <c r="S871" s="257" t="str">
        <f>IF(OR($R$26=0,M871="",Q871=""),"",IF($R$26&gt;=VLOOKUP(M871,POA!$B$3:$G$21,6,FALSE),"CUMPLE","NO CUMPLE"))</f>
        <v/>
      </c>
      <c r="T871" s="129"/>
      <c r="U871" s="130"/>
      <c r="V871" s="186" t="str">
        <f>IF(OR($U866=0,M871="",Q871=""),"",IF(AND(T871="SI",$U866&gt;=$V$22),"CUMPLE",IF($U866&gt;=$V$23,"CUMPLE","NO CUMPLE")))</f>
        <v>CUMPLE</v>
      </c>
      <c r="W871" s="131"/>
      <c r="X871" s="186" t="str">
        <f>IF(OR(W866=0,M871="",Q871=""),"",IF(AND(T871="SI",W866&lt;=$X$22),"CUMPLE",IF(W866&lt;=$X$23,"CUMPLE","NO CUMPLE")))</f>
        <v>CUMPLE</v>
      </c>
      <c r="Y871" s="132"/>
      <c r="Z871" s="186" t="str">
        <f>IF(OR(Y866=0,M871="",Q871=""),"",IF(AND(T871="SI",Y866&gt;=$Z$22),"CUMPLE",IF(Y866&gt;=$Z$23,"CUMPLE","NO CUMPLE")))</f>
        <v>CUMPLE</v>
      </c>
      <c r="AA871" s="214" t="str">
        <f t="shared" si="775"/>
        <v/>
      </c>
      <c r="AB871" s="199">
        <v>2021</v>
      </c>
      <c r="AC871" s="134">
        <f t="shared" si="777"/>
        <v>0</v>
      </c>
      <c r="AD871" s="135" t="str">
        <f t="shared" si="781"/>
        <v/>
      </c>
      <c r="AE871" s="136"/>
      <c r="AF871" s="188" t="str">
        <f>IF(OR(M871="",L866="",P871=""),"",IF(AND(T866="SI",AE866&gt;=$AF$22),"CUMPLE",IF(AE866&gt;=$AF$23,"CUMPLE","NO CUMPLE")))</f>
        <v>CUMPLE</v>
      </c>
      <c r="AG871" s="136"/>
      <c r="AH871" s="188" t="str">
        <f>IF(OR(M871="",L866="",P866=""),"",IF(AND(T866="SI",AG866&gt;=$AH$22),"CUMPLE",IF(AG866&gt;=$AH$23,"CUMPLE","NO CUMPLE")))</f>
        <v>CUMPLE</v>
      </c>
      <c r="AI871" s="162" t="str">
        <f t="shared" si="778"/>
        <v>CUMPLE</v>
      </c>
    </row>
    <row r="872" spans="1:37" s="14" customFormat="1" ht="20.100000000000001" customHeight="1">
      <c r="A872" s="259"/>
      <c r="B872" s="150" t="str">
        <f t="shared" si="779"/>
        <v/>
      </c>
      <c r="C872" s="150"/>
      <c r="D872" s="121"/>
      <c r="E872" s="153"/>
      <c r="F872" s="153"/>
      <c r="G872" s="153"/>
      <c r="H872" s="153"/>
      <c r="I872" s="153">
        <f t="shared" si="782"/>
        <v>0</v>
      </c>
      <c r="J872" s="153">
        <f t="shared" si="780"/>
        <v>0</v>
      </c>
      <c r="K872" s="153"/>
      <c r="L872" s="153"/>
      <c r="M872" s="149">
        <v>7</v>
      </c>
      <c r="N872" s="197">
        <f>IF(M872="","",VLOOKUP(M872,POA!$B$3:$G838,3,0))</f>
        <v>5</v>
      </c>
      <c r="O872" s="160" t="s">
        <v>7</v>
      </c>
      <c r="P872" s="160">
        <f>+SUM(P873:P877)</f>
        <v>0</v>
      </c>
      <c r="Q872" s="255">
        <f>IF(ISERROR(VLOOKUP(M872,POA!$B$3:$G851,2,0)),"",VLOOKUP(M872,POA!$B$3:$G851,2,0))</f>
        <v>1167015102</v>
      </c>
      <c r="R872" s="295">
        <f>IF(M872="","",SUM($I$866)+IF(ISERROR(VLOOKUP(M872,POA!$B$3:$G841,4,0)),"",VLOOKUP(M872,POA!$B$3:$G841,4,0)))</f>
        <v>2743812129.4000001</v>
      </c>
      <c r="S872" s="257" t="str">
        <f>IF(OR($R$26=0,M872="",Q872=""),"",IF($R$26&gt;=VLOOKUP(M872,POA!$B$3:$G$21,6,FALSE),"CUMPLE","NO CUMPLE"))</f>
        <v/>
      </c>
      <c r="T872" s="129"/>
      <c r="U872" s="130"/>
      <c r="V872" s="186" t="str">
        <f>IF(OR($U866=0,M872="",Q872=""),"",IF(AND(T872="SI",$U866&gt;=$V$22),"CUMPLE",IF($U866&gt;=$V$23,"CUMPLE","NO CUMPLE")))</f>
        <v>CUMPLE</v>
      </c>
      <c r="W872" s="131"/>
      <c r="X872" s="186" t="str">
        <f>IF(OR(W866=0,M872="",Q872=""),"",IF(AND(T872="SI",W866&lt;=$X$22),"CUMPLE",IF(W866&lt;=$X$23,"CUMPLE","NO CUMPLE")))</f>
        <v>CUMPLE</v>
      </c>
      <c r="Y872" s="132"/>
      <c r="Z872" s="186" t="str">
        <f>IF(OR(Y866=0,M872="",Q872=""),"",IF(AND(T872="SI",Y866&gt;=$Z$22),"CUMPLE",IF(Y866&gt;=$Z$23,"CUMPLE","NO CUMPLE")))</f>
        <v>CUMPLE</v>
      </c>
      <c r="AA872" s="214" t="str">
        <f t="shared" si="775"/>
        <v/>
      </c>
      <c r="AB872" s="199">
        <v>2021</v>
      </c>
      <c r="AC872" s="134">
        <f t="shared" si="777"/>
        <v>0</v>
      </c>
      <c r="AD872" s="135" t="str">
        <f>IF(OR(B872="",C872=""),"",IF(AND(AC872&gt;0,AC872&lt;=30000),"MIPYME","NO CUMPLE"))</f>
        <v/>
      </c>
      <c r="AE872" s="136"/>
      <c r="AF872" s="188" t="str">
        <f>IF(OR(M872="",L866="",P872=""),"",IF(AND(T870="SI",AE866&gt;=$AF$22),"CUMPLE",IF(AE866&gt;=$AF$23,"CUMPLE","NO CUMPLE")))</f>
        <v>CUMPLE</v>
      </c>
      <c r="AG872" s="136"/>
      <c r="AH872" s="188" t="str">
        <f>IF(OR(M872="",L866="",P866=""),"",IF(AND(T866="SI",AG866&gt;=$AH$22),"CUMPLE",IF(AG866&gt;=$AH$23,"CUMPLE","NO CUMPLE")))</f>
        <v>CUMPLE</v>
      </c>
      <c r="AI872" s="162" t="str">
        <f t="shared" si="778"/>
        <v>CUMPLE</v>
      </c>
    </row>
    <row r="873" spans="1:37" s="14" customFormat="1" ht="20.100000000000001" customHeight="1">
      <c r="A873" s="259"/>
      <c r="B873" s="150" t="str">
        <f t="shared" si="779"/>
        <v/>
      </c>
      <c r="C873" s="150"/>
      <c r="D873" s="121"/>
      <c r="E873" s="153"/>
      <c r="F873" s="153"/>
      <c r="G873" s="153"/>
      <c r="H873" s="153"/>
      <c r="I873" s="153">
        <f t="shared" si="782"/>
        <v>0</v>
      </c>
      <c r="J873" s="153">
        <f t="shared" si="780"/>
        <v>0</v>
      </c>
      <c r="K873" s="153"/>
      <c r="L873" s="153"/>
      <c r="M873" s="149">
        <v>8</v>
      </c>
      <c r="N873" s="197">
        <f>IF(M873="","",VLOOKUP(M873,POA!$B$3:$G838,3,0))</f>
        <v>5</v>
      </c>
      <c r="O873" s="160" t="s">
        <v>7</v>
      </c>
      <c r="P873" s="160">
        <f>+SUM(P874:P877)</f>
        <v>0</v>
      </c>
      <c r="Q873" s="255">
        <f>IF(ISERROR(VLOOKUP(M873,POA!$B$3:$G851,2,0)),"",VLOOKUP(M873,POA!$B$3:$G851,2,0))</f>
        <v>1146992897</v>
      </c>
      <c r="R873" s="295">
        <f>IF(M873="","",SUM($I$866)+IF(ISERROR(VLOOKUP(M873,POA!$B$3:$G842,4,0)),"",VLOOKUP(M873,POA!$B$3:$G842,4,0)))</f>
        <v>2739807688.4000001</v>
      </c>
      <c r="S873" s="257" t="str">
        <f>IF(OR($R$26=0,M873="",Q873=""),"",IF($R$26&gt;=VLOOKUP(M873,POA!$B$3:$G$21,6,FALSE),"CUMPLE","NO CUMPLE"))</f>
        <v/>
      </c>
      <c r="T873" s="129"/>
      <c r="U873" s="130"/>
      <c r="V873" s="186" t="str">
        <f>IF(OR($U866=0,M873="",Q873=""),"",IF(AND(T873="SI",$U866&gt;=$V$22),"CUMPLE",IF($U866&gt;=$V$23,"CUMPLE","NO CUMPLE")))</f>
        <v>CUMPLE</v>
      </c>
      <c r="W873" s="131"/>
      <c r="X873" s="186" t="str">
        <f>IF(OR(W866=0,M873="",Q873=""),"",IF(AND(T873="SI",W866&lt;=$X$22),"CUMPLE",IF(W866&lt;=$X$23,"CUMPLE","NO CUMPLE")))</f>
        <v>CUMPLE</v>
      </c>
      <c r="Y873" s="132"/>
      <c r="Z873" s="186" t="str">
        <f>IF(OR(Y866=0,M873="",Q873=""),"",IF(AND(T873="SI",Y866&gt;=$Z$22),"CUMPLE",IF(Y866&gt;=$Z$23,"CUMPLE","NO CUMPLE")))</f>
        <v>CUMPLE</v>
      </c>
      <c r="AA873" s="214" t="str">
        <f t="shared" si="775"/>
        <v/>
      </c>
      <c r="AB873" s="199">
        <v>2021</v>
      </c>
      <c r="AC873" s="134">
        <f t="shared" si="777"/>
        <v>0</v>
      </c>
      <c r="AD873" s="135" t="str">
        <f t="shared" ref="AD873:AD874" si="783">IF(OR(B873="",C873=""),"",IF(AND(AC873&gt;0,AC873&lt;=30000),"MIPYME","NO CUMPLE"))</f>
        <v/>
      </c>
      <c r="AE873" s="136"/>
      <c r="AF873" s="188" t="str">
        <f>IF(OR(M873="",L866="",P873=""),"",IF(AND(T866="SI",AE866&gt;=$AF$22),"CUMPLE",IF(AE866&gt;=$AF$23,"CUMPLE","NO CUMPLE")))</f>
        <v>CUMPLE</v>
      </c>
      <c r="AG873" s="136"/>
      <c r="AH873" s="188" t="str">
        <f>IF(OR(M873="",L866="",P866=""),"",IF(AND(T866="SI",AG866&gt;=$AH$22),"CUMPLE",IF(AG866&gt;=$AH$23,"CUMPLE","NO CUMPLE")))</f>
        <v>CUMPLE</v>
      </c>
      <c r="AI873" s="162" t="str">
        <f t="shared" si="778"/>
        <v>CUMPLE</v>
      </c>
    </row>
    <row r="874" spans="1:37" s="14" customFormat="1" ht="20.100000000000001" customHeight="1">
      <c r="A874" s="259"/>
      <c r="B874" s="150" t="str">
        <f t="shared" si="779"/>
        <v/>
      </c>
      <c r="C874" s="150"/>
      <c r="D874" s="121"/>
      <c r="E874" s="153"/>
      <c r="F874" s="153"/>
      <c r="G874" s="153"/>
      <c r="H874" s="153"/>
      <c r="I874" s="153">
        <f t="shared" si="782"/>
        <v>0</v>
      </c>
      <c r="J874" s="153">
        <f t="shared" si="780"/>
        <v>0</v>
      </c>
      <c r="K874" s="153"/>
      <c r="L874" s="153"/>
      <c r="M874" s="149">
        <v>9</v>
      </c>
      <c r="N874" s="197">
        <f>IF(M874="","",VLOOKUP(M874,POA!$B$3:$G838,3,0))</f>
        <v>5</v>
      </c>
      <c r="O874" s="160" t="s">
        <v>7</v>
      </c>
      <c r="P874" s="160">
        <f>+SUM(P875:P877)</f>
        <v>0</v>
      </c>
      <c r="Q874" s="255">
        <f>IF(ISERROR(VLOOKUP(M874,POA!$B$3:$G844,2,0)),"",VLOOKUP(M874,POA!$B$3:$G844,2,0))</f>
        <v>1077361989</v>
      </c>
      <c r="R874" s="295">
        <f>IF(M874="","",SUM($I$866)+IF(ISERROR(VLOOKUP(M874,POA!$B$3:$G843,4,0)),"",VLOOKUP(M874,POA!$B$3:$G843,4,0)))</f>
        <v>2725881506.8000002</v>
      </c>
      <c r="S874" s="257" t="str">
        <f>IF(OR($R$26=0,M874="",Q874=""),"",IF($R$26&gt;=VLOOKUP(M874,POA!$B$3:$G$21,6,FALSE),"CUMPLE","NO CUMPLE"))</f>
        <v/>
      </c>
      <c r="T874" s="129"/>
      <c r="U874" s="130"/>
      <c r="V874" s="186" t="str">
        <f>IF(OR($U866=0,M874="",Q874=""),"",IF(AND(T874="SI",$U866&gt;=$V$22),"CUMPLE",IF($U866&gt;=$V$23,"CUMPLE","NO CUMPLE")))</f>
        <v>CUMPLE</v>
      </c>
      <c r="W874" s="131"/>
      <c r="X874" s="186" t="str">
        <f>IF(OR(W866=0,M874="",Q874=""),"",IF(AND(T874="SI",W866&lt;=$X$22),"CUMPLE",IF(W866&lt;=$X$23,"CUMPLE","NO CUMPLE")))</f>
        <v>CUMPLE</v>
      </c>
      <c r="Y874" s="132"/>
      <c r="Z874" s="186" t="str">
        <f>IF(OR(Y866=0,M874="",Q874=""),"",IF(AND(T874="SI",Y866&gt;=$Z$22),"CUMPLE",IF(Y866&gt;=$Z$23,"CUMPLE","NO CUMPLE")))</f>
        <v>CUMPLE</v>
      </c>
      <c r="AA874" s="215" t="str">
        <f t="shared" si="775"/>
        <v/>
      </c>
      <c r="AB874" s="133">
        <v>2021</v>
      </c>
      <c r="AC874" s="134">
        <f t="shared" si="777"/>
        <v>0</v>
      </c>
      <c r="AD874" s="135" t="str">
        <f t="shared" si="783"/>
        <v/>
      </c>
      <c r="AE874" s="136"/>
      <c r="AF874" s="188" t="str">
        <f>IF(OR(M874="",L866="",P866=""),"",IF(AND(T866="SI",AE866&gt;=$AF$22),"CUMPLE",IF(AE866&gt;=$AF$23,"CUMPLE","NO CUMPLE")))</f>
        <v>CUMPLE</v>
      </c>
      <c r="AG874" s="136"/>
      <c r="AH874" s="188" t="str">
        <f>IF(OR(M874="",L866="",P866=""),"",IF(AND(T866="SI",AG866&gt;=$AH$22),"CUMPLE",IF(AG866&gt;=$AH$23,"CUMPLE","NO CUMPLE")))</f>
        <v>CUMPLE</v>
      </c>
      <c r="AI874" s="162" t="str">
        <f t="shared" si="778"/>
        <v>CUMPLE</v>
      </c>
    </row>
    <row r="875" spans="1:37" s="14" customFormat="1" ht="20.100000000000001" customHeight="1">
      <c r="A875" s="259"/>
      <c r="B875" s="150" t="str">
        <f t="shared" si="779"/>
        <v/>
      </c>
      <c r="C875" s="150"/>
      <c r="D875" s="121"/>
      <c r="E875" s="153"/>
      <c r="F875" s="153"/>
      <c r="G875" s="153"/>
      <c r="H875" s="153"/>
      <c r="I875" s="153">
        <f t="shared" si="782"/>
        <v>0</v>
      </c>
      <c r="J875" s="153">
        <f t="shared" si="780"/>
        <v>0</v>
      </c>
      <c r="K875" s="153"/>
      <c r="L875" s="153"/>
      <c r="M875" s="151"/>
      <c r="N875" s="197" t="str">
        <f>IF(M875="","",VLOOKUP(M875,POA!$B$3:$G838,3,0))</f>
        <v/>
      </c>
      <c r="O875" s="160" t="s">
        <v>7</v>
      </c>
      <c r="P875" s="160">
        <f>+SUM(P876:P877)</f>
        <v>0</v>
      </c>
      <c r="Q875" s="203" t="str">
        <f>IF(ISERROR(VLOOKUP(M875,POA!$B$3:$G845,2,0)),"",VLOOKUP(M875,POA!$B$3:$G845,2,0))</f>
        <v/>
      </c>
      <c r="R875" s="261"/>
      <c r="S875" s="246"/>
      <c r="T875" s="129"/>
      <c r="U875" s="130"/>
      <c r="V875" s="186" t="str">
        <f>IF(OR($U866=0,M875="",Q875=""),"",IF(AND(T875="SI",$U866&gt;=$V$22),"CUMPLE",IF($U866&gt;=$V$23,"CUMPLE","NO CUMPLE")))</f>
        <v/>
      </c>
      <c r="W875" s="131"/>
      <c r="X875" s="186" t="str">
        <f>IF(OR(W866=0,M875="",Q875=""),"",IF(AND(T875="SI",W866&lt;=$X$22),"CUMPLE",IF(W866&lt;=$X$23,"CUMPLE","NO CUMPLE")))</f>
        <v/>
      </c>
      <c r="Y875" s="132"/>
      <c r="Z875" s="186" t="str">
        <f>IF(OR(Y866=0,M875="",Q875=""),"",IF(AND(T875="SI",Y866&gt;=$Z$22),"CUMPLE",IF(Y866&gt;=$Z$23,"CUMPLE","NO CUMPLE")))</f>
        <v/>
      </c>
      <c r="AA875" s="214" t="str">
        <f t="shared" si="775"/>
        <v/>
      </c>
      <c r="AB875" s="199">
        <v>2021</v>
      </c>
      <c r="AC875" s="134">
        <f t="shared" si="777"/>
        <v>0</v>
      </c>
      <c r="AD875" s="135" t="str">
        <f>IF(OR(B875="",C875=""),"",IF(AND(AC875&gt;0,AC875&lt;=30000),"MIPYME","NO CUMPLE"))</f>
        <v/>
      </c>
      <c r="AE875" s="136"/>
      <c r="AF875" s="188" t="str">
        <f>IF(OR(M875="",L866="",P875=""),"",IF(AND(T866="SI",AE866&gt;=$AF$22),"CUMPLE",IF(AE866&gt;=$AF$23,"CUMPLE","NO CUMPLE")))</f>
        <v/>
      </c>
      <c r="AG875" s="136"/>
      <c r="AH875" s="188" t="str">
        <f>IF(OR(M875="",L866="",P866=""),"",IF(AND(T866="SI",AG866&gt;=$AH$22),"CUMPLE",IF(AG866&gt;=$AH$23,"CUMPLE","NO CUMPLE")))</f>
        <v/>
      </c>
      <c r="AI875" s="162" t="str">
        <f t="shared" si="778"/>
        <v/>
      </c>
    </row>
    <row r="876" spans="1:37" ht="20.100000000000001" customHeight="1">
      <c r="A876" s="259"/>
      <c r="B876" s="284" t="str">
        <f t="shared" si="779"/>
        <v/>
      </c>
      <c r="C876" s="284"/>
      <c r="D876" s="284"/>
      <c r="E876" s="216"/>
      <c r="F876" s="153"/>
      <c r="G876" s="153"/>
      <c r="H876" s="153"/>
      <c r="I876" s="153">
        <f>IF(ISERROR(E876-G876),"",E876-G876)</f>
        <v>0</v>
      </c>
      <c r="J876" s="153">
        <f t="shared" si="780"/>
        <v>0</v>
      </c>
      <c r="K876" s="153"/>
      <c r="L876" s="153"/>
      <c r="M876" s="151"/>
      <c r="N876" s="197" t="str">
        <f>IF(M876="","",VLOOKUP(M876,POA!$B$3:$G838,3,0))</f>
        <v/>
      </c>
      <c r="O876" s="160" t="s">
        <v>7</v>
      </c>
      <c r="P876" s="160">
        <f>+SUM(P877:P877)</f>
        <v>0</v>
      </c>
      <c r="Q876" s="203" t="str">
        <f>IF(ISERROR(VLOOKUP(M876,POA!$B$3:$G846,2,0)),"",VLOOKUP(M876,POA!$B$3:$G846,2,0))</f>
        <v/>
      </c>
      <c r="R876" s="204"/>
      <c r="S876" s="253"/>
      <c r="T876" s="129"/>
      <c r="U876" s="129"/>
      <c r="V876" s="186" t="str">
        <f>IF(OR($U867=0,M876="",Q876=""),"",IF(AND(T876="SI",$U867&gt;=$V$22),"CUMPLE",IF($U867&gt;=$V$23,"CUMPLE","NO CUMPLE")))</f>
        <v/>
      </c>
      <c r="W876" s="129"/>
      <c r="X876" s="186" t="str">
        <f>IF(OR(W867=0,M876="",Q876=""),"",IF(AND(T876="SI",W867&lt;=$X$22),"CUMPLE",IF(W867&lt;=$X$23,"CUMPLE","NO CUMPLE")))</f>
        <v/>
      </c>
      <c r="Y876" s="129"/>
      <c r="Z876" s="186" t="str">
        <f>IF(OR(Y867=0,M876="",Q876=""),"",IF(AND(T876="SI",Y867&gt;=$Z$22),"CUMPLE",IF(Y867&gt;=$Z$23,"CUMPLE","NO CUMPLE")))</f>
        <v/>
      </c>
      <c r="AA876" s="214" t="str">
        <f t="shared" si="775"/>
        <v/>
      </c>
      <c r="AB876" s="200"/>
      <c r="AC876" s="129"/>
      <c r="AD876" s="129"/>
      <c r="AE876" s="129"/>
      <c r="AF876" s="188" t="str">
        <f>IF(OR(M876="",L866="",P876=""),"",IF(AND(T866="SI",AE866&gt;=$AF$22),"CUMPLE",IF(AE866&gt;=$AF$23,"CUMPLE","NO CUMPLE")))</f>
        <v/>
      </c>
      <c r="AG876" s="129"/>
      <c r="AH876" s="188" t="str">
        <f>IF(OR(M876="",L866="",P866=""),"",IF(AND(T866="SI",AG866&gt;=$AH$22),"CUMPLE",IF(AG866&gt;=$AH$23,"CUMPLE","NO CUMPLE")))</f>
        <v/>
      </c>
      <c r="AI876" s="162" t="str">
        <f t="shared" si="778"/>
        <v/>
      </c>
      <c r="AJ876" s="14"/>
      <c r="AK876" s="14"/>
    </row>
    <row r="877" spans="1:37" ht="9.9499999999999993" customHeight="1" thickBot="1">
      <c r="A877" s="259"/>
      <c r="B877" s="322" t="s">
        <v>73</v>
      </c>
      <c r="C877" s="323"/>
      <c r="D877" s="323"/>
      <c r="E877" s="323"/>
      <c r="F877" s="323"/>
      <c r="G877" s="323"/>
      <c r="H877" s="323"/>
      <c r="I877" s="323"/>
      <c r="J877" s="323"/>
      <c r="K877" s="323"/>
      <c r="L877" s="323"/>
      <c r="M877" s="323"/>
      <c r="N877" s="323"/>
      <c r="O877" s="323"/>
      <c r="P877" s="323"/>
      <c r="Q877" s="323"/>
      <c r="R877" s="323"/>
      <c r="S877" s="324"/>
      <c r="T877" s="323"/>
      <c r="U877" s="323"/>
      <c r="V877" s="323"/>
      <c r="W877" s="323"/>
      <c r="X877" s="323"/>
      <c r="Y877" s="323"/>
      <c r="Z877" s="323"/>
      <c r="AA877" s="324"/>
      <c r="AB877" s="323"/>
      <c r="AC877" s="323"/>
      <c r="AD877" s="323"/>
      <c r="AE877" s="323"/>
      <c r="AF877" s="323"/>
      <c r="AG877" s="323"/>
      <c r="AH877" s="323"/>
      <c r="AI877" s="325"/>
      <c r="AJ877" s="14"/>
      <c r="AK877" s="14"/>
    </row>
    <row r="878" spans="1:37" s="221" customFormat="1" ht="26.1" customHeight="1">
      <c r="A878" s="269" t="s">
        <v>323</v>
      </c>
      <c r="B878" s="222">
        <v>72</v>
      </c>
      <c r="C878" s="223" t="s">
        <v>324</v>
      </c>
      <c r="D878" s="224">
        <f>IF(SUM(D879:D888)=0,"",SUM(D879:D888))</f>
        <v>1</v>
      </c>
      <c r="E878" s="225">
        <f t="shared" ref="E878:K878" si="784">IF(ISERROR(SUM(E879:E888)),"",SUM(E879:E888))</f>
        <v>7544733313</v>
      </c>
      <c r="F878" s="225">
        <f t="shared" si="784"/>
        <v>9692650996</v>
      </c>
      <c r="G878" s="225">
        <f t="shared" si="784"/>
        <v>4091614310</v>
      </c>
      <c r="H878" s="225">
        <f t="shared" si="784"/>
        <v>5307974562</v>
      </c>
      <c r="I878" s="225">
        <f t="shared" si="784"/>
        <v>3453119003</v>
      </c>
      <c r="J878" s="225">
        <f t="shared" si="784"/>
        <v>4384676434</v>
      </c>
      <c r="K878" s="225">
        <f t="shared" si="784"/>
        <v>534360036</v>
      </c>
      <c r="L878" s="225">
        <f t="shared" ref="L878" si="785">IF(ISERROR(SUM(L879:L887)),"",SUM(L879:L887))</f>
        <v>49338126</v>
      </c>
      <c r="M878" s="226">
        <v>2</v>
      </c>
      <c r="N878" s="227">
        <f>IF(M878="","",VLOOKUP(M878,POA!$B$3:$G850,3,0))</f>
        <v>5</v>
      </c>
      <c r="O878" s="228" t="s">
        <v>7</v>
      </c>
      <c r="P878" s="228">
        <f>+SUM(P879:P887)</f>
        <v>0</v>
      </c>
      <c r="Q878" s="229">
        <f>IF(ISERROR(VLOOKUP(M878,POA!$B$3:$G863,2,0)),"",VLOOKUP(M878,POA!$B$3:$G863,2,0))</f>
        <v>1797292893</v>
      </c>
      <c r="R878" s="230">
        <f>IF(M878="","",SUM($I$878)+IF(ISERROR(VLOOKUP(M878,POA!$B$3:$G847,4,0)),"",VLOOKUP(M878,POA!$B$3:$G847,4,0)))</f>
        <v>3812577581.5999999</v>
      </c>
      <c r="S878" s="231" t="str">
        <f>IF(OR($R$26=0,M878="",Q878=""),"",IF($R$26&gt;=VLOOKUP(M878,POA!$B$3:$G$21,6,FALSE),"CUMPLE","NO CUMPLE"))</f>
        <v/>
      </c>
      <c r="T878" s="225" t="str">
        <f>IF(M878="","",IF(COUNTIFS(T879:T888,"SI",D879:D888,"&gt;=10%")&gt;0,"SI","NO"))</f>
        <v>SI</v>
      </c>
      <c r="U878" s="225">
        <f>IF(ISERROR(SUM(E878/G878)),0,SUM(E878/G878))</f>
        <v>1.8439502703274102</v>
      </c>
      <c r="V878" s="232" t="str">
        <f>IF(OR($U878=0,M878="",Q878=""),"",IF(AND(T878="SI",$U878&gt;=$V$22),"CUMPLE",IF($U878&gt;=$V$23,"CUMPLE","NO CUMPLE")))</f>
        <v>CUMPLE</v>
      </c>
      <c r="W878" s="233">
        <f>IF(M878="","",IF(ISERROR(SUM(H878/F878)),0,SUM(H878/F878)))</f>
        <v>0.54762877196243986</v>
      </c>
      <c r="X878" s="232" t="str">
        <f>IF(OR(W878=0,M878="",Q878=""),"",IF(AND(T878="SI",W878&lt;=$X$22),"CUMPLE",IF(W878&lt;=$X$23,"CUMPLE","NO CUMPLE")))</f>
        <v>CUMPLE</v>
      </c>
      <c r="Y878" s="225">
        <f>IF(ISERROR(SUM(K878/L878)),0,SUM(K878/L878))</f>
        <v>10.83057017609465</v>
      </c>
      <c r="Z878" s="232" t="str">
        <f>IF(OR(Y878=0,M878="",Q878=""),"",IF(AND(T878="SI",Y878&gt;=$Z$22),"CUMPLE",IF(Y878&gt;=$Z$23,"CUMPLE","NO CUMPLE")))</f>
        <v>CUMPLE</v>
      </c>
      <c r="AA878" s="234" t="str">
        <f t="shared" ref="AA878:AA888" si="786">IF(OR(S878="",V878="",X878="",Z878=""),"",IF(S878="NO CUMPLE","NO CUMPLE",IF(V878="NO CUMPLE","NO CUMPLE",IF(X878="NO CUMPLE","NO CUMPLE",IF(Z878="NO CUMPLE","NO CUMPLE",IF(Z878="NO CUMPLE","NO CUMPLE","CUMPLE"))))))</f>
        <v/>
      </c>
      <c r="AB878" s="235">
        <v>2021</v>
      </c>
      <c r="AC878" s="236">
        <f>IF(ISERROR(F878/VLOOKUP(AB878,$AC$21:$AD$23,2)),"",F878/VLOOKUP(AB878,$AC$21:$AD$23,2))</f>
        <v>10668.545529792213</v>
      </c>
      <c r="AD878" s="237" t="str">
        <f>IF(OR(B878="",C878=""),"",IF(AND(AC878&gt;0,AC878&lt;=30000),"MIPYME","NO CUMPLE"))</f>
        <v>MIPYME</v>
      </c>
      <c r="AE878" s="238">
        <f>IF(M878="","",IF(ISERROR(SUM(K878/J878)),0,SUM(K878/J878)))</f>
        <v>0.12186989029713201</v>
      </c>
      <c r="AF878" s="239" t="str">
        <f>IF(OR(M878="",L878="",P878=""),"",IF(AND(T878="SI",AE878&gt;=$AF$22),"CUMPLE",IF(AE878&gt;=$AF$23,"CUMPLE","NO CUMPLE")))</f>
        <v>CUMPLE</v>
      </c>
      <c r="AG878" s="238">
        <f>IF(M878="","",IF(ISERROR(SUM(K878/F878)),0,SUM(K878/F878)))</f>
        <v>5.513043193451634E-2</v>
      </c>
      <c r="AH878" s="239" t="str">
        <f>IF(OR(M878="",L878="",P878=""),"",IF(AND(T878="SI",AG878&gt;=$AH$22),"CUMPLE",IF(AG878&gt;=$AH$23,"CUMPLE","NO CUMPLE")))</f>
        <v>CUMPLE</v>
      </c>
      <c r="AI878" s="234" t="str">
        <f>IF(OR(AF878="",AH878=""),"",IF(AF878="NO CUMPLE","NO CUMPLE",IF(AH878="NO CUMPLE","NO CUMPLE",IF(AH878="NO CUMPLE","NO CUMPLE","CUMPLE"))))</f>
        <v>CUMPLE</v>
      </c>
    </row>
    <row r="879" spans="1:37" s="14" customFormat="1" ht="20.100000000000001" customHeight="1">
      <c r="A879" s="259">
        <v>45478</v>
      </c>
      <c r="B879" s="146">
        <f>IF(C879="","",B878+0.1)</f>
        <v>72.099999999999994</v>
      </c>
      <c r="C879" s="146" t="s">
        <v>325</v>
      </c>
      <c r="D879" s="147">
        <v>0.5</v>
      </c>
      <c r="E879" s="137">
        <v>6894783530</v>
      </c>
      <c r="F879" s="137">
        <v>8566074471</v>
      </c>
      <c r="G879" s="137">
        <v>3840577252</v>
      </c>
      <c r="H879" s="137">
        <v>5056937504</v>
      </c>
      <c r="I879" s="137">
        <f>IF(ISERROR(E879-G879),"",E879-G879)</f>
        <v>3054206278</v>
      </c>
      <c r="J879" s="137">
        <f>IF(ISERROR(F879-H879),"",F879-H879)</f>
        <v>3509136967</v>
      </c>
      <c r="K879" s="137">
        <v>427099732</v>
      </c>
      <c r="L879" s="137">
        <v>45276776</v>
      </c>
      <c r="M879" s="148">
        <v>3</v>
      </c>
      <c r="N879" s="198">
        <f>IF(M879="","",VLOOKUP(M879,POA!$B$3:$G850,3,0))</f>
        <v>5</v>
      </c>
      <c r="O879" s="159" t="s">
        <v>7</v>
      </c>
      <c r="P879" s="159">
        <f t="shared" ref="P879:P880" si="787">+SUM(P880:P888)</f>
        <v>0</v>
      </c>
      <c r="Q879" s="202">
        <f>IF(ISERROR(VLOOKUP(M879,POA!$B$3:$G863,2,0)),"",VLOOKUP(M879,POA!$B$3:$G863,2,0))</f>
        <v>1522205504</v>
      </c>
      <c r="R879" s="264">
        <f>IF(M879="","",SUM($I$878)+IF(ISERROR(VLOOKUP(M879,POA!$B$3:$G848,4,0)),"",VLOOKUP(M879,POA!$B$3:$G848,4,0)))</f>
        <v>3757560103.8000002</v>
      </c>
      <c r="S879" s="256" t="str">
        <f>IF(OR($R$26=0,M879="",Q879=""),"",IF($R$26&gt;=VLOOKUP(M879,POA!$B$3:$G$21,6,FALSE),"CUMPLE","NO CUMPLE"))</f>
        <v/>
      </c>
      <c r="T879" s="154" t="s">
        <v>71</v>
      </c>
      <c r="U879" s="138"/>
      <c r="V879" s="185" t="str">
        <f>IF(OR($U878=0,M879="",Q879=""),"",IF(AND(T879="SI",$U878&gt;=$V$22),"CUMPLE",IF($U878&gt;=$V$23,"CUMPLE","NO CUMPLE")))</f>
        <v>CUMPLE</v>
      </c>
      <c r="W879" s="139"/>
      <c r="X879" s="185" t="str">
        <f>IF(OR(W878=0,M879="",Q879=""),"",IF(AND(T879="SI",W878&lt;=$X$22),"CUMPLE",IF(W878&lt;=$X$23,"CUMPLE","NO CUMPLE")))</f>
        <v>CUMPLE</v>
      </c>
      <c r="Y879" s="140"/>
      <c r="Z879" s="185" t="str">
        <f>IF(OR(Y878=0,M879="",Q879=""),"",IF(AND(T879="SI",Y878&gt;=$Z$22),"CUMPLE",IF(Y878&gt;=$Z$23,"CUMPLE","NO CUMPLE")))</f>
        <v>CUMPLE</v>
      </c>
      <c r="AA879" s="213" t="str">
        <f t="shared" si="786"/>
        <v/>
      </c>
      <c r="AB879" s="141">
        <v>2021</v>
      </c>
      <c r="AC879" s="142">
        <f t="shared" ref="AC879:AC887" si="788">IF(ISERROR(F879/VLOOKUP(AB879,$AC$21:$AD$23,2)),"",F879/VLOOKUP(AB879,$AC$21:$AD$23,2))</f>
        <v>9428.5408133614219</v>
      </c>
      <c r="AD879" s="143" t="str">
        <f>IF(OR(B879="",C879=""),"",IF(AND(AC879&gt;0,AC879&lt;=30000),"MIPYME","NO CUMPLE"))</f>
        <v>MIPYME</v>
      </c>
      <c r="AE879" s="144"/>
      <c r="AF879" s="187" t="str">
        <f>IF(OR(M879="",L878="",P879=""),"",IF(AND(T878="SI",AE878&gt;=$AF$22),"CUMPLE",IF(AE878&gt;=$AF$23,"CUMPLE","NO CUMPLE")))</f>
        <v>CUMPLE</v>
      </c>
      <c r="AG879" s="144"/>
      <c r="AH879" s="187" t="str">
        <f>IF(OR(M879="",L878="",P879=""),"",IF(AND(T878="SI",AG878&gt;=$AH$22),"CUMPLE",IF(AG878&gt;=$AH$23,"CUMPLE","NO CUMPLE")))</f>
        <v>CUMPLE</v>
      </c>
      <c r="AI879" s="161" t="str">
        <f t="shared" ref="AI879:AI888" si="789">IF(OR(AF879="",AH879=""),"",IF(AF879="NO CUMPLE","NO CUMPLE",IF(AH879="NO CUMPLE","NO CUMPLE",IF(AH879="NO CUMPLE","NO CUMPLE","CUMPLE"))))</f>
        <v>CUMPLE</v>
      </c>
    </row>
    <row r="880" spans="1:37" s="14" customFormat="1" ht="20.100000000000001" customHeight="1">
      <c r="A880" s="259">
        <v>45481</v>
      </c>
      <c r="B880" s="21">
        <f t="shared" ref="B880:B888" si="790">IF(C880="","",B879+0.1)</f>
        <v>72.199999999999989</v>
      </c>
      <c r="C880" s="21" t="s">
        <v>326</v>
      </c>
      <c r="D880" s="121">
        <v>0.5</v>
      </c>
      <c r="E880" s="153">
        <v>649949783</v>
      </c>
      <c r="F880" s="153">
        <v>1126576525</v>
      </c>
      <c r="G880" s="153">
        <v>251037058</v>
      </c>
      <c r="H880" s="153">
        <v>251037058</v>
      </c>
      <c r="I880" s="153">
        <f>IF(ISERROR(E880-G880),"",E880-G880)</f>
        <v>398912725</v>
      </c>
      <c r="J880" s="153">
        <f t="shared" ref="J880:J888" si="791">IF(ISERROR(F880-H880),"",F880-H880)</f>
        <v>875539467</v>
      </c>
      <c r="K880" s="153">
        <v>107260304</v>
      </c>
      <c r="L880" s="153">
        <v>4061350</v>
      </c>
      <c r="M880" s="149">
        <v>4</v>
      </c>
      <c r="N880" s="197">
        <f>IF(M880="","",VLOOKUP(M880,POA!$B$3:$G850,3,0))</f>
        <v>5</v>
      </c>
      <c r="O880" s="160" t="s">
        <v>7</v>
      </c>
      <c r="P880" s="160">
        <f t="shared" si="787"/>
        <v>0</v>
      </c>
      <c r="Q880" s="255">
        <f>IF(ISERROR(VLOOKUP(M880,POA!$B$3:$G863,2,0)),"",VLOOKUP(M880,POA!$B$3:$G863,2,0))</f>
        <v>1378467964</v>
      </c>
      <c r="R880" s="295">
        <f>IF(M880="","",SUM($I$878)+IF(ISERROR(VLOOKUP(M880,POA!$B$3:$G849,4,0)),"",VLOOKUP(M880,POA!$B$3:$G849,4,0)))</f>
        <v>3728812595.8000002</v>
      </c>
      <c r="S880" s="257" t="str">
        <f>IF(OR($R$26=0,M880="",Q880=""),"",IF($R$26&gt;=VLOOKUP(M880,POA!$B$3:$G$21,6,FALSE),"CUMPLE","NO CUMPLE"))</f>
        <v/>
      </c>
      <c r="T880" s="129" t="s">
        <v>71</v>
      </c>
      <c r="U880" s="130"/>
      <c r="V880" s="186" t="str">
        <f>IF(OR($U878=0,M880="",Q880=""),"",IF(AND(T880="SI",$U878&gt;=$V$22),"CUMPLE",IF($U878&gt;=$V$23,"CUMPLE","NO CUMPLE")))</f>
        <v>CUMPLE</v>
      </c>
      <c r="W880" s="131"/>
      <c r="X880" s="186" t="str">
        <f>IF(OR(W878=0,M880="",Q880=""),"",IF(AND(T880="SI",W878&lt;=$X$22),"CUMPLE",IF(W878&lt;=$X$23,"CUMPLE","NO CUMPLE")))</f>
        <v>CUMPLE</v>
      </c>
      <c r="Y880" s="132"/>
      <c r="Z880" s="186" t="str">
        <f>IF(OR(Y878=0,M880="",Q880=""),"",IF(AND(T880="SI",Y878&gt;=$Z$22),"CUMPLE",IF(Y878&gt;=$Z$23,"CUMPLE","NO CUMPLE")))</f>
        <v>CUMPLE</v>
      </c>
      <c r="AA880" s="214" t="str">
        <f t="shared" si="786"/>
        <v/>
      </c>
      <c r="AB880" s="199">
        <v>2021</v>
      </c>
      <c r="AC880" s="134">
        <f t="shared" si="788"/>
        <v>1240.00471643079</v>
      </c>
      <c r="AD880" s="135" t="str">
        <f t="shared" ref="AD880:AD883" si="792">IF(OR(B880="",C880=""),"",IF(AND(AC880&gt;0,AC880&lt;=30000),"MIPYME","NO CUMPLE"))</f>
        <v>MIPYME</v>
      </c>
      <c r="AE880" s="136"/>
      <c r="AF880" s="188" t="str">
        <f>IF(OR(M880="",L878="",P880=""),"",IF(AND(T878="SI",AE878&gt;=$AF$22),"CUMPLE",IF(AE878&gt;=$AF$23,"CUMPLE","NO CUMPLE")))</f>
        <v>CUMPLE</v>
      </c>
      <c r="AG880" s="136"/>
      <c r="AH880" s="188" t="str">
        <f>IF(OR(M880="",L878="",P878=""),"",IF(AND(T878="SI",AG878&gt;=$AH$22),"CUMPLE",IF(AG878&gt;=$AH$23,"CUMPLE","NO CUMPLE")))</f>
        <v>CUMPLE</v>
      </c>
      <c r="AI880" s="162" t="str">
        <f t="shared" si="789"/>
        <v>CUMPLE</v>
      </c>
    </row>
    <row r="881" spans="1:37" s="14" customFormat="1" ht="20.100000000000001" customHeight="1">
      <c r="A881" s="259"/>
      <c r="B881" s="21" t="str">
        <f t="shared" si="790"/>
        <v/>
      </c>
      <c r="C881" s="21"/>
      <c r="D881" s="121"/>
      <c r="E881" s="153"/>
      <c r="F881" s="153"/>
      <c r="G881" s="153"/>
      <c r="H881" s="153"/>
      <c r="I881" s="153">
        <f t="shared" ref="I881:I887" si="793">IF(ISERROR(E881-G881),"",E881-G881)</f>
        <v>0</v>
      </c>
      <c r="J881" s="153">
        <f t="shared" si="791"/>
        <v>0</v>
      </c>
      <c r="K881" s="153"/>
      <c r="L881" s="153"/>
      <c r="M881" s="149">
        <v>5</v>
      </c>
      <c r="N881" s="197">
        <f>IF(M881="","",VLOOKUP(M881,POA!$B$3:$G850,3,0))</f>
        <v>5</v>
      </c>
      <c r="O881" s="160" t="s">
        <v>7</v>
      </c>
      <c r="P881" s="160">
        <f>+SUM(P882:P889)</f>
        <v>0</v>
      </c>
      <c r="Q881" s="255">
        <f>IF(ISERROR(VLOOKUP(M881,POA!$B$3:$G863,2,0)),"",VLOOKUP(M881,POA!$B$3:$G863,2,0))</f>
        <v>1348402734</v>
      </c>
      <c r="R881" s="295">
        <f>IF(M881="","",SUM($I$878)+IF(ISERROR(VLOOKUP(M881,POA!$B$3:$G850,4,0)),"",VLOOKUP(M881,POA!$B$3:$G850,4,0)))</f>
        <v>3722799549.8000002</v>
      </c>
      <c r="S881" s="294" t="str">
        <f>IF(OR($R$26=0,M881="",Q881=""),"",IF($R$26&gt;=VLOOKUP(M881,POA!$B$3:$G$21,6,FALSE),"CUMPLE","NO CUMPLE"))</f>
        <v/>
      </c>
      <c r="T881" s="129"/>
      <c r="U881" s="130"/>
      <c r="V881" s="186" t="str">
        <f>IF(OR($U878=0,M881="",Q881=""),"",IF(AND(T881="SI",$U878&gt;=$V$22),"CUMPLE",IF($U878&gt;=$V$23,"CUMPLE","NO CUMPLE")))</f>
        <v>CUMPLE</v>
      </c>
      <c r="W881" s="131"/>
      <c r="X881" s="186" t="str">
        <f>IF(OR(W878=0,M881="",Q881=""),"",IF(AND(T881="SI",W878&lt;=$X$22),"CUMPLE",IF(W878&lt;=$X$23,"CUMPLE","NO CUMPLE")))</f>
        <v>CUMPLE</v>
      </c>
      <c r="Y881" s="132"/>
      <c r="Z881" s="186" t="str">
        <f>IF(OR(Y878=0,M881="",Q881=""),"",IF(AND(T881="SI",Y878&gt;=$Z$22),"CUMPLE",IF(Y878&gt;=$Z$23,"CUMPLE","NO CUMPLE")))</f>
        <v>CUMPLE</v>
      </c>
      <c r="AA881" s="214" t="str">
        <f t="shared" si="786"/>
        <v/>
      </c>
      <c r="AB881" s="199">
        <v>2021</v>
      </c>
      <c r="AC881" s="134">
        <f t="shared" si="788"/>
        <v>0</v>
      </c>
      <c r="AD881" s="135" t="str">
        <f t="shared" si="792"/>
        <v/>
      </c>
      <c r="AE881" s="136"/>
      <c r="AF881" s="188" t="str">
        <f>IF(OR(M881="",L878="",P881=""),"",IF(AND(T878="SI",AE878&gt;=$AF$22),"CUMPLE",IF(AE878&gt;=$AF$23,"CUMPLE","NO CUMPLE")))</f>
        <v>CUMPLE</v>
      </c>
      <c r="AG881" s="136"/>
      <c r="AH881" s="188" t="str">
        <f>IF(OR(M881="",L878="",P878=""),"",IF(AND(T878="SI",AG878&gt;=$AH$22),"CUMPLE",IF(AG878&gt;=$AH$23,"CUMPLE","NO CUMPLE")))</f>
        <v>CUMPLE</v>
      </c>
      <c r="AI881" s="162" t="str">
        <f t="shared" si="789"/>
        <v>CUMPLE</v>
      </c>
    </row>
    <row r="882" spans="1:37" s="14" customFormat="1" ht="20.100000000000001" customHeight="1">
      <c r="A882" s="259"/>
      <c r="B882" s="21" t="str">
        <f t="shared" si="790"/>
        <v/>
      </c>
      <c r="C882" s="21"/>
      <c r="D882" s="121"/>
      <c r="E882" s="153"/>
      <c r="F882" s="153"/>
      <c r="G882" s="153"/>
      <c r="H882" s="153"/>
      <c r="I882" s="153">
        <f t="shared" si="793"/>
        <v>0</v>
      </c>
      <c r="J882" s="153">
        <f t="shared" si="791"/>
        <v>0</v>
      </c>
      <c r="K882" s="153"/>
      <c r="L882" s="153"/>
      <c r="M882" s="149">
        <v>6</v>
      </c>
      <c r="N882" s="197">
        <f>IF(M882="","",VLOOKUP(M882,POA!$B$3:$G863,3,0))</f>
        <v>5</v>
      </c>
      <c r="O882" s="160" t="s">
        <v>7</v>
      </c>
      <c r="P882" s="160">
        <f>+SUM(P883:P889)</f>
        <v>0</v>
      </c>
      <c r="Q882" s="255">
        <f>IF(ISERROR(VLOOKUP(M882,POA!$B$3:$G852,2,0)),"",VLOOKUP(M882,POA!$B$3:$G852,2,0))</f>
        <v>1264100957</v>
      </c>
      <c r="R882" s="295">
        <f>IF(M882="","",SUM($I$878)+IF(ISERROR(VLOOKUP(M882,POA!$B$3:$G851,4,0)),"",VLOOKUP(M882,POA!$B$3:$G851,4,0)))</f>
        <v>3705939194.4000001</v>
      </c>
      <c r="S882" s="298" t="str">
        <f>IF(OR($R$26=0,M882="",Q882=""),"",IF($R$26&gt;=VLOOKUP(M882,POA!$B$3:$G$21,6,FALSE),"CUMPLE","NO CUMPLE"))</f>
        <v/>
      </c>
      <c r="T882" s="129"/>
      <c r="U882" s="130"/>
      <c r="V882" s="186" t="str">
        <f>IF(OR($U878=0,M882="",Q882=""),"",IF(AND(T882="SI",$U878&gt;=$V$22),"CUMPLE",IF($U878&gt;=$V$23,"CUMPLE","NO CUMPLE")))</f>
        <v>CUMPLE</v>
      </c>
      <c r="W882" s="131"/>
      <c r="X882" s="186" t="str">
        <f>IF(OR(W878=0,M882="",Q882=""),"",IF(AND(T882="SI",W878&lt;=$X$22),"CUMPLE",IF(W878&lt;=$X$23,"CUMPLE","NO CUMPLE")))</f>
        <v>CUMPLE</v>
      </c>
      <c r="Y882" s="132"/>
      <c r="Z882" s="186" t="str">
        <f>IF(OR(Y878=0,M882="",Q882=""),"",IF(AND(T882="SI",Y878&gt;=$Z$22),"CUMPLE",IF(Y878&gt;=$Z$23,"CUMPLE","NO CUMPLE")))</f>
        <v>CUMPLE</v>
      </c>
      <c r="AA882" s="214" t="str">
        <f t="shared" si="786"/>
        <v/>
      </c>
      <c r="AB882" s="199">
        <v>2021</v>
      </c>
      <c r="AC882" s="134">
        <f t="shared" si="788"/>
        <v>0</v>
      </c>
      <c r="AD882" s="135" t="str">
        <f t="shared" si="792"/>
        <v/>
      </c>
      <c r="AE882" s="136"/>
      <c r="AF882" s="188" t="str">
        <f>IF(OR(M882="",L878="",P882=""),"",IF(AND(T878="SI",AE878&gt;=$AF$22),"CUMPLE",IF(AE878&gt;=$AF$23,"CUMPLE","NO CUMPLE")))</f>
        <v>CUMPLE</v>
      </c>
      <c r="AG882" s="136"/>
      <c r="AH882" s="188" t="str">
        <f>IF(OR(M881="",L878="",P878=""),"",IF(AND(T878="SI",AG878&gt;=$AH$22),"CUMPLE",IF(AG878&gt;=$AH$23,"CUMPLE","NO CUMPLE")))</f>
        <v>CUMPLE</v>
      </c>
      <c r="AI882" s="162" t="str">
        <f t="shared" si="789"/>
        <v>CUMPLE</v>
      </c>
    </row>
    <row r="883" spans="1:37" s="14" customFormat="1" ht="20.100000000000001" customHeight="1">
      <c r="A883" s="259"/>
      <c r="B883" s="21" t="str">
        <f t="shared" si="790"/>
        <v/>
      </c>
      <c r="C883" s="21"/>
      <c r="D883" s="121"/>
      <c r="E883" s="153"/>
      <c r="F883" s="153"/>
      <c r="G883" s="153"/>
      <c r="H883" s="153"/>
      <c r="I883" s="153">
        <f t="shared" si="793"/>
        <v>0</v>
      </c>
      <c r="J883" s="153">
        <f t="shared" si="791"/>
        <v>0</v>
      </c>
      <c r="K883" s="153"/>
      <c r="L883" s="153"/>
      <c r="M883" s="149">
        <v>7</v>
      </c>
      <c r="N883" s="197">
        <f>IF(M883="","",VLOOKUP(M883,POA!$B$3:$G850,3,0))</f>
        <v>5</v>
      </c>
      <c r="O883" s="160" t="s">
        <v>7</v>
      </c>
      <c r="P883" s="160">
        <f>+SUM(P884:P889)</f>
        <v>0</v>
      </c>
      <c r="Q883" s="255">
        <f>IF(ISERROR(VLOOKUP(M883,POA!$B$3:$G863,2,0)),"",VLOOKUP(M883,POA!$B$3:$G863,2,0))</f>
        <v>1167015102</v>
      </c>
      <c r="R883" s="295">
        <f>IF(M883="","",SUM($I$878)+IF(ISERROR(VLOOKUP(M883,POA!$B$3:$G852,4,0)),"",VLOOKUP(M883,POA!$B$3:$G852,4,0)))</f>
        <v>3686522023.4000001</v>
      </c>
      <c r="S883" s="257" t="str">
        <f>IF(OR($R$26=0,M883="",Q883=""),"",IF($R$26&gt;=VLOOKUP(M883,POA!$B$3:$G$21,6,FALSE),"CUMPLE","NO CUMPLE"))</f>
        <v/>
      </c>
      <c r="T883" s="129"/>
      <c r="U883" s="130"/>
      <c r="V883" s="186" t="str">
        <f>IF(OR($U878=0,M883="",Q883=""),"",IF(AND(T883="SI",$U878&gt;=$V$22),"CUMPLE",IF($U878&gt;=$V$23,"CUMPLE","NO CUMPLE")))</f>
        <v>CUMPLE</v>
      </c>
      <c r="W883" s="131"/>
      <c r="X883" s="186" t="str">
        <f>IF(OR(W878=0,M883="",Q883=""),"",IF(AND(T883="SI",W878&lt;=$X$22),"CUMPLE",IF(W878&lt;=$X$23,"CUMPLE","NO CUMPLE")))</f>
        <v>CUMPLE</v>
      </c>
      <c r="Y883" s="132"/>
      <c r="Z883" s="186" t="str">
        <f>IF(OR(Y878=0,M883="",Q883=""),"",IF(AND(T883="SI",Y878&gt;=$Z$22),"CUMPLE",IF(Y878&gt;=$Z$23,"CUMPLE","NO CUMPLE")))</f>
        <v>CUMPLE</v>
      </c>
      <c r="AA883" s="214" t="str">
        <f t="shared" si="786"/>
        <v/>
      </c>
      <c r="AB883" s="199">
        <v>2021</v>
      </c>
      <c r="AC883" s="134">
        <f t="shared" si="788"/>
        <v>0</v>
      </c>
      <c r="AD883" s="135" t="str">
        <f t="shared" si="792"/>
        <v/>
      </c>
      <c r="AE883" s="136"/>
      <c r="AF883" s="188" t="str">
        <f>IF(OR(M883="",L878="",P883=""),"",IF(AND(T878="SI",AE878&gt;=$AF$22),"CUMPLE",IF(AE878&gt;=$AF$23,"CUMPLE","NO CUMPLE")))</f>
        <v>CUMPLE</v>
      </c>
      <c r="AG883" s="136"/>
      <c r="AH883" s="188" t="str">
        <f>IF(OR(M883="",L878="",P878=""),"",IF(AND(T878="SI",AG878&gt;=$AH$22),"CUMPLE",IF(AG878&gt;=$AH$23,"CUMPLE","NO CUMPLE")))</f>
        <v>CUMPLE</v>
      </c>
      <c r="AI883" s="162" t="str">
        <f t="shared" si="789"/>
        <v>CUMPLE</v>
      </c>
    </row>
    <row r="884" spans="1:37" s="14" customFormat="1" ht="20.100000000000001" customHeight="1">
      <c r="A884" s="259"/>
      <c r="B884" s="150" t="str">
        <f t="shared" si="790"/>
        <v/>
      </c>
      <c r="C884" s="150"/>
      <c r="D884" s="121"/>
      <c r="E884" s="153"/>
      <c r="F884" s="153"/>
      <c r="G884" s="153"/>
      <c r="H884" s="153"/>
      <c r="I884" s="153">
        <f t="shared" si="793"/>
        <v>0</v>
      </c>
      <c r="J884" s="153">
        <f t="shared" si="791"/>
        <v>0</v>
      </c>
      <c r="K884" s="153"/>
      <c r="L884" s="153"/>
      <c r="M884" s="149">
        <v>8</v>
      </c>
      <c r="N884" s="197">
        <f>IF(M884="","",VLOOKUP(M884,POA!$B$3:$G850,3,0))</f>
        <v>5</v>
      </c>
      <c r="O884" s="160" t="s">
        <v>7</v>
      </c>
      <c r="P884" s="160">
        <f>+SUM(P885:P889)</f>
        <v>0</v>
      </c>
      <c r="Q884" s="255">
        <f>IF(ISERROR(VLOOKUP(M884,POA!$B$3:$G863,2,0)),"",VLOOKUP(M884,POA!$B$3:$G863,2,0))</f>
        <v>1146992897</v>
      </c>
      <c r="R884" s="295">
        <f>IF(M884="","",SUM($I$878)+IF(ISERROR(VLOOKUP(M884,POA!$B$3:$G853,4,0)),"",VLOOKUP(M884,POA!$B$3:$G853,4,0)))</f>
        <v>3682517582.4000001</v>
      </c>
      <c r="S884" s="257" t="str">
        <f>IF(OR($R$26=0,M884="",Q884=""),"",IF($R$26&gt;=VLOOKUP(M884,POA!$B$3:$G$21,6,FALSE),"CUMPLE","NO CUMPLE"))</f>
        <v/>
      </c>
      <c r="T884" s="129"/>
      <c r="U884" s="130"/>
      <c r="V884" s="186" t="str">
        <f>IF(OR($U878=0,M884="",Q884=""),"",IF(AND(T884="SI",$U878&gt;=$V$22),"CUMPLE",IF($U878&gt;=$V$23,"CUMPLE","NO CUMPLE")))</f>
        <v>CUMPLE</v>
      </c>
      <c r="W884" s="131"/>
      <c r="X884" s="186" t="str">
        <f>IF(OR(W878=0,M884="",Q884=""),"",IF(AND(T884="SI",W878&lt;=$X$22),"CUMPLE",IF(W878&lt;=$X$23,"CUMPLE","NO CUMPLE")))</f>
        <v>CUMPLE</v>
      </c>
      <c r="Y884" s="132"/>
      <c r="Z884" s="186" t="str">
        <f>IF(OR(Y878=0,M884="",Q884=""),"",IF(AND(T884="SI",Y878&gt;=$Z$22),"CUMPLE",IF(Y878&gt;=$Z$23,"CUMPLE","NO CUMPLE")))</f>
        <v>CUMPLE</v>
      </c>
      <c r="AA884" s="214" t="str">
        <f t="shared" si="786"/>
        <v/>
      </c>
      <c r="AB884" s="199">
        <v>2021</v>
      </c>
      <c r="AC884" s="134">
        <f t="shared" si="788"/>
        <v>0</v>
      </c>
      <c r="AD884" s="135" t="str">
        <f>IF(OR(B884="",C884=""),"",IF(AND(AC884&gt;0,AC884&lt;=30000),"MIPYME","NO CUMPLE"))</f>
        <v/>
      </c>
      <c r="AE884" s="136"/>
      <c r="AF884" s="188" t="str">
        <f>IF(OR(M884="",L878="",P884=""),"",IF(AND(T882="SI",AE878&gt;=$AF$22),"CUMPLE",IF(AE878&gt;=$AF$23,"CUMPLE","NO CUMPLE")))</f>
        <v>CUMPLE</v>
      </c>
      <c r="AG884" s="136"/>
      <c r="AH884" s="188" t="str">
        <f>IF(OR(M884="",L878="",P878=""),"",IF(AND(T878="SI",AG878&gt;=$AH$22),"CUMPLE",IF(AG878&gt;=$AH$23,"CUMPLE","NO CUMPLE")))</f>
        <v>CUMPLE</v>
      </c>
      <c r="AI884" s="162" t="str">
        <f t="shared" si="789"/>
        <v>CUMPLE</v>
      </c>
    </row>
    <row r="885" spans="1:37" s="14" customFormat="1" ht="20.100000000000001" customHeight="1">
      <c r="A885" s="259"/>
      <c r="B885" s="150" t="str">
        <f t="shared" si="790"/>
        <v/>
      </c>
      <c r="C885" s="150"/>
      <c r="D885" s="121"/>
      <c r="E885" s="153"/>
      <c r="F885" s="153"/>
      <c r="G885" s="153"/>
      <c r="H885" s="153"/>
      <c r="I885" s="153">
        <f t="shared" si="793"/>
        <v>0</v>
      </c>
      <c r="J885" s="153">
        <f t="shared" si="791"/>
        <v>0</v>
      </c>
      <c r="K885" s="153"/>
      <c r="L885" s="153"/>
      <c r="M885" s="149">
        <v>9</v>
      </c>
      <c r="N885" s="197">
        <f>IF(M885="","",VLOOKUP(M885,POA!$B$3:$G850,3,0))</f>
        <v>5</v>
      </c>
      <c r="O885" s="160" t="s">
        <v>7</v>
      </c>
      <c r="P885" s="160">
        <f>+SUM(P886:P889)</f>
        <v>0</v>
      </c>
      <c r="Q885" s="255">
        <f>IF(ISERROR(VLOOKUP(M885,POA!$B$3:$G863,2,0)),"",VLOOKUP(M885,POA!$B$3:$G863,2,0))</f>
        <v>1077361989</v>
      </c>
      <c r="R885" s="295">
        <f>IF(M885="","",SUM($I$878)+IF(ISERROR(VLOOKUP(M885,POA!$B$3:$G854,4,0)),"",VLOOKUP(M885,POA!$B$3:$G854,4,0)))</f>
        <v>3668591400.8000002</v>
      </c>
      <c r="S885" s="257" t="str">
        <f>IF(OR($R$26=0,M885="",Q885=""),"",IF($R$26&gt;=VLOOKUP(M885,POA!$B$3:$G$21,6,FALSE),"CUMPLE","NO CUMPLE"))</f>
        <v/>
      </c>
      <c r="T885" s="129"/>
      <c r="U885" s="130"/>
      <c r="V885" s="186" t="str">
        <f>IF(OR($U878=0,M885="",Q885=""),"",IF(AND(T885="SI",$U878&gt;=$V$22),"CUMPLE",IF($U878&gt;=$V$23,"CUMPLE","NO CUMPLE")))</f>
        <v>CUMPLE</v>
      </c>
      <c r="W885" s="131"/>
      <c r="X885" s="186" t="str">
        <f>IF(OR(W878=0,M885="",Q885=""),"",IF(AND(T885="SI",W878&lt;=$X$22),"CUMPLE",IF(W878&lt;=$X$23,"CUMPLE","NO CUMPLE")))</f>
        <v>CUMPLE</v>
      </c>
      <c r="Y885" s="132"/>
      <c r="Z885" s="186" t="str">
        <f>IF(OR(Y878=0,M885="",Q885=""),"",IF(AND(T885="SI",Y878&gt;=$Z$22),"CUMPLE",IF(Y878&gt;=$Z$23,"CUMPLE","NO CUMPLE")))</f>
        <v>CUMPLE</v>
      </c>
      <c r="AA885" s="214" t="str">
        <f t="shared" si="786"/>
        <v/>
      </c>
      <c r="AB885" s="199">
        <v>2021</v>
      </c>
      <c r="AC885" s="134">
        <f t="shared" si="788"/>
        <v>0</v>
      </c>
      <c r="AD885" s="135" t="str">
        <f t="shared" ref="AD885:AD886" si="794">IF(OR(B885="",C885=""),"",IF(AND(AC885&gt;0,AC885&lt;=30000),"MIPYME","NO CUMPLE"))</f>
        <v/>
      </c>
      <c r="AE885" s="136"/>
      <c r="AF885" s="188" t="str">
        <f>IF(OR(M885="",L878="",P885=""),"",IF(AND(T878="SI",AE878&gt;=$AF$22),"CUMPLE",IF(AE878&gt;=$AF$23,"CUMPLE","NO CUMPLE")))</f>
        <v>CUMPLE</v>
      </c>
      <c r="AG885" s="136"/>
      <c r="AH885" s="188" t="str">
        <f>IF(OR(M885="",L878="",P878=""),"",IF(AND(T878="SI",AG878&gt;=$AH$22),"CUMPLE",IF(AG878&gt;=$AH$23,"CUMPLE","NO CUMPLE")))</f>
        <v>CUMPLE</v>
      </c>
      <c r="AI885" s="162" t="str">
        <f t="shared" si="789"/>
        <v>CUMPLE</v>
      </c>
    </row>
    <row r="886" spans="1:37" s="14" customFormat="1" ht="20.100000000000001" customHeight="1">
      <c r="A886" s="259"/>
      <c r="B886" s="150" t="str">
        <f t="shared" si="790"/>
        <v/>
      </c>
      <c r="C886" s="150"/>
      <c r="D886" s="121"/>
      <c r="E886" s="153"/>
      <c r="F886" s="153"/>
      <c r="G886" s="153"/>
      <c r="H886" s="153"/>
      <c r="I886" s="153">
        <f t="shared" si="793"/>
        <v>0</v>
      </c>
      <c r="J886" s="153">
        <f t="shared" si="791"/>
        <v>0</v>
      </c>
      <c r="K886" s="153"/>
      <c r="L886" s="153"/>
      <c r="M886" s="149"/>
      <c r="N886" s="197"/>
      <c r="O886" s="160"/>
      <c r="P886" s="160"/>
      <c r="Q886" s="203"/>
      <c r="R886" s="261"/>
      <c r="S886" s="246" t="str">
        <f>IF(OR($R$26=0,M886="",Q886=""),"",IF($R$26&gt;=VLOOKUP(M886,POA!$B$3:$G$21,6,FALSE),"CUMPLE","NO CUMPLE"))</f>
        <v/>
      </c>
      <c r="T886" s="129"/>
      <c r="U886" s="130"/>
      <c r="V886" s="186" t="str">
        <f>IF(OR($U878=0,M886="",Q886=""),"",IF(AND(T886="SI",$U878&gt;=$V$22),"CUMPLE",IF($U878&gt;=$V$23,"CUMPLE","NO CUMPLE")))</f>
        <v/>
      </c>
      <c r="W886" s="131"/>
      <c r="X886" s="186" t="str">
        <f>IF(OR(W878=0,M886="",Q886=""),"",IF(AND(T886="SI",W878&lt;=$X$22),"CUMPLE",IF(W878&lt;=$X$23,"CUMPLE","NO CUMPLE")))</f>
        <v/>
      </c>
      <c r="Y886" s="132"/>
      <c r="Z886" s="186" t="str">
        <f>IF(OR(Y878=0,M886="",Q886=""),"",IF(AND(T886="SI",Y878&gt;=$Z$22),"CUMPLE",IF(Y878&gt;=$Z$23,"CUMPLE","NO CUMPLE")))</f>
        <v/>
      </c>
      <c r="AA886" s="215" t="str">
        <f t="shared" si="786"/>
        <v/>
      </c>
      <c r="AB886" s="133">
        <v>2021</v>
      </c>
      <c r="AC886" s="134">
        <f t="shared" si="788"/>
        <v>0</v>
      </c>
      <c r="AD886" s="135" t="str">
        <f t="shared" si="794"/>
        <v/>
      </c>
      <c r="AE886" s="136"/>
      <c r="AF886" s="188" t="str">
        <f>IF(OR(M886="",L878="",P878=""),"",IF(AND(T878="SI",AE878&gt;=$AF$22),"CUMPLE",IF(AE878&gt;=$AF$23,"CUMPLE","NO CUMPLE")))</f>
        <v/>
      </c>
      <c r="AG886" s="136"/>
      <c r="AH886" s="188" t="str">
        <f>IF(OR(M886="",L878="",P878=""),"",IF(AND(T878="SI",AG878&gt;=$AH$22),"CUMPLE",IF(AG878&gt;=$AH$23,"CUMPLE","NO CUMPLE")))</f>
        <v/>
      </c>
      <c r="AI886" s="162" t="str">
        <f t="shared" si="789"/>
        <v/>
      </c>
    </row>
    <row r="887" spans="1:37" s="14" customFormat="1" ht="20.100000000000001" customHeight="1">
      <c r="A887" s="259"/>
      <c r="B887" s="150" t="str">
        <f t="shared" si="790"/>
        <v/>
      </c>
      <c r="C887" s="150"/>
      <c r="D887" s="121"/>
      <c r="E887" s="153"/>
      <c r="F887" s="153"/>
      <c r="G887" s="153"/>
      <c r="H887" s="153"/>
      <c r="I887" s="153">
        <f t="shared" si="793"/>
        <v>0</v>
      </c>
      <c r="J887" s="153">
        <f t="shared" si="791"/>
        <v>0</v>
      </c>
      <c r="K887" s="153"/>
      <c r="L887" s="153"/>
      <c r="M887" s="151"/>
      <c r="N887" s="197"/>
      <c r="O887" s="160"/>
      <c r="P887" s="160"/>
      <c r="Q887" s="203"/>
      <c r="R887" s="204"/>
      <c r="S887" s="246"/>
      <c r="T887" s="129"/>
      <c r="U887" s="130"/>
      <c r="V887" s="186" t="str">
        <f>IF(OR($U878=0,M887="",Q887=""),"",IF(AND(T887="SI",$U878&gt;=$V$22),"CUMPLE",IF($U878&gt;=$V$23,"CUMPLE","NO CUMPLE")))</f>
        <v/>
      </c>
      <c r="W887" s="131"/>
      <c r="X887" s="186" t="str">
        <f>IF(OR(W878=0,M887="",Q887=""),"",IF(AND(T887="SI",W878&lt;=$X$22),"CUMPLE",IF(W878&lt;=$X$23,"CUMPLE","NO CUMPLE")))</f>
        <v/>
      </c>
      <c r="Y887" s="132"/>
      <c r="Z887" s="186" t="str">
        <f>IF(OR(Y878=0,M887="",Q887=""),"",IF(AND(T887="SI",Y878&gt;=$Z$22),"CUMPLE",IF(Y878&gt;=$Z$23,"CUMPLE","NO CUMPLE")))</f>
        <v/>
      </c>
      <c r="AA887" s="214" t="str">
        <f t="shared" si="786"/>
        <v/>
      </c>
      <c r="AB887" s="199">
        <v>2021</v>
      </c>
      <c r="AC887" s="134">
        <f t="shared" si="788"/>
        <v>0</v>
      </c>
      <c r="AD887" s="135" t="str">
        <f>IF(OR(B887="",C887=""),"",IF(AND(AC887&gt;0,AC887&lt;=30000),"MIPYME","NO CUMPLE"))</f>
        <v/>
      </c>
      <c r="AE887" s="136"/>
      <c r="AF887" s="188" t="str">
        <f>IF(OR(M887="",L878="",P887=""),"",IF(AND(T878="SI",AE878&gt;=$AF$22),"CUMPLE",IF(AE878&gt;=$AF$23,"CUMPLE","NO CUMPLE")))</f>
        <v/>
      </c>
      <c r="AG887" s="136"/>
      <c r="AH887" s="188" t="str">
        <f>IF(OR(M887="",L878="",P878=""),"",IF(AND(T878="SI",AG878&gt;=$AH$22),"CUMPLE",IF(AG878&gt;=$AH$23,"CUMPLE","NO CUMPLE")))</f>
        <v/>
      </c>
      <c r="AI887" s="162" t="str">
        <f t="shared" si="789"/>
        <v/>
      </c>
    </row>
    <row r="888" spans="1:37" ht="20.100000000000001" customHeight="1">
      <c r="A888" s="259"/>
      <c r="B888" s="284" t="str">
        <f t="shared" si="790"/>
        <v/>
      </c>
      <c r="C888" s="284"/>
      <c r="D888" s="284"/>
      <c r="E888" s="216"/>
      <c r="F888" s="153"/>
      <c r="G888" s="153"/>
      <c r="H888" s="153"/>
      <c r="I888" s="153">
        <f>IF(ISERROR(E888-G888),"",E888-G888)</f>
        <v>0</v>
      </c>
      <c r="J888" s="153">
        <f t="shared" si="791"/>
        <v>0</v>
      </c>
      <c r="K888" s="153"/>
      <c r="L888" s="153"/>
      <c r="M888" s="151"/>
      <c r="N888" s="197"/>
      <c r="O888" s="160"/>
      <c r="P888" s="160"/>
      <c r="Q888" s="203"/>
      <c r="R888" s="204"/>
      <c r="S888" s="253"/>
      <c r="T888" s="129"/>
      <c r="U888" s="129"/>
      <c r="V888" s="186" t="str">
        <f>IF(OR($U879=0,M888="",Q888=""),"",IF(AND(T888="SI",$U879&gt;=$V$22),"CUMPLE",IF($U879&gt;=$V$23,"CUMPLE","NO CUMPLE")))</f>
        <v/>
      </c>
      <c r="W888" s="129"/>
      <c r="X888" s="186" t="str">
        <f>IF(OR(W879=0,M888="",Q888=""),"",IF(AND(T888="SI",W879&lt;=$X$22),"CUMPLE",IF(W879&lt;=$X$23,"CUMPLE","NO CUMPLE")))</f>
        <v/>
      </c>
      <c r="Y888" s="129"/>
      <c r="Z888" s="186" t="str">
        <f>IF(OR(Y879=0,M888="",Q888=""),"",IF(AND(T888="SI",Y879&gt;=$Z$22),"CUMPLE",IF(Y879&gt;=$Z$23,"CUMPLE","NO CUMPLE")))</f>
        <v/>
      </c>
      <c r="AA888" s="214" t="str">
        <f t="shared" si="786"/>
        <v/>
      </c>
      <c r="AB888" s="200"/>
      <c r="AC888" s="129"/>
      <c r="AD888" s="129"/>
      <c r="AE888" s="129"/>
      <c r="AF888" s="188" t="str">
        <f>IF(OR(M888="",L878="",P888=""),"",IF(AND(T878="SI",AE878&gt;=$AF$22),"CUMPLE",IF(AE878&gt;=$AF$23,"CUMPLE","NO CUMPLE")))</f>
        <v/>
      </c>
      <c r="AG888" s="129"/>
      <c r="AH888" s="188" t="str">
        <f>IF(OR(M888="",L878="",P878=""),"",IF(AND(T878="SI",AG878&gt;=$AH$22),"CUMPLE",IF(AG878&gt;=$AH$23,"CUMPLE","NO CUMPLE")))</f>
        <v/>
      </c>
      <c r="AI888" s="162" t="str">
        <f t="shared" si="789"/>
        <v/>
      </c>
      <c r="AJ888" s="14"/>
      <c r="AK888" s="14"/>
    </row>
    <row r="889" spans="1:37" ht="9.9499999999999993" customHeight="1" thickBot="1">
      <c r="A889" s="259"/>
      <c r="B889" s="322" t="s">
        <v>73</v>
      </c>
      <c r="C889" s="323"/>
      <c r="D889" s="323"/>
      <c r="E889" s="323"/>
      <c r="F889" s="323"/>
      <c r="G889" s="323"/>
      <c r="H889" s="323"/>
      <c r="I889" s="323"/>
      <c r="J889" s="323"/>
      <c r="K889" s="323"/>
      <c r="L889" s="323"/>
      <c r="M889" s="323"/>
      <c r="N889" s="323"/>
      <c r="O889" s="323"/>
      <c r="P889" s="323"/>
      <c r="Q889" s="323"/>
      <c r="R889" s="323"/>
      <c r="S889" s="324"/>
      <c r="T889" s="323"/>
      <c r="U889" s="323"/>
      <c r="V889" s="323"/>
      <c r="W889" s="323"/>
      <c r="X889" s="323"/>
      <c r="Y889" s="323"/>
      <c r="Z889" s="323"/>
      <c r="AA889" s="324"/>
      <c r="AB889" s="323"/>
      <c r="AC889" s="323"/>
      <c r="AD889" s="323"/>
      <c r="AE889" s="323"/>
      <c r="AF889" s="323"/>
      <c r="AG889" s="323"/>
      <c r="AH889" s="323"/>
      <c r="AI889" s="325"/>
      <c r="AJ889" s="14"/>
      <c r="AK889" s="14"/>
    </row>
    <row r="890" spans="1:37" s="221" customFormat="1" ht="26.1" customHeight="1">
      <c r="A890" s="269" t="s">
        <v>327</v>
      </c>
      <c r="B890" s="222">
        <v>73</v>
      </c>
      <c r="C890" s="223" t="s">
        <v>224</v>
      </c>
      <c r="D890" s="224">
        <f>IF(SUM(D891:D900)=0,"",SUM(D891:D900))</f>
        <v>1</v>
      </c>
      <c r="E890" s="225">
        <f t="shared" ref="E890:K890" si="795">IF(ISERROR(SUM(E891:E900)),"",SUM(E891:E900))</f>
        <v>4727903696</v>
      </c>
      <c r="F890" s="225">
        <f t="shared" si="795"/>
        <v>5068840282</v>
      </c>
      <c r="G890" s="225">
        <f t="shared" si="795"/>
        <v>892898692</v>
      </c>
      <c r="H890" s="225">
        <f t="shared" si="795"/>
        <v>1703855683</v>
      </c>
      <c r="I890" s="225">
        <f t="shared" si="795"/>
        <v>3835005004</v>
      </c>
      <c r="J890" s="225">
        <f t="shared" si="795"/>
        <v>3364984599</v>
      </c>
      <c r="K890" s="225">
        <f t="shared" si="795"/>
        <v>965077676</v>
      </c>
      <c r="L890" s="225">
        <f t="shared" ref="L890" si="796">IF(ISERROR(SUM(L891:L899)),"",SUM(L891:L899))</f>
        <v>62257857</v>
      </c>
      <c r="M890" s="226">
        <v>4</v>
      </c>
      <c r="N890" s="227">
        <f>IF(M890="","",VLOOKUP(M890,POA!$B$3:$G862,3,0))</f>
        <v>5</v>
      </c>
      <c r="O890" s="228" t="s">
        <v>7</v>
      </c>
      <c r="P890" s="228">
        <f>+SUM(P891:P899)</f>
        <v>0</v>
      </c>
      <c r="Q890" s="229">
        <f>IF(ISERROR(VLOOKUP(M890,POA!$B$3:$G875,2,0)),"",VLOOKUP(M890,POA!$B$3:$G875,2,0))</f>
        <v>1378467964</v>
      </c>
      <c r="R890" s="230">
        <f>IF(M890="","",SUM($I$890)+IF(ISERROR(VLOOKUP(M890,POA!$B$3:$G859,4,0)),"",VLOOKUP(M890,POA!$B$3:$G859,4,0)))</f>
        <v>4110698596.8000002</v>
      </c>
      <c r="S890" s="231" t="str">
        <f>IF(OR($R$26=0,M890="",Q890=""),"",IF($R$26&gt;=VLOOKUP(M890,POA!$B$3:$G$21,6,FALSE),"CUMPLE","NO CUMPLE"))</f>
        <v/>
      </c>
      <c r="T890" s="225" t="str">
        <f>IF(M890="","",IF(COUNTIFS(T891:T900,"SI",D891:D900,"&gt;=10%")&gt;0,"SI","NO"))</f>
        <v>SI</v>
      </c>
      <c r="U890" s="225">
        <f>IF(ISERROR(SUM(E890/G890)),0,SUM(E890/G890))</f>
        <v>5.2950057362162646</v>
      </c>
      <c r="V890" s="232" t="str">
        <f>IF(OR($U890=0,M890="",Q890=""),"",IF(AND(T890="SI",$U890&gt;=$V$22),"CUMPLE",IF($U890&gt;=$V$23,"CUMPLE","NO CUMPLE")))</f>
        <v>CUMPLE</v>
      </c>
      <c r="W890" s="233">
        <f>IF(M890="","",IF(ISERROR(SUM(H890/F890)),0,SUM(H890/F890)))</f>
        <v>0.33614309944832466</v>
      </c>
      <c r="X890" s="232" t="str">
        <f>IF(OR(W890=0,M890="",Q890=""),"",IF(AND(T890="SI",W890&lt;=$X$22),"CUMPLE",IF(W890&lt;=$X$23,"CUMPLE","NO CUMPLE")))</f>
        <v>CUMPLE</v>
      </c>
      <c r="Y890" s="225">
        <f>IF(ISERROR(SUM(K890/L890)),0,SUM(K890/L890))</f>
        <v>15.501299313916315</v>
      </c>
      <c r="Z890" s="232" t="str">
        <f>IF(OR(Y890=0,M890="",Q890=""),"",IF(AND(T890="SI",Y890&gt;=$Z$22),"CUMPLE",IF(Y890&gt;=$Z$23,"CUMPLE","NO CUMPLE")))</f>
        <v>CUMPLE</v>
      </c>
      <c r="AA890" s="234" t="str">
        <f t="shared" ref="AA890:AA900" si="797">IF(OR(S890="",V890="",X890="",Z890=""),"",IF(S890="NO CUMPLE","NO CUMPLE",IF(V890="NO CUMPLE","NO CUMPLE",IF(X890="NO CUMPLE","NO CUMPLE",IF(Z890="NO CUMPLE","NO CUMPLE",IF(Z890="NO CUMPLE","NO CUMPLE","CUMPLE"))))))</f>
        <v/>
      </c>
      <c r="AB890" s="235">
        <v>2021</v>
      </c>
      <c r="AC890" s="236">
        <f>IF(ISERROR(F890/VLOOKUP(AB890,$AC$21:$AD$23,2)),"",F890/VLOOKUP(AB890,$AC$21:$AD$23,2))</f>
        <v>5579.1912196238745</v>
      </c>
      <c r="AD890" s="237" t="str">
        <f>IF(OR(B890="",C890=""),"",IF(AND(AC890&gt;0,AC890&lt;=30000),"MIPYME","NO CUMPLE"))</f>
        <v>MIPYME</v>
      </c>
      <c r="AE890" s="238">
        <f>IF(M890="","",IF(ISERROR(SUM(K890/J890)),0,SUM(K890/J890)))</f>
        <v>0.28680002763959156</v>
      </c>
      <c r="AF890" s="239" t="str">
        <f>IF(OR(M890="",L890="",P890=""),"",IF(AND(T890="SI",AE890&gt;=$AF$22),"CUMPLE",IF(AE890&gt;=$AF$23,"CUMPLE","NO CUMPLE")))</f>
        <v>CUMPLE</v>
      </c>
      <c r="AG890" s="238">
        <f>IF(M890="","",IF(ISERROR(SUM(K890/F890)),0,SUM(K890/F890)))</f>
        <v>0.19039417742695408</v>
      </c>
      <c r="AH890" s="239" t="str">
        <f>IF(OR(M890="",L890="",P890=""),"",IF(AND(T890="SI",AG890&gt;=$AH$22),"CUMPLE",IF(AG890&gt;=$AH$23,"CUMPLE","NO CUMPLE")))</f>
        <v>CUMPLE</v>
      </c>
      <c r="AI890" s="234" t="str">
        <f>IF(OR(AF890="",AH890=""),"",IF(AF890="NO CUMPLE","NO CUMPLE",IF(AH890="NO CUMPLE","NO CUMPLE",IF(AH890="NO CUMPLE","NO CUMPLE","CUMPLE"))))</f>
        <v>CUMPLE</v>
      </c>
    </row>
    <row r="891" spans="1:37" s="14" customFormat="1" ht="20.100000000000001" customHeight="1">
      <c r="A891" s="259">
        <v>45460</v>
      </c>
      <c r="B891" s="146">
        <f>IF(C891="","",B890+0.1)</f>
        <v>73.099999999999994</v>
      </c>
      <c r="C891" s="146" t="s">
        <v>328</v>
      </c>
      <c r="D891" s="147">
        <v>0.5</v>
      </c>
      <c r="E891" s="137">
        <v>1417318032</v>
      </c>
      <c r="F891" s="137">
        <v>1417318032</v>
      </c>
      <c r="G891" s="137">
        <v>293782825</v>
      </c>
      <c r="H891" s="137">
        <v>608445406</v>
      </c>
      <c r="I891" s="137">
        <f>IF(ISERROR(E891-G891),"",E891-G891)</f>
        <v>1123535207</v>
      </c>
      <c r="J891" s="137">
        <f>IF(ISERROR(F891-H891),"",F891-H891)</f>
        <v>808872626</v>
      </c>
      <c r="K891" s="137">
        <v>778214646</v>
      </c>
      <c r="L891" s="137">
        <v>14312961</v>
      </c>
      <c r="M891" s="148">
        <v>6</v>
      </c>
      <c r="N891" s="198">
        <f>IF(M891="","",VLOOKUP(M891,POA!$B$3:$G862,3,0))</f>
        <v>5</v>
      </c>
      <c r="O891" s="159" t="s">
        <v>7</v>
      </c>
      <c r="P891" s="159">
        <f t="shared" ref="P891:P892" si="798">+SUM(P892:P900)</f>
        <v>0</v>
      </c>
      <c r="Q891" s="202">
        <f>IF(ISERROR(VLOOKUP(M891,POA!$B$3:$G875,2,0)),"",VLOOKUP(M891,POA!$B$3:$G875,2,0))</f>
        <v>1264100957</v>
      </c>
      <c r="R891" s="264">
        <f>IF(M891="","",SUM($I$890)+IF(ISERROR(VLOOKUP(M891,POA!$B$3:$G860,4,0)),"",VLOOKUP(M891,POA!$B$3:$G860,4,0)))</f>
        <v>4087825195.4000001</v>
      </c>
      <c r="S891" s="256" t="str">
        <f>IF(OR($R$26=0,M891="",Q891=""),"",IF($R$26&gt;=VLOOKUP(M891,POA!$B$3:$G$21,6,FALSE),"CUMPLE","NO CUMPLE"))</f>
        <v/>
      </c>
      <c r="T891" s="154" t="s">
        <v>71</v>
      </c>
      <c r="U891" s="138"/>
      <c r="V891" s="185" t="str">
        <f>IF(OR($U890=0,M891="",Q891=""),"",IF(AND(T891="SI",$U890&gt;=$V$22),"CUMPLE",IF($U890&gt;=$V$23,"CUMPLE","NO CUMPLE")))</f>
        <v>CUMPLE</v>
      </c>
      <c r="W891" s="139"/>
      <c r="X891" s="185" t="str">
        <f>IF(OR(W890=0,M891="",Q891=""),"",IF(AND(T891="SI",W890&lt;=$X$22),"CUMPLE",IF(W890&lt;=$X$23,"CUMPLE","NO CUMPLE")))</f>
        <v>CUMPLE</v>
      </c>
      <c r="Y891" s="140"/>
      <c r="Z891" s="185" t="str">
        <f>IF(OR(Y890=0,M891="",Q891=""),"",IF(AND(T891="SI",Y890&gt;=$Z$22),"CUMPLE",IF(Y890&gt;=$Z$23,"CUMPLE","NO CUMPLE")))</f>
        <v>CUMPLE</v>
      </c>
      <c r="AA891" s="213" t="str">
        <f t="shared" si="797"/>
        <v/>
      </c>
      <c r="AB891" s="141">
        <v>2021</v>
      </c>
      <c r="AC891" s="142">
        <f t="shared" ref="AC891:AC899" si="799">IF(ISERROR(F891/VLOOKUP(AB891,$AC$21:$AD$23,2)),"",F891/VLOOKUP(AB891,$AC$21:$AD$23,2))</f>
        <v>1560.0192311502367</v>
      </c>
      <c r="AD891" s="143" t="str">
        <f>IF(OR(B891="",C891=""),"",IF(AND(AC891&gt;0,AC891&lt;=30000),"MIPYME","NO CUMPLE"))</f>
        <v>MIPYME</v>
      </c>
      <c r="AE891" s="144"/>
      <c r="AF891" s="187" t="str">
        <f>IF(OR(M891="",L890="",P891=""),"",IF(AND(T890="SI",AE890&gt;=$AF$22),"CUMPLE",IF(AE890&gt;=$AF$23,"CUMPLE","NO CUMPLE")))</f>
        <v>CUMPLE</v>
      </c>
      <c r="AG891" s="144"/>
      <c r="AH891" s="187" t="str">
        <f>IF(OR(M891="",L890="",P891=""),"",IF(AND(T890="SI",AG890&gt;=$AH$22),"CUMPLE",IF(AG890&gt;=$AH$23,"CUMPLE","NO CUMPLE")))</f>
        <v>CUMPLE</v>
      </c>
      <c r="AI891" s="161" t="str">
        <f t="shared" ref="AI891:AI900" si="800">IF(OR(AF891="",AH891=""),"",IF(AF891="NO CUMPLE","NO CUMPLE",IF(AH891="NO CUMPLE","NO CUMPLE",IF(AH891="NO CUMPLE","NO CUMPLE","CUMPLE"))))</f>
        <v>CUMPLE</v>
      </c>
    </row>
    <row r="892" spans="1:37" s="14" customFormat="1" ht="20.100000000000001" customHeight="1">
      <c r="A892" s="259">
        <v>45477</v>
      </c>
      <c r="B892" s="21">
        <f t="shared" ref="B892:B900" si="801">IF(C892="","",B891+0.1)</f>
        <v>73.199999999999989</v>
      </c>
      <c r="C892" s="21" t="s">
        <v>329</v>
      </c>
      <c r="D892" s="121">
        <v>0.5</v>
      </c>
      <c r="E892" s="153">
        <v>3310585664</v>
      </c>
      <c r="F892" s="153">
        <v>3651522250</v>
      </c>
      <c r="G892" s="153">
        <v>599115867</v>
      </c>
      <c r="H892" s="153">
        <v>1095410277</v>
      </c>
      <c r="I892" s="153">
        <f>IF(ISERROR(E892-G892),"",E892-G892)</f>
        <v>2711469797</v>
      </c>
      <c r="J892" s="153">
        <f t="shared" ref="J892:J900" si="802">IF(ISERROR(F892-H892),"",F892-H892)</f>
        <v>2556111973</v>
      </c>
      <c r="K892" s="153">
        <v>186863030</v>
      </c>
      <c r="L892" s="153">
        <v>47944896</v>
      </c>
      <c r="M892" s="149">
        <v>7</v>
      </c>
      <c r="N892" s="197">
        <f>IF(M892="","",VLOOKUP(M892,POA!$B$3:$G862,3,0))</f>
        <v>5</v>
      </c>
      <c r="O892" s="160" t="s">
        <v>7</v>
      </c>
      <c r="P892" s="160">
        <f t="shared" si="798"/>
        <v>0</v>
      </c>
      <c r="Q892" s="255">
        <f>IF(ISERROR(VLOOKUP(M892,POA!$B$3:$G875,2,0)),"",VLOOKUP(M892,POA!$B$3:$G875,2,0))</f>
        <v>1167015102</v>
      </c>
      <c r="R892" s="295">
        <f>IF(M892="","",SUM($I$890)+IF(ISERROR(VLOOKUP(M892,POA!$B$3:$G861,4,0)),"",VLOOKUP(M892,POA!$B$3:$G861,4,0)))</f>
        <v>4068408024.4000001</v>
      </c>
      <c r="S892" s="257" t="str">
        <f>IF(OR($R$26=0,M892="",Q892=""),"",IF($R$26&gt;=VLOOKUP(M892,POA!$B$3:$G$21,6,FALSE),"CUMPLE","NO CUMPLE"))</f>
        <v/>
      </c>
      <c r="T892" s="129" t="s">
        <v>71</v>
      </c>
      <c r="U892" s="130"/>
      <c r="V892" s="186" t="str">
        <f>IF(OR($U890=0,M892="",Q892=""),"",IF(AND(T892="SI",$U890&gt;=$V$22),"CUMPLE",IF($U890&gt;=$V$23,"CUMPLE","NO CUMPLE")))</f>
        <v>CUMPLE</v>
      </c>
      <c r="W892" s="131"/>
      <c r="X892" s="186" t="str">
        <f>IF(OR(W890=0,M892="",Q892=""),"",IF(AND(T892="SI",W890&lt;=$X$22),"CUMPLE",IF(W890&lt;=$X$23,"CUMPLE","NO CUMPLE")))</f>
        <v>CUMPLE</v>
      </c>
      <c r="Y892" s="132"/>
      <c r="Z892" s="186" t="str">
        <f>IF(OR(Y890=0,M892="",Q892=""),"",IF(AND(T892="SI",Y890&gt;=$Z$22),"CUMPLE",IF(Y890&gt;=$Z$23,"CUMPLE","NO CUMPLE")))</f>
        <v>CUMPLE</v>
      </c>
      <c r="AA892" s="214" t="str">
        <f t="shared" si="797"/>
        <v/>
      </c>
      <c r="AB892" s="199">
        <v>2021</v>
      </c>
      <c r="AC892" s="134">
        <f t="shared" si="799"/>
        <v>4019.1719884736376</v>
      </c>
      <c r="AD892" s="135" t="str">
        <f t="shared" ref="AD892:AD895" si="803">IF(OR(B892="",C892=""),"",IF(AND(AC892&gt;0,AC892&lt;=30000),"MIPYME","NO CUMPLE"))</f>
        <v>MIPYME</v>
      </c>
      <c r="AE892" s="136"/>
      <c r="AF892" s="188" t="str">
        <f>IF(OR(M892="",L890="",P892=""),"",IF(AND(T890="SI",AE890&gt;=$AF$22),"CUMPLE",IF(AE890&gt;=$AF$23,"CUMPLE","NO CUMPLE")))</f>
        <v>CUMPLE</v>
      </c>
      <c r="AG892" s="136"/>
      <c r="AH892" s="188" t="str">
        <f>IF(OR(M892="",L890="",P890=""),"",IF(AND(T890="SI",AG890&gt;=$AH$22),"CUMPLE",IF(AG890&gt;=$AH$23,"CUMPLE","NO CUMPLE")))</f>
        <v>CUMPLE</v>
      </c>
      <c r="AI892" s="162" t="str">
        <f t="shared" si="800"/>
        <v>CUMPLE</v>
      </c>
    </row>
    <row r="893" spans="1:37" s="14" customFormat="1" ht="20.100000000000001" customHeight="1">
      <c r="A893" s="259"/>
      <c r="B893" s="21" t="str">
        <f t="shared" si="801"/>
        <v/>
      </c>
      <c r="C893" s="21"/>
      <c r="D893" s="121"/>
      <c r="E893" s="153"/>
      <c r="F893" s="153"/>
      <c r="G893" s="153"/>
      <c r="H893" s="153"/>
      <c r="I893" s="153">
        <f t="shared" ref="I893:I899" si="804">IF(ISERROR(E893-G893),"",E893-G893)</f>
        <v>0</v>
      </c>
      <c r="J893" s="153">
        <f t="shared" si="802"/>
        <v>0</v>
      </c>
      <c r="K893" s="153"/>
      <c r="L893" s="153"/>
      <c r="M893" s="149">
        <v>8</v>
      </c>
      <c r="N893" s="197">
        <f>IF(M893="","",VLOOKUP(M893,POA!$B$3:$G862,3,0))</f>
        <v>5</v>
      </c>
      <c r="O893" s="160" t="s">
        <v>7</v>
      </c>
      <c r="P893" s="160">
        <f>+SUM(P894:P901)</f>
        <v>0</v>
      </c>
      <c r="Q893" s="255">
        <f>IF(ISERROR(VLOOKUP(M893,POA!$B$3:$G875,2,0)),"",VLOOKUP(M893,POA!$B$3:$G875,2,0))</f>
        <v>1146992897</v>
      </c>
      <c r="R893" s="295">
        <f>IF(M893="","",SUM($I$890)+IF(ISERROR(VLOOKUP(M893,POA!$B$3:$G862,4,0)),"",VLOOKUP(M893,POA!$B$3:$G862,4,0)))</f>
        <v>4064403583.4000001</v>
      </c>
      <c r="S893" s="294" t="str">
        <f>IF(OR($R$26=0,M893="",Q893=""),"",IF($R$26&gt;=VLOOKUP(M893,POA!$B$3:$G$21,6,FALSE),"CUMPLE","NO CUMPLE"))</f>
        <v/>
      </c>
      <c r="T893" s="129"/>
      <c r="U893" s="130"/>
      <c r="V893" s="186" t="str">
        <f>IF(OR($U890=0,M893="",Q893=""),"",IF(AND(T893="SI",$U890&gt;=$V$22),"CUMPLE",IF($U890&gt;=$V$23,"CUMPLE","NO CUMPLE")))</f>
        <v>CUMPLE</v>
      </c>
      <c r="W893" s="131"/>
      <c r="X893" s="186" t="str">
        <f>IF(OR(W890=0,M893="",Q893=""),"",IF(AND(T893="SI",W890&lt;=$X$22),"CUMPLE",IF(W890&lt;=$X$23,"CUMPLE","NO CUMPLE")))</f>
        <v>CUMPLE</v>
      </c>
      <c r="Y893" s="132"/>
      <c r="Z893" s="186" t="str">
        <f>IF(OR(Y890=0,M893="",Q893=""),"",IF(AND(T893="SI",Y890&gt;=$Z$22),"CUMPLE",IF(Y890&gt;=$Z$23,"CUMPLE","NO CUMPLE")))</f>
        <v>CUMPLE</v>
      </c>
      <c r="AA893" s="214" t="str">
        <f t="shared" si="797"/>
        <v/>
      </c>
      <c r="AB893" s="199">
        <v>2021</v>
      </c>
      <c r="AC893" s="134">
        <f t="shared" si="799"/>
        <v>0</v>
      </c>
      <c r="AD893" s="135" t="str">
        <f t="shared" si="803"/>
        <v/>
      </c>
      <c r="AE893" s="136"/>
      <c r="AF893" s="188" t="str">
        <f>IF(OR(M893="",L890="",P893=""),"",IF(AND(T890="SI",AE890&gt;=$AF$22),"CUMPLE",IF(AE890&gt;=$AF$23,"CUMPLE","NO CUMPLE")))</f>
        <v>CUMPLE</v>
      </c>
      <c r="AG893" s="136"/>
      <c r="AH893" s="188" t="str">
        <f>IF(OR(M893="",L890="",P890=""),"",IF(AND(T890="SI",AG890&gt;=$AH$22),"CUMPLE",IF(AG890&gt;=$AH$23,"CUMPLE","NO CUMPLE")))</f>
        <v>CUMPLE</v>
      </c>
      <c r="AI893" s="162" t="str">
        <f t="shared" si="800"/>
        <v>CUMPLE</v>
      </c>
    </row>
    <row r="894" spans="1:37" s="14" customFormat="1" ht="20.100000000000001" customHeight="1">
      <c r="A894" s="259"/>
      <c r="B894" s="21" t="str">
        <f t="shared" si="801"/>
        <v/>
      </c>
      <c r="C894" s="21"/>
      <c r="D894" s="121"/>
      <c r="E894" s="153"/>
      <c r="F894" s="153"/>
      <c r="G894" s="153"/>
      <c r="H894" s="153"/>
      <c r="I894" s="153">
        <f t="shared" si="804"/>
        <v>0</v>
      </c>
      <c r="J894" s="153">
        <f t="shared" si="802"/>
        <v>0</v>
      </c>
      <c r="K894" s="153"/>
      <c r="L894" s="153"/>
      <c r="M894" s="149"/>
      <c r="N894" s="197"/>
      <c r="O894" s="160"/>
      <c r="P894" s="160"/>
      <c r="Q894" s="203"/>
      <c r="R894" s="261"/>
      <c r="S894" s="252" t="str">
        <f>IF(OR($R$26=0,M894="",Q894=""),"",IF($R$26&gt;=VLOOKUP(M894,POA!$B$3:$G$21,6,FALSE),"CUMPLE","NO CUMPLE"))</f>
        <v/>
      </c>
      <c r="T894" s="129"/>
      <c r="U894" s="130"/>
      <c r="V894" s="186" t="str">
        <f>IF(OR($U890=0,M894="",Q894=""),"",IF(AND(T894="SI",$U890&gt;=$V$22),"CUMPLE",IF($U890&gt;=$V$23,"CUMPLE","NO CUMPLE")))</f>
        <v/>
      </c>
      <c r="W894" s="131"/>
      <c r="X894" s="186" t="str">
        <f>IF(OR(W890=0,M894="",Q894=""),"",IF(AND(T894="SI",W890&lt;=$X$22),"CUMPLE",IF(W890&lt;=$X$23,"CUMPLE","NO CUMPLE")))</f>
        <v/>
      </c>
      <c r="Y894" s="132"/>
      <c r="Z894" s="186" t="str">
        <f>IF(OR(Y890=0,M894="",Q894=""),"",IF(AND(T894="SI",Y890&gt;=$Z$22),"CUMPLE",IF(Y890&gt;=$Z$23,"CUMPLE","NO CUMPLE")))</f>
        <v/>
      </c>
      <c r="AA894" s="214" t="str">
        <f t="shared" si="797"/>
        <v/>
      </c>
      <c r="AB894" s="199">
        <v>2021</v>
      </c>
      <c r="AC894" s="134">
        <f t="shared" si="799"/>
        <v>0</v>
      </c>
      <c r="AD894" s="135" t="str">
        <f t="shared" si="803"/>
        <v/>
      </c>
      <c r="AE894" s="136"/>
      <c r="AF894" s="188" t="str">
        <f>IF(OR(M894="",L890="",P894=""),"",IF(AND(T890="SI",AE890&gt;=$AF$22),"CUMPLE",IF(AE890&gt;=$AF$23,"CUMPLE","NO CUMPLE")))</f>
        <v/>
      </c>
      <c r="AG894" s="136"/>
      <c r="AH894" s="188" t="str">
        <f>IF(OR(M893="",L890="",P890=""),"",IF(AND(T890="SI",AG890&gt;=$AH$22),"CUMPLE",IF(AG890&gt;=$AH$23,"CUMPLE","NO CUMPLE")))</f>
        <v>CUMPLE</v>
      </c>
      <c r="AI894" s="162" t="str">
        <f t="shared" si="800"/>
        <v/>
      </c>
    </row>
    <row r="895" spans="1:37" s="14" customFormat="1" ht="20.100000000000001" customHeight="1">
      <c r="A895" s="259"/>
      <c r="B895" s="21" t="str">
        <f t="shared" si="801"/>
        <v/>
      </c>
      <c r="C895" s="21"/>
      <c r="D895" s="121"/>
      <c r="E895" s="153"/>
      <c r="F895" s="153"/>
      <c r="G895" s="153"/>
      <c r="H895" s="153"/>
      <c r="I895" s="153">
        <f t="shared" si="804"/>
        <v>0</v>
      </c>
      <c r="J895" s="153">
        <f t="shared" si="802"/>
        <v>0</v>
      </c>
      <c r="K895" s="153"/>
      <c r="L895" s="153"/>
      <c r="M895" s="149"/>
      <c r="N895" s="197"/>
      <c r="O895" s="160"/>
      <c r="P895" s="160"/>
      <c r="Q895" s="203"/>
      <c r="R895" s="204"/>
      <c r="S895" s="246" t="str">
        <f>IF(OR($R$26=0,M895="",Q895=""),"",IF($R$26&gt;=VLOOKUP(M895,POA!$B$3:$G$21,6,FALSE),"CUMPLE","NO CUMPLE"))</f>
        <v/>
      </c>
      <c r="T895" s="129"/>
      <c r="U895" s="130"/>
      <c r="V895" s="186" t="str">
        <f>IF(OR($U890=0,M895="",Q895=""),"",IF(AND(T895="SI",$U890&gt;=$V$22),"CUMPLE",IF($U890&gt;=$V$23,"CUMPLE","NO CUMPLE")))</f>
        <v/>
      </c>
      <c r="W895" s="131"/>
      <c r="X895" s="186" t="str">
        <f>IF(OR(W890=0,M895="",Q895=""),"",IF(AND(T895="SI",W890&lt;=$X$22),"CUMPLE",IF(W890&lt;=$X$23,"CUMPLE","NO CUMPLE")))</f>
        <v/>
      </c>
      <c r="Y895" s="132"/>
      <c r="Z895" s="186" t="str">
        <f>IF(OR(Y890=0,M895="",Q895=""),"",IF(AND(T895="SI",Y890&gt;=$Z$22),"CUMPLE",IF(Y890&gt;=$Z$23,"CUMPLE","NO CUMPLE")))</f>
        <v/>
      </c>
      <c r="AA895" s="214" t="str">
        <f t="shared" si="797"/>
        <v/>
      </c>
      <c r="AB895" s="199">
        <v>2021</v>
      </c>
      <c r="AC895" s="134">
        <f t="shared" si="799"/>
        <v>0</v>
      </c>
      <c r="AD895" s="135" t="str">
        <f t="shared" si="803"/>
        <v/>
      </c>
      <c r="AE895" s="136"/>
      <c r="AF895" s="188" t="str">
        <f>IF(OR(M895="",L890="",P895=""),"",IF(AND(T890="SI",AE890&gt;=$AF$22),"CUMPLE",IF(AE890&gt;=$AF$23,"CUMPLE","NO CUMPLE")))</f>
        <v/>
      </c>
      <c r="AG895" s="136"/>
      <c r="AH895" s="188" t="str">
        <f>IF(OR(M895="",L890="",P890=""),"",IF(AND(T890="SI",AG890&gt;=$AH$22),"CUMPLE",IF(AG890&gt;=$AH$23,"CUMPLE","NO CUMPLE")))</f>
        <v/>
      </c>
      <c r="AI895" s="162" t="str">
        <f t="shared" si="800"/>
        <v/>
      </c>
    </row>
    <row r="896" spans="1:37" s="14" customFormat="1" ht="20.100000000000001" customHeight="1">
      <c r="A896" s="259"/>
      <c r="B896" s="150" t="str">
        <f t="shared" si="801"/>
        <v/>
      </c>
      <c r="C896" s="150"/>
      <c r="D896" s="121"/>
      <c r="E896" s="153"/>
      <c r="F896" s="153"/>
      <c r="G896" s="153"/>
      <c r="H896" s="153"/>
      <c r="I896" s="153">
        <f t="shared" si="804"/>
        <v>0</v>
      </c>
      <c r="J896" s="153">
        <f t="shared" si="802"/>
        <v>0</v>
      </c>
      <c r="K896" s="153"/>
      <c r="L896" s="153"/>
      <c r="M896" s="149"/>
      <c r="N896" s="197"/>
      <c r="O896" s="160"/>
      <c r="P896" s="160"/>
      <c r="Q896" s="203"/>
      <c r="R896" s="204"/>
      <c r="S896" s="246" t="str">
        <f>IF(OR($R$26=0,M896="",Q896=""),"",IF($R$26&gt;=VLOOKUP(M896,POA!$B$3:$G$21,6,FALSE),"CUMPLE","NO CUMPLE"))</f>
        <v/>
      </c>
      <c r="T896" s="129"/>
      <c r="U896" s="130"/>
      <c r="V896" s="186" t="str">
        <f>IF(OR($U890=0,M896="",Q896=""),"",IF(AND(T896="SI",$U890&gt;=$V$22),"CUMPLE",IF($U890&gt;=$V$23,"CUMPLE","NO CUMPLE")))</f>
        <v/>
      </c>
      <c r="W896" s="131"/>
      <c r="X896" s="186" t="str">
        <f>IF(OR(W890=0,M896="",Q896=""),"",IF(AND(T896="SI",W890&lt;=$X$22),"CUMPLE",IF(W890&lt;=$X$23,"CUMPLE","NO CUMPLE")))</f>
        <v/>
      </c>
      <c r="Y896" s="132"/>
      <c r="Z896" s="186" t="str">
        <f>IF(OR(Y890=0,M896="",Q896=""),"",IF(AND(T896="SI",Y890&gt;=$Z$22),"CUMPLE",IF(Y890&gt;=$Z$23,"CUMPLE","NO CUMPLE")))</f>
        <v/>
      </c>
      <c r="AA896" s="214" t="str">
        <f t="shared" si="797"/>
        <v/>
      </c>
      <c r="AB896" s="199">
        <v>2021</v>
      </c>
      <c r="AC896" s="134">
        <f t="shared" si="799"/>
        <v>0</v>
      </c>
      <c r="AD896" s="135" t="str">
        <f>IF(OR(B896="",C896=""),"",IF(AND(AC896&gt;0,AC896&lt;=30000),"MIPYME","NO CUMPLE"))</f>
        <v/>
      </c>
      <c r="AE896" s="136"/>
      <c r="AF896" s="188" t="str">
        <f>IF(OR(M896="",L890="",P896=""),"",IF(AND(T894="SI",AE890&gt;=$AF$22),"CUMPLE",IF(AE890&gt;=$AF$23,"CUMPLE","NO CUMPLE")))</f>
        <v/>
      </c>
      <c r="AG896" s="136"/>
      <c r="AH896" s="188" t="str">
        <f>IF(OR(M896="",L890="",P890=""),"",IF(AND(T890="SI",AG890&gt;=$AH$22),"CUMPLE",IF(AG890&gt;=$AH$23,"CUMPLE","NO CUMPLE")))</f>
        <v/>
      </c>
      <c r="AI896" s="162" t="str">
        <f t="shared" si="800"/>
        <v/>
      </c>
    </row>
    <row r="897" spans="1:37" s="14" customFormat="1" ht="20.100000000000001" customHeight="1">
      <c r="A897" s="259"/>
      <c r="B897" s="150" t="str">
        <f t="shared" si="801"/>
        <v/>
      </c>
      <c r="C897" s="150"/>
      <c r="D897" s="121"/>
      <c r="E897" s="153"/>
      <c r="F897" s="153"/>
      <c r="G897" s="153"/>
      <c r="H897" s="153"/>
      <c r="I897" s="153">
        <f t="shared" si="804"/>
        <v>0</v>
      </c>
      <c r="J897" s="153">
        <f t="shared" si="802"/>
        <v>0</v>
      </c>
      <c r="K897" s="153"/>
      <c r="L897" s="153"/>
      <c r="M897" s="149"/>
      <c r="N897" s="197"/>
      <c r="O897" s="160"/>
      <c r="P897" s="160"/>
      <c r="Q897" s="203"/>
      <c r="R897" s="204"/>
      <c r="S897" s="246" t="str">
        <f>IF(OR($R$26=0,M897="",Q897=""),"",IF($R$26&gt;=VLOOKUP(M897,POA!$B$3:$G$21,6,FALSE),"CUMPLE","NO CUMPLE"))</f>
        <v/>
      </c>
      <c r="T897" s="129"/>
      <c r="U897" s="130"/>
      <c r="V897" s="186" t="str">
        <f>IF(OR($U890=0,M897="",Q897=""),"",IF(AND(T897="SI",$U890&gt;=$V$22),"CUMPLE",IF($U890&gt;=$V$23,"CUMPLE","NO CUMPLE")))</f>
        <v/>
      </c>
      <c r="W897" s="131"/>
      <c r="X897" s="186" t="str">
        <f>IF(OR(W890=0,M897="",Q897=""),"",IF(AND(T897="SI",W890&lt;=$X$22),"CUMPLE",IF(W890&lt;=$X$23,"CUMPLE","NO CUMPLE")))</f>
        <v/>
      </c>
      <c r="Y897" s="132"/>
      <c r="Z897" s="186" t="str">
        <f>IF(OR(Y890=0,M897="",Q897=""),"",IF(AND(T897="SI",Y890&gt;=$Z$22),"CUMPLE",IF(Y890&gt;=$Z$23,"CUMPLE","NO CUMPLE")))</f>
        <v/>
      </c>
      <c r="AA897" s="214" t="str">
        <f t="shared" si="797"/>
        <v/>
      </c>
      <c r="AB897" s="199">
        <v>2021</v>
      </c>
      <c r="AC897" s="134">
        <f t="shared" si="799"/>
        <v>0</v>
      </c>
      <c r="AD897" s="135" t="str">
        <f t="shared" ref="AD897:AD898" si="805">IF(OR(B897="",C897=""),"",IF(AND(AC897&gt;0,AC897&lt;=30000),"MIPYME","NO CUMPLE"))</f>
        <v/>
      </c>
      <c r="AE897" s="136"/>
      <c r="AF897" s="188" t="str">
        <f>IF(OR(M897="",L890="",P897=""),"",IF(AND(T890="SI",AE890&gt;=$AF$22),"CUMPLE",IF(AE890&gt;=$AF$23,"CUMPLE","NO CUMPLE")))</f>
        <v/>
      </c>
      <c r="AG897" s="136"/>
      <c r="AH897" s="188" t="str">
        <f>IF(OR(M897="",L890="",P890=""),"",IF(AND(T890="SI",AG890&gt;=$AH$22),"CUMPLE",IF(AG890&gt;=$AH$23,"CUMPLE","NO CUMPLE")))</f>
        <v/>
      </c>
      <c r="AI897" s="162" t="str">
        <f t="shared" si="800"/>
        <v/>
      </c>
    </row>
    <row r="898" spans="1:37" s="14" customFormat="1" ht="20.100000000000001" customHeight="1">
      <c r="A898" s="259"/>
      <c r="B898" s="150" t="str">
        <f t="shared" si="801"/>
        <v/>
      </c>
      <c r="C898" s="150"/>
      <c r="D898" s="121"/>
      <c r="E898" s="153"/>
      <c r="F898" s="153"/>
      <c r="G898" s="153"/>
      <c r="H898" s="153"/>
      <c r="I898" s="153">
        <f t="shared" si="804"/>
        <v>0</v>
      </c>
      <c r="J898" s="153">
        <f t="shared" si="802"/>
        <v>0</v>
      </c>
      <c r="K898" s="153"/>
      <c r="L898" s="153"/>
      <c r="M898" s="149"/>
      <c r="N898" s="197"/>
      <c r="O898" s="160"/>
      <c r="P898" s="160"/>
      <c r="Q898" s="203"/>
      <c r="R898" s="204"/>
      <c r="S898" s="246" t="str">
        <f>IF(OR($R$26=0,M898="",Q898=""),"",IF($R$26&gt;=VLOOKUP(M898,POA!$B$3:$G$21,6,FALSE),"CUMPLE","NO CUMPLE"))</f>
        <v/>
      </c>
      <c r="T898" s="129"/>
      <c r="U898" s="130"/>
      <c r="V898" s="186" t="str">
        <f>IF(OR($U890=0,M898="",Q898=""),"",IF(AND(T898="SI",$U890&gt;=$V$22),"CUMPLE",IF($U890&gt;=$V$23,"CUMPLE","NO CUMPLE")))</f>
        <v/>
      </c>
      <c r="W898" s="131"/>
      <c r="X898" s="186" t="str">
        <f>IF(OR(W890=0,M898="",Q898=""),"",IF(AND(T898="SI",W890&lt;=$X$22),"CUMPLE",IF(W890&lt;=$X$23,"CUMPLE","NO CUMPLE")))</f>
        <v/>
      </c>
      <c r="Y898" s="132"/>
      <c r="Z898" s="186" t="str">
        <f>IF(OR(Y890=0,M898="",Q898=""),"",IF(AND(T898="SI",Y890&gt;=$Z$22),"CUMPLE",IF(Y890&gt;=$Z$23,"CUMPLE","NO CUMPLE")))</f>
        <v/>
      </c>
      <c r="AA898" s="215" t="str">
        <f t="shared" si="797"/>
        <v/>
      </c>
      <c r="AB898" s="133">
        <v>2021</v>
      </c>
      <c r="AC898" s="134">
        <f t="shared" si="799"/>
        <v>0</v>
      </c>
      <c r="AD898" s="135" t="str">
        <f t="shared" si="805"/>
        <v/>
      </c>
      <c r="AE898" s="136"/>
      <c r="AF898" s="188" t="str">
        <f>IF(OR(M898="",L890="",P890=""),"",IF(AND(T890="SI",AE890&gt;=$AF$22),"CUMPLE",IF(AE890&gt;=$AF$23,"CUMPLE","NO CUMPLE")))</f>
        <v/>
      </c>
      <c r="AG898" s="136"/>
      <c r="AH898" s="188" t="str">
        <f>IF(OR(M898="",L890="",P890=""),"",IF(AND(T890="SI",AG890&gt;=$AH$22),"CUMPLE",IF(AG890&gt;=$AH$23,"CUMPLE","NO CUMPLE")))</f>
        <v/>
      </c>
      <c r="AI898" s="162" t="str">
        <f t="shared" si="800"/>
        <v/>
      </c>
    </row>
    <row r="899" spans="1:37" s="14" customFormat="1" ht="20.100000000000001" customHeight="1">
      <c r="A899" s="259"/>
      <c r="B899" s="150" t="str">
        <f t="shared" si="801"/>
        <v/>
      </c>
      <c r="C899" s="150"/>
      <c r="D899" s="121"/>
      <c r="E899" s="153"/>
      <c r="F899" s="153"/>
      <c r="G899" s="153"/>
      <c r="H899" s="153"/>
      <c r="I899" s="153">
        <f t="shared" si="804"/>
        <v>0</v>
      </c>
      <c r="J899" s="153">
        <f t="shared" si="802"/>
        <v>0</v>
      </c>
      <c r="K899" s="153"/>
      <c r="L899" s="153"/>
      <c r="M899" s="151"/>
      <c r="N899" s="197"/>
      <c r="O899" s="160"/>
      <c r="P899" s="160"/>
      <c r="Q899" s="203"/>
      <c r="R899" s="204"/>
      <c r="S899" s="246"/>
      <c r="T899" s="129"/>
      <c r="U899" s="130"/>
      <c r="V899" s="186" t="str">
        <f>IF(OR($U890=0,M899="",Q899=""),"",IF(AND(T899="SI",$U890&gt;=$V$22),"CUMPLE",IF($U890&gt;=$V$23,"CUMPLE","NO CUMPLE")))</f>
        <v/>
      </c>
      <c r="W899" s="131"/>
      <c r="X899" s="186" t="str">
        <f>IF(OR(W890=0,M899="",Q899=""),"",IF(AND(T899="SI",W890&lt;=$X$22),"CUMPLE",IF(W890&lt;=$X$23,"CUMPLE","NO CUMPLE")))</f>
        <v/>
      </c>
      <c r="Y899" s="132"/>
      <c r="Z899" s="186" t="str">
        <f>IF(OR(Y890=0,M899="",Q899=""),"",IF(AND(T899="SI",Y890&gt;=$Z$22),"CUMPLE",IF(Y890&gt;=$Z$23,"CUMPLE","NO CUMPLE")))</f>
        <v/>
      </c>
      <c r="AA899" s="214" t="str">
        <f t="shared" si="797"/>
        <v/>
      </c>
      <c r="AB899" s="199">
        <v>2021</v>
      </c>
      <c r="AC899" s="134">
        <f t="shared" si="799"/>
        <v>0</v>
      </c>
      <c r="AD899" s="135" t="str">
        <f>IF(OR(B899="",C899=""),"",IF(AND(AC899&gt;0,AC899&lt;=30000),"MIPYME","NO CUMPLE"))</f>
        <v/>
      </c>
      <c r="AE899" s="136"/>
      <c r="AF899" s="188" t="str">
        <f>IF(OR(M899="",L890="",P899=""),"",IF(AND(T890="SI",AE890&gt;=$AF$22),"CUMPLE",IF(AE890&gt;=$AF$23,"CUMPLE","NO CUMPLE")))</f>
        <v/>
      </c>
      <c r="AG899" s="136"/>
      <c r="AH899" s="188" t="str">
        <f>IF(OR(M899="",L890="",P890=""),"",IF(AND(T890="SI",AG890&gt;=$AH$22),"CUMPLE",IF(AG890&gt;=$AH$23,"CUMPLE","NO CUMPLE")))</f>
        <v/>
      </c>
      <c r="AI899" s="162" t="str">
        <f t="shared" si="800"/>
        <v/>
      </c>
    </row>
    <row r="900" spans="1:37" ht="20.100000000000001" customHeight="1">
      <c r="A900" s="259"/>
      <c r="B900" s="284" t="str">
        <f t="shared" si="801"/>
        <v/>
      </c>
      <c r="C900" s="284"/>
      <c r="D900" s="284"/>
      <c r="E900" s="216"/>
      <c r="F900" s="153"/>
      <c r="G900" s="153"/>
      <c r="H900" s="153"/>
      <c r="I900" s="153">
        <f>IF(ISERROR(E900-G900),"",E900-G900)</f>
        <v>0</v>
      </c>
      <c r="J900" s="153">
        <f t="shared" si="802"/>
        <v>0</v>
      </c>
      <c r="K900" s="153"/>
      <c r="L900" s="153"/>
      <c r="M900" s="151"/>
      <c r="N900" s="197"/>
      <c r="O900" s="160"/>
      <c r="P900" s="160"/>
      <c r="Q900" s="203"/>
      <c r="R900" s="204"/>
      <c r="S900" s="253"/>
      <c r="T900" s="129"/>
      <c r="U900" s="129"/>
      <c r="V900" s="186" t="str">
        <f>IF(OR($U891=0,M900="",Q900=""),"",IF(AND(T900="SI",$U891&gt;=$V$22),"CUMPLE",IF($U891&gt;=$V$23,"CUMPLE","NO CUMPLE")))</f>
        <v/>
      </c>
      <c r="W900" s="129"/>
      <c r="X900" s="186" t="str">
        <f>IF(OR(W891=0,M900="",Q900=""),"",IF(AND(T900="SI",W891&lt;=$X$22),"CUMPLE",IF(W891&lt;=$X$23,"CUMPLE","NO CUMPLE")))</f>
        <v/>
      </c>
      <c r="Y900" s="129"/>
      <c r="Z900" s="186" t="str">
        <f>IF(OR(Y891=0,M900="",Q900=""),"",IF(AND(T900="SI",Y891&gt;=$Z$22),"CUMPLE",IF(Y891&gt;=$Z$23,"CUMPLE","NO CUMPLE")))</f>
        <v/>
      </c>
      <c r="AA900" s="214" t="str">
        <f t="shared" si="797"/>
        <v/>
      </c>
      <c r="AB900" s="200"/>
      <c r="AC900" s="129"/>
      <c r="AD900" s="129"/>
      <c r="AE900" s="129"/>
      <c r="AF900" s="188" t="str">
        <f>IF(OR(M900="",L890="",P900=""),"",IF(AND(T890="SI",AE890&gt;=$AF$22),"CUMPLE",IF(AE890&gt;=$AF$23,"CUMPLE","NO CUMPLE")))</f>
        <v/>
      </c>
      <c r="AG900" s="129"/>
      <c r="AH900" s="188" t="str">
        <f>IF(OR(M900="",L890="",P890=""),"",IF(AND(T890="SI",AG890&gt;=$AH$22),"CUMPLE",IF(AG890&gt;=$AH$23,"CUMPLE","NO CUMPLE")))</f>
        <v/>
      </c>
      <c r="AI900" s="162" t="str">
        <f t="shared" si="800"/>
        <v/>
      </c>
      <c r="AJ900" s="14"/>
      <c r="AK900" s="14"/>
    </row>
    <row r="901" spans="1:37" ht="9.9499999999999993" customHeight="1" thickBot="1">
      <c r="A901" s="259"/>
      <c r="B901" s="322" t="s">
        <v>73</v>
      </c>
      <c r="C901" s="323"/>
      <c r="D901" s="323"/>
      <c r="E901" s="323"/>
      <c r="F901" s="323"/>
      <c r="G901" s="323"/>
      <c r="H901" s="323"/>
      <c r="I901" s="323"/>
      <c r="J901" s="323"/>
      <c r="K901" s="323"/>
      <c r="L901" s="323"/>
      <c r="M901" s="323"/>
      <c r="N901" s="323"/>
      <c r="O901" s="323"/>
      <c r="P901" s="323"/>
      <c r="Q901" s="323"/>
      <c r="R901" s="323"/>
      <c r="S901" s="324"/>
      <c r="T901" s="323"/>
      <c r="U901" s="323"/>
      <c r="V901" s="323"/>
      <c r="W901" s="323"/>
      <c r="X901" s="323"/>
      <c r="Y901" s="323"/>
      <c r="Z901" s="323"/>
      <c r="AA901" s="324"/>
      <c r="AB901" s="323"/>
      <c r="AC901" s="323"/>
      <c r="AD901" s="323"/>
      <c r="AE901" s="323"/>
      <c r="AF901" s="323"/>
      <c r="AG901" s="323"/>
      <c r="AH901" s="323"/>
      <c r="AI901" s="325"/>
      <c r="AJ901" s="14"/>
      <c r="AK901" s="14"/>
    </row>
    <row r="902" spans="1:37" s="221" customFormat="1" ht="26.1" customHeight="1">
      <c r="A902" s="269" t="s">
        <v>330</v>
      </c>
      <c r="B902" s="222">
        <v>74</v>
      </c>
      <c r="C902" s="223" t="s">
        <v>331</v>
      </c>
      <c r="D902" s="224">
        <f>IF(SUM(D903:D912)=0,"",SUM(D903:D912))</f>
        <v>1</v>
      </c>
      <c r="E902" s="225">
        <f t="shared" ref="E902:K902" si="806">IF(ISERROR(SUM(E903:E912)),"",SUM(E903:E912))</f>
        <v>178788006</v>
      </c>
      <c r="F902" s="225">
        <f t="shared" si="806"/>
        <v>233048303</v>
      </c>
      <c r="G902" s="225">
        <f t="shared" si="806"/>
        <v>14286582</v>
      </c>
      <c r="H902" s="225">
        <f t="shared" si="806"/>
        <v>15246582</v>
      </c>
      <c r="I902" s="225">
        <f t="shared" si="806"/>
        <v>164501424</v>
      </c>
      <c r="J902" s="225">
        <f t="shared" si="806"/>
        <v>217801721</v>
      </c>
      <c r="K902" s="225">
        <f t="shared" si="806"/>
        <v>7423234</v>
      </c>
      <c r="L902" s="225">
        <f t="shared" ref="L902" si="807">IF(ISERROR(SUM(L903:L911)),"",SUM(L903:L911))</f>
        <v>1873000</v>
      </c>
      <c r="M902" s="226">
        <v>7</v>
      </c>
      <c r="N902" s="227">
        <f>IF(M902="","",VLOOKUP(M902,POA!$B$3:$G874,3,0))</f>
        <v>5</v>
      </c>
      <c r="O902" s="228" t="s">
        <v>7</v>
      </c>
      <c r="P902" s="228">
        <f>+SUM(P903:P911)</f>
        <v>0</v>
      </c>
      <c r="Q902" s="229">
        <f>IF(ISERROR(VLOOKUP(M902,POA!$B$3:$G887,2,0)),"",VLOOKUP(M902,POA!$B$3:$G887,2,0))</f>
        <v>1167015102</v>
      </c>
      <c r="R902" s="230">
        <f>IF(M902="","",SUM($I$902)+IF(ISERROR(VLOOKUP(M902,POA!$B$3:$G871,4,0)),"",VLOOKUP(M902,POA!$B$3:$G871,4,0)))</f>
        <v>397904444.39999998</v>
      </c>
      <c r="S902" s="231" t="str">
        <f>IF(OR($R$26=0,M902="",Q902=""),"",IF($R$26&gt;=VLOOKUP(M902,POA!$B$3:$G$21,6,FALSE),"CUMPLE","NO CUMPLE"))</f>
        <v/>
      </c>
      <c r="T902" s="225" t="str">
        <f>IF(M902="","",IF(COUNTIFS(T903:T912,"SI",D903:D912,"&gt;=10%")&gt;0,"SI","NO"))</f>
        <v>SI</v>
      </c>
      <c r="U902" s="225">
        <f>IF(ISERROR(SUM(E902/G902)),0,SUM(E902/G902))</f>
        <v>12.514400295326062</v>
      </c>
      <c r="V902" s="232" t="str">
        <f>IF(OR($U902=0,M902="",Q902=""),"",IF(AND(T902="SI",$U902&gt;=$V$22),"CUMPLE",IF($U902&gt;=$V$23,"CUMPLE","NO CUMPLE")))</f>
        <v>CUMPLE</v>
      </c>
      <c r="W902" s="233">
        <f>IF(M902="","",IF(ISERROR(SUM(H902/F902)),0,SUM(H902/F902)))</f>
        <v>6.5422411593359681E-2</v>
      </c>
      <c r="X902" s="232" t="str">
        <f>IF(OR(W902=0,M902="",Q902=""),"",IF(AND(T902="SI",W902&lt;=$X$22),"CUMPLE",IF(W902&lt;=$X$23,"CUMPLE","NO CUMPLE")))</f>
        <v>CUMPLE</v>
      </c>
      <c r="Y902" s="225">
        <f>IF(ISERROR(SUM(K902/L902)),0,SUM(K902/L902))</f>
        <v>3.9632856380138817</v>
      </c>
      <c r="Z902" s="232" t="str">
        <f>IF(OR(Y902=0,M902="",Q902=""),"",IF(AND(T902="SI",Y902&gt;=$Z$22),"CUMPLE",IF(Y902&gt;=$Z$23,"CUMPLE","NO CUMPLE")))</f>
        <v>CUMPLE</v>
      </c>
      <c r="AA902" s="234" t="str">
        <f t="shared" ref="AA902:AA912" si="808">IF(OR(S902="",V902="",X902="",Z902=""),"",IF(S902="NO CUMPLE","NO CUMPLE",IF(V902="NO CUMPLE","NO CUMPLE",IF(X902="NO CUMPLE","NO CUMPLE",IF(Z902="NO CUMPLE","NO CUMPLE",IF(Z902="NO CUMPLE","NO CUMPLE","CUMPLE"))))))</f>
        <v/>
      </c>
      <c r="AB902" s="235">
        <v>2021</v>
      </c>
      <c r="AC902" s="236">
        <f>IF(ISERROR(F902/VLOOKUP(AB902,$AC$21:$AD$23,2)),"",F902/VLOOKUP(AB902,$AC$21:$AD$23,2))</f>
        <v>256.51253018625772</v>
      </c>
      <c r="AD902" s="237" t="str">
        <f>IF(OR(B902="",C902=""),"",IF(AND(AC902&gt;0,AC902&lt;=30000),"MIPYME","NO CUMPLE"))</f>
        <v>MIPYME</v>
      </c>
      <c r="AE902" s="238">
        <f>IF(M902="","",IF(ISERROR(SUM(K902/J902)),0,SUM(K902/J902)))</f>
        <v>3.4082531423156204E-2</v>
      </c>
      <c r="AF902" s="239" t="str">
        <f>IF(OR(M902="",L902="",P902=""),"",IF(AND(T902="SI",AE902&gt;=$AF$22),"CUMPLE",IF(AE902&gt;=$AF$23,"CUMPLE","NO CUMPLE")))</f>
        <v>CUMPLE</v>
      </c>
      <c r="AG902" s="238">
        <f>IF(M902="","",IF(ISERROR(SUM(K902/F902)),0,SUM(K902/F902)))</f>
        <v>3.1852770024246864E-2</v>
      </c>
      <c r="AH902" s="239" t="str">
        <f>IF(OR(M902="",L902="",P902=""),"",IF(AND(T902="SI",AG902&gt;=$AH$22),"CUMPLE",IF(AG902&gt;=$AH$23,"CUMPLE","NO CUMPLE")))</f>
        <v>CUMPLE</v>
      </c>
      <c r="AI902" s="234" t="str">
        <f>IF(OR(AF902="",AH902=""),"",IF(AF902="NO CUMPLE","NO CUMPLE",IF(AH902="NO CUMPLE","NO CUMPLE",IF(AH902="NO CUMPLE","NO CUMPLE","CUMPLE"))))</f>
        <v>CUMPLE</v>
      </c>
    </row>
    <row r="903" spans="1:37" s="14" customFormat="1" ht="20.100000000000001" customHeight="1">
      <c r="A903" s="259">
        <v>45484</v>
      </c>
      <c r="B903" s="146">
        <f>IF(C903="","",B902+0.1)</f>
        <v>74.099999999999994</v>
      </c>
      <c r="C903" s="146" t="s">
        <v>331</v>
      </c>
      <c r="D903" s="147">
        <v>1</v>
      </c>
      <c r="E903" s="137">
        <v>178788006</v>
      </c>
      <c r="F903" s="137">
        <v>233048303</v>
      </c>
      <c r="G903" s="137">
        <v>14286582</v>
      </c>
      <c r="H903" s="137">
        <v>15246582</v>
      </c>
      <c r="I903" s="137">
        <f>IF(ISERROR(E903-G903),"",E903-G903)</f>
        <v>164501424</v>
      </c>
      <c r="J903" s="137">
        <f>IF(ISERROR(F903-H903),"",F903-H903)</f>
        <v>217801721</v>
      </c>
      <c r="K903" s="137">
        <v>7423234</v>
      </c>
      <c r="L903" s="137">
        <v>1873000</v>
      </c>
      <c r="M903" s="148">
        <v>8</v>
      </c>
      <c r="N903" s="198">
        <f>IF(M903="","",VLOOKUP(M903,POA!$B$3:$G874,3,0))</f>
        <v>5</v>
      </c>
      <c r="O903" s="159" t="s">
        <v>7</v>
      </c>
      <c r="P903" s="159">
        <f t="shared" ref="P903:P904" si="809">+SUM(P904:P912)</f>
        <v>0</v>
      </c>
      <c r="Q903" s="202">
        <f>IF(ISERROR(VLOOKUP(M903,POA!$B$3:$G887,2,0)),"",VLOOKUP(M903,POA!$B$3:$G887,2,0))</f>
        <v>1146992897</v>
      </c>
      <c r="R903" s="264">
        <f>IF(M903="","",SUM($I$902)+IF(ISERROR(VLOOKUP(M903,POA!$B$3:$G872,4,0)),"",VLOOKUP(M903,POA!$B$3:$G872,4,0)))</f>
        <v>393900003.39999998</v>
      </c>
      <c r="S903" s="256" t="str">
        <f>IF(OR($R$26=0,M903="",Q903=""),"",IF($R$26&gt;=VLOOKUP(M903,POA!$B$3:$G$21,6,FALSE),"CUMPLE","NO CUMPLE"))</f>
        <v/>
      </c>
      <c r="T903" s="154" t="s">
        <v>71</v>
      </c>
      <c r="U903" s="138"/>
      <c r="V903" s="185" t="str">
        <f>IF(OR($U902=0,M903="",Q903=""),"",IF(AND(T903="SI",$U902&gt;=$V$22),"CUMPLE",IF($U902&gt;=$V$23,"CUMPLE","NO CUMPLE")))</f>
        <v>CUMPLE</v>
      </c>
      <c r="W903" s="139"/>
      <c r="X903" s="185" t="str">
        <f>IF(OR(W902=0,M903="",Q903=""),"",IF(AND(T903="SI",W902&lt;=$X$22),"CUMPLE",IF(W902&lt;=$X$23,"CUMPLE","NO CUMPLE")))</f>
        <v>CUMPLE</v>
      </c>
      <c r="Y903" s="140"/>
      <c r="Z903" s="185" t="str">
        <f>IF(OR(Y902=0,M903="",Q903=""),"",IF(AND(T903="SI",Y902&gt;=$Z$22),"CUMPLE",IF(Y902&gt;=$Z$23,"CUMPLE","NO CUMPLE")))</f>
        <v>CUMPLE</v>
      </c>
      <c r="AA903" s="213" t="str">
        <f t="shared" si="808"/>
        <v/>
      </c>
      <c r="AB903" s="141">
        <v>2021</v>
      </c>
      <c r="AC903" s="142">
        <f t="shared" ref="AC903:AC911" si="810">IF(ISERROR(F903/VLOOKUP(AB903,$AC$21:$AD$23,2)),"",F903/VLOOKUP(AB903,$AC$21:$AD$23,2))</f>
        <v>256.51253018625772</v>
      </c>
      <c r="AD903" s="143" t="str">
        <f>IF(OR(B903="",C903=""),"",IF(AND(AC903&gt;0,AC903&lt;=30000),"MIPYME","NO CUMPLE"))</f>
        <v>MIPYME</v>
      </c>
      <c r="AE903" s="144"/>
      <c r="AF903" s="187" t="str">
        <f>IF(OR(M903="",L902="",P903=""),"",IF(AND(T902="SI",AE902&gt;=$AF$22),"CUMPLE",IF(AE902&gt;=$AF$23,"CUMPLE","NO CUMPLE")))</f>
        <v>CUMPLE</v>
      </c>
      <c r="AG903" s="144"/>
      <c r="AH903" s="187" t="str">
        <f>IF(OR(M903="",L902="",P903=""),"",IF(AND(T902="SI",AG902&gt;=$AH$22),"CUMPLE",IF(AG902&gt;=$AH$23,"CUMPLE","NO CUMPLE")))</f>
        <v>CUMPLE</v>
      </c>
      <c r="AI903" s="161" t="str">
        <f t="shared" ref="AI903:AI912" si="811">IF(OR(AF903="",AH903=""),"",IF(AF903="NO CUMPLE","NO CUMPLE",IF(AH903="NO CUMPLE","NO CUMPLE",IF(AH903="NO CUMPLE","NO CUMPLE","CUMPLE"))))</f>
        <v>CUMPLE</v>
      </c>
    </row>
    <row r="904" spans="1:37" s="14" customFormat="1" ht="20.100000000000001" customHeight="1">
      <c r="A904" s="259"/>
      <c r="B904" s="21" t="str">
        <f t="shared" ref="B904:B912" si="812">IF(C904="","",B903+0.1)</f>
        <v/>
      </c>
      <c r="C904" s="21"/>
      <c r="D904" s="121"/>
      <c r="E904" s="153"/>
      <c r="F904" s="153"/>
      <c r="G904" s="153"/>
      <c r="H904" s="153"/>
      <c r="I904" s="153">
        <f>IF(ISERROR(E904-G904),"",E904-G904)</f>
        <v>0</v>
      </c>
      <c r="J904" s="153">
        <f t="shared" ref="J904:J912" si="813">IF(ISERROR(F904-H904),"",F904-H904)</f>
        <v>0</v>
      </c>
      <c r="K904" s="153"/>
      <c r="L904" s="153"/>
      <c r="M904" s="149">
        <v>9</v>
      </c>
      <c r="N904" s="197">
        <f>IF(M904="","",VLOOKUP(M904,POA!$B$3:$G874,3,0))</f>
        <v>5</v>
      </c>
      <c r="O904" s="160" t="s">
        <v>7</v>
      </c>
      <c r="P904" s="160">
        <f t="shared" si="809"/>
        <v>0</v>
      </c>
      <c r="Q904" s="255">
        <f>IF(ISERROR(VLOOKUP(M904,POA!$B$3:$G887,2,0)),"",VLOOKUP(M904,POA!$B$3:$G887,2,0))</f>
        <v>1077361989</v>
      </c>
      <c r="R904" s="295">
        <f>IF(M904="","",SUM($I$902)+IF(ISERROR(VLOOKUP(M904,POA!$B$3:$G873,4,0)),"",VLOOKUP(M904,POA!$B$3:$G873,4,0)))</f>
        <v>379973821.80000001</v>
      </c>
      <c r="S904" s="257" t="str">
        <f>IF(OR($R$26=0,M904="",Q904=""),"",IF($R$26&gt;=VLOOKUP(M904,POA!$B$3:$G$21,6,FALSE),"CUMPLE","NO CUMPLE"))</f>
        <v/>
      </c>
      <c r="T904" s="129"/>
      <c r="U904" s="130"/>
      <c r="V904" s="186" t="str">
        <f>IF(OR($U902=0,M904="",Q904=""),"",IF(AND(T904="SI",$U902&gt;=$V$22),"CUMPLE",IF($U902&gt;=$V$23,"CUMPLE","NO CUMPLE")))</f>
        <v>CUMPLE</v>
      </c>
      <c r="W904" s="131"/>
      <c r="X904" s="186" t="str">
        <f>IF(OR(W902=0,M904="",Q904=""),"",IF(AND(T904="SI",W902&lt;=$X$22),"CUMPLE",IF(W902&lt;=$X$23,"CUMPLE","NO CUMPLE")))</f>
        <v>CUMPLE</v>
      </c>
      <c r="Y904" s="132"/>
      <c r="Z904" s="186" t="str">
        <f>IF(OR(Y902=0,M904="",Q904=""),"",IF(AND(T904="SI",Y902&gt;=$Z$22),"CUMPLE",IF(Y902&gt;=$Z$23,"CUMPLE","NO CUMPLE")))</f>
        <v>CUMPLE</v>
      </c>
      <c r="AA904" s="214" t="str">
        <f t="shared" si="808"/>
        <v/>
      </c>
      <c r="AB904" s="199">
        <v>2021</v>
      </c>
      <c r="AC904" s="134">
        <f t="shared" si="810"/>
        <v>0</v>
      </c>
      <c r="AD904" s="135" t="str">
        <f t="shared" ref="AD904:AD907" si="814">IF(OR(B904="",C904=""),"",IF(AND(AC904&gt;0,AC904&lt;=30000),"MIPYME","NO CUMPLE"))</f>
        <v/>
      </c>
      <c r="AE904" s="136"/>
      <c r="AF904" s="188" t="str">
        <f>IF(OR(M904="",L902="",P904=""),"",IF(AND(T902="SI",AE902&gt;=$AF$22),"CUMPLE",IF(AE902&gt;=$AF$23,"CUMPLE","NO CUMPLE")))</f>
        <v>CUMPLE</v>
      </c>
      <c r="AG904" s="136"/>
      <c r="AH904" s="188" t="str">
        <f>IF(OR(M904="",L902="",P902=""),"",IF(AND(T902="SI",AG902&gt;=$AH$22),"CUMPLE",IF(AG902&gt;=$AH$23,"CUMPLE","NO CUMPLE")))</f>
        <v>CUMPLE</v>
      </c>
      <c r="AI904" s="162" t="str">
        <f t="shared" si="811"/>
        <v>CUMPLE</v>
      </c>
    </row>
    <row r="905" spans="1:37" s="14" customFormat="1" ht="20.100000000000001" customHeight="1">
      <c r="A905" s="259"/>
      <c r="B905" s="21" t="str">
        <f t="shared" si="812"/>
        <v/>
      </c>
      <c r="C905" s="21"/>
      <c r="D905" s="121"/>
      <c r="E905" s="153"/>
      <c r="F905" s="153"/>
      <c r="G905" s="153"/>
      <c r="H905" s="153"/>
      <c r="I905" s="153">
        <f t="shared" ref="I905:I911" si="815">IF(ISERROR(E905-G905),"",E905-G905)</f>
        <v>0</v>
      </c>
      <c r="J905" s="153">
        <f t="shared" si="813"/>
        <v>0</v>
      </c>
      <c r="K905" s="153"/>
      <c r="L905" s="153"/>
      <c r="M905" s="149"/>
      <c r="N905" s="197"/>
      <c r="O905" s="160"/>
      <c r="P905" s="160"/>
      <c r="Q905" s="203"/>
      <c r="R905" s="261"/>
      <c r="S905" s="251" t="str">
        <f>IF(OR($R$26=0,M905="",Q905=""),"",IF($R$26&gt;=VLOOKUP(M905,POA!$B$3:$G$21,6,FALSE),"CUMPLE","NO CUMPLE"))</f>
        <v/>
      </c>
      <c r="T905" s="129"/>
      <c r="U905" s="130"/>
      <c r="V905" s="186" t="str">
        <f>IF(OR($U902=0,M905="",Q905=""),"",IF(AND(T905="SI",$U902&gt;=$V$22),"CUMPLE",IF($U902&gt;=$V$23,"CUMPLE","NO CUMPLE")))</f>
        <v/>
      </c>
      <c r="W905" s="131"/>
      <c r="X905" s="186" t="str">
        <f>IF(OR(W902=0,M905="",Q905=""),"",IF(AND(T905="SI",W902&lt;=$X$22),"CUMPLE",IF(W902&lt;=$X$23,"CUMPLE","NO CUMPLE")))</f>
        <v/>
      </c>
      <c r="Y905" s="132"/>
      <c r="Z905" s="186" t="str">
        <f>IF(OR(Y902=0,M905="",Q905=""),"",IF(AND(T905="SI",Y902&gt;=$Z$22),"CUMPLE",IF(Y902&gt;=$Z$23,"CUMPLE","NO CUMPLE")))</f>
        <v/>
      </c>
      <c r="AA905" s="214" t="str">
        <f t="shared" si="808"/>
        <v/>
      </c>
      <c r="AB905" s="199">
        <v>2021</v>
      </c>
      <c r="AC905" s="134">
        <f t="shared" si="810"/>
        <v>0</v>
      </c>
      <c r="AD905" s="135" t="str">
        <f t="shared" si="814"/>
        <v/>
      </c>
      <c r="AE905" s="136"/>
      <c r="AF905" s="188" t="str">
        <f>IF(OR(M905="",L902="",P905=""),"",IF(AND(T902="SI",AE902&gt;=$AF$22),"CUMPLE",IF(AE902&gt;=$AF$23,"CUMPLE","NO CUMPLE")))</f>
        <v/>
      </c>
      <c r="AG905" s="136"/>
      <c r="AH905" s="188" t="str">
        <f>IF(OR(M905="",L902="",P902=""),"",IF(AND(T902="SI",AG902&gt;=$AH$22),"CUMPLE",IF(AG902&gt;=$AH$23,"CUMPLE","NO CUMPLE")))</f>
        <v/>
      </c>
      <c r="AI905" s="162" t="str">
        <f t="shared" si="811"/>
        <v/>
      </c>
    </row>
    <row r="906" spans="1:37" s="14" customFormat="1" ht="20.100000000000001" customHeight="1">
      <c r="A906" s="259"/>
      <c r="B906" s="21" t="str">
        <f t="shared" si="812"/>
        <v/>
      </c>
      <c r="C906" s="21"/>
      <c r="D906" s="121"/>
      <c r="E906" s="153"/>
      <c r="F906" s="153"/>
      <c r="G906" s="153"/>
      <c r="H906" s="153"/>
      <c r="I906" s="153">
        <f t="shared" si="815"/>
        <v>0</v>
      </c>
      <c r="J906" s="153">
        <f t="shared" si="813"/>
        <v>0</v>
      </c>
      <c r="K906" s="153"/>
      <c r="L906" s="153"/>
      <c r="M906" s="149"/>
      <c r="N906" s="197"/>
      <c r="O906" s="160"/>
      <c r="P906" s="160"/>
      <c r="Q906" s="203"/>
      <c r="R906" s="204"/>
      <c r="S906" s="252" t="str">
        <f>IF(OR($R$26=0,M906="",Q906=""),"",IF($R$26&gt;=VLOOKUP(M906,POA!$B$3:$G$21,6,FALSE),"CUMPLE","NO CUMPLE"))</f>
        <v/>
      </c>
      <c r="T906" s="129"/>
      <c r="U906" s="130"/>
      <c r="V906" s="186" t="str">
        <f>IF(OR($U902=0,M906="",Q906=""),"",IF(AND(T906="SI",$U902&gt;=$V$22),"CUMPLE",IF($U902&gt;=$V$23,"CUMPLE","NO CUMPLE")))</f>
        <v/>
      </c>
      <c r="W906" s="131"/>
      <c r="X906" s="186" t="str">
        <f>IF(OR(W902=0,M906="",Q906=""),"",IF(AND(T906="SI",W902&lt;=$X$22),"CUMPLE",IF(W902&lt;=$X$23,"CUMPLE","NO CUMPLE")))</f>
        <v/>
      </c>
      <c r="Y906" s="132"/>
      <c r="Z906" s="186" t="str">
        <f>IF(OR(Y902=0,M906="",Q906=""),"",IF(AND(T906="SI",Y902&gt;=$Z$22),"CUMPLE",IF(Y902&gt;=$Z$23,"CUMPLE","NO CUMPLE")))</f>
        <v/>
      </c>
      <c r="AA906" s="214" t="str">
        <f t="shared" si="808"/>
        <v/>
      </c>
      <c r="AB906" s="199">
        <v>2021</v>
      </c>
      <c r="AC906" s="134">
        <f t="shared" si="810"/>
        <v>0</v>
      </c>
      <c r="AD906" s="135" t="str">
        <f t="shared" si="814"/>
        <v/>
      </c>
      <c r="AE906" s="136"/>
      <c r="AF906" s="188" t="str">
        <f>IF(OR(M906="",L902="",P906=""),"",IF(AND(T902="SI",AE902&gt;=$AF$22),"CUMPLE",IF(AE902&gt;=$AF$23,"CUMPLE","NO CUMPLE")))</f>
        <v/>
      </c>
      <c r="AG906" s="136"/>
      <c r="AH906" s="188" t="str">
        <f>IF(OR(M905="",L902="",P902=""),"",IF(AND(T902="SI",AG902&gt;=$AH$22),"CUMPLE",IF(AG902&gt;=$AH$23,"CUMPLE","NO CUMPLE")))</f>
        <v/>
      </c>
      <c r="AI906" s="162" t="str">
        <f t="shared" si="811"/>
        <v/>
      </c>
    </row>
    <row r="907" spans="1:37" s="14" customFormat="1" ht="20.100000000000001" customHeight="1">
      <c r="A907" s="259"/>
      <c r="B907" s="21" t="str">
        <f t="shared" si="812"/>
        <v/>
      </c>
      <c r="C907" s="21"/>
      <c r="D907" s="121"/>
      <c r="E907" s="153"/>
      <c r="F907" s="153"/>
      <c r="G907" s="153"/>
      <c r="H907" s="153"/>
      <c r="I907" s="153">
        <f t="shared" si="815"/>
        <v>0</v>
      </c>
      <c r="J907" s="153">
        <f t="shared" si="813"/>
        <v>0</v>
      </c>
      <c r="K907" s="153"/>
      <c r="L907" s="153"/>
      <c r="M907" s="149"/>
      <c r="N907" s="197"/>
      <c r="O907" s="160"/>
      <c r="P907" s="160"/>
      <c r="Q907" s="203"/>
      <c r="R907" s="204"/>
      <c r="S907" s="246" t="str">
        <f>IF(OR($R$26=0,M907="",Q907=""),"",IF($R$26&gt;=VLOOKUP(M907,POA!$B$3:$G$21,6,FALSE),"CUMPLE","NO CUMPLE"))</f>
        <v/>
      </c>
      <c r="T907" s="129"/>
      <c r="U907" s="130"/>
      <c r="V907" s="186" t="str">
        <f>IF(OR($U902=0,M907="",Q907=""),"",IF(AND(T907="SI",$U902&gt;=$V$22),"CUMPLE",IF($U902&gt;=$V$23,"CUMPLE","NO CUMPLE")))</f>
        <v/>
      </c>
      <c r="W907" s="131"/>
      <c r="X907" s="186" t="str">
        <f>IF(OR(W902=0,M907="",Q907=""),"",IF(AND(T907="SI",W902&lt;=$X$22),"CUMPLE",IF(W902&lt;=$X$23,"CUMPLE","NO CUMPLE")))</f>
        <v/>
      </c>
      <c r="Y907" s="132"/>
      <c r="Z907" s="186" t="str">
        <f>IF(OR(Y902=0,M907="",Q907=""),"",IF(AND(T907="SI",Y902&gt;=$Z$22),"CUMPLE",IF(Y902&gt;=$Z$23,"CUMPLE","NO CUMPLE")))</f>
        <v/>
      </c>
      <c r="AA907" s="214" t="str">
        <f t="shared" si="808"/>
        <v/>
      </c>
      <c r="AB907" s="199">
        <v>2021</v>
      </c>
      <c r="AC907" s="134">
        <f t="shared" si="810"/>
        <v>0</v>
      </c>
      <c r="AD907" s="135" t="str">
        <f t="shared" si="814"/>
        <v/>
      </c>
      <c r="AE907" s="136"/>
      <c r="AF907" s="188" t="str">
        <f>IF(OR(M907="",L902="",P907=""),"",IF(AND(T902="SI",AE902&gt;=$AF$22),"CUMPLE",IF(AE902&gt;=$AF$23,"CUMPLE","NO CUMPLE")))</f>
        <v/>
      </c>
      <c r="AG907" s="136"/>
      <c r="AH907" s="188" t="str">
        <f>IF(OR(M907="",L902="",P902=""),"",IF(AND(T902="SI",AG902&gt;=$AH$22),"CUMPLE",IF(AG902&gt;=$AH$23,"CUMPLE","NO CUMPLE")))</f>
        <v/>
      </c>
      <c r="AI907" s="162" t="str">
        <f t="shared" si="811"/>
        <v/>
      </c>
    </row>
    <row r="908" spans="1:37" s="14" customFormat="1" ht="20.100000000000001" customHeight="1">
      <c r="A908" s="259"/>
      <c r="B908" s="150" t="str">
        <f t="shared" si="812"/>
        <v/>
      </c>
      <c r="C908" s="150"/>
      <c r="D908" s="121"/>
      <c r="E908" s="153"/>
      <c r="F908" s="153"/>
      <c r="G908" s="153"/>
      <c r="H908" s="153"/>
      <c r="I908" s="153">
        <f t="shared" si="815"/>
        <v>0</v>
      </c>
      <c r="J908" s="153">
        <f t="shared" si="813"/>
        <v>0</v>
      </c>
      <c r="K908" s="153"/>
      <c r="L908" s="153"/>
      <c r="M908" s="149"/>
      <c r="N908" s="197"/>
      <c r="O908" s="160"/>
      <c r="P908" s="160"/>
      <c r="Q908" s="203"/>
      <c r="R908" s="204"/>
      <c r="S908" s="246" t="str">
        <f>IF(OR($R$26=0,M908="",Q908=""),"",IF($R$26&gt;=VLOOKUP(M908,POA!$B$3:$G$21,6,FALSE),"CUMPLE","NO CUMPLE"))</f>
        <v/>
      </c>
      <c r="T908" s="129"/>
      <c r="U908" s="130"/>
      <c r="V908" s="186" t="str">
        <f>IF(OR($U902=0,M908="",Q908=""),"",IF(AND(T908="SI",$U902&gt;=$V$22),"CUMPLE",IF($U902&gt;=$V$23,"CUMPLE","NO CUMPLE")))</f>
        <v/>
      </c>
      <c r="W908" s="131"/>
      <c r="X908" s="186" t="str">
        <f>IF(OR(W902=0,M908="",Q908=""),"",IF(AND(T908="SI",W902&lt;=$X$22),"CUMPLE",IF(W902&lt;=$X$23,"CUMPLE","NO CUMPLE")))</f>
        <v/>
      </c>
      <c r="Y908" s="132"/>
      <c r="Z908" s="186" t="str">
        <f>IF(OR(Y902=0,M908="",Q908=""),"",IF(AND(T908="SI",Y902&gt;=$Z$22),"CUMPLE",IF(Y902&gt;=$Z$23,"CUMPLE","NO CUMPLE")))</f>
        <v/>
      </c>
      <c r="AA908" s="214" t="str">
        <f t="shared" si="808"/>
        <v/>
      </c>
      <c r="AB908" s="199">
        <v>2021</v>
      </c>
      <c r="AC908" s="134">
        <f t="shared" si="810"/>
        <v>0</v>
      </c>
      <c r="AD908" s="135" t="str">
        <f>IF(OR(B908="",C908=""),"",IF(AND(AC908&gt;0,AC908&lt;=30000),"MIPYME","NO CUMPLE"))</f>
        <v/>
      </c>
      <c r="AE908" s="136"/>
      <c r="AF908" s="188" t="str">
        <f>IF(OR(M908="",L902="",P908=""),"",IF(AND(T906="SI",AE902&gt;=$AF$22),"CUMPLE",IF(AE902&gt;=$AF$23,"CUMPLE","NO CUMPLE")))</f>
        <v/>
      </c>
      <c r="AG908" s="136"/>
      <c r="AH908" s="188" t="str">
        <f>IF(OR(M908="",L902="",P902=""),"",IF(AND(T902="SI",AG902&gt;=$AH$22),"CUMPLE",IF(AG902&gt;=$AH$23,"CUMPLE","NO CUMPLE")))</f>
        <v/>
      </c>
      <c r="AI908" s="162" t="str">
        <f t="shared" si="811"/>
        <v/>
      </c>
    </row>
    <row r="909" spans="1:37" s="14" customFormat="1" ht="20.100000000000001" customHeight="1">
      <c r="A909" s="259"/>
      <c r="B909" s="150" t="str">
        <f t="shared" si="812"/>
        <v/>
      </c>
      <c r="C909" s="150"/>
      <c r="D909" s="121"/>
      <c r="E909" s="153"/>
      <c r="F909" s="153"/>
      <c r="G909" s="153"/>
      <c r="H909" s="153"/>
      <c r="I909" s="153">
        <f t="shared" si="815"/>
        <v>0</v>
      </c>
      <c r="J909" s="153">
        <f t="shared" si="813"/>
        <v>0</v>
      </c>
      <c r="K909" s="153"/>
      <c r="L909" s="153"/>
      <c r="M909" s="149"/>
      <c r="N909" s="197"/>
      <c r="O909" s="160"/>
      <c r="P909" s="160"/>
      <c r="Q909" s="203"/>
      <c r="R909" s="204"/>
      <c r="S909" s="246" t="str">
        <f>IF(OR($R$26=0,M909="",Q909=""),"",IF($R$26&gt;=VLOOKUP(M909,POA!$B$3:$G$21,6,FALSE),"CUMPLE","NO CUMPLE"))</f>
        <v/>
      </c>
      <c r="T909" s="129"/>
      <c r="U909" s="130"/>
      <c r="V909" s="186" t="str">
        <f>IF(OR($U902=0,M909="",Q909=""),"",IF(AND(T909="SI",$U902&gt;=$V$22),"CUMPLE",IF($U902&gt;=$V$23,"CUMPLE","NO CUMPLE")))</f>
        <v/>
      </c>
      <c r="W909" s="131"/>
      <c r="X909" s="186" t="str">
        <f>IF(OR(W902=0,M909="",Q909=""),"",IF(AND(T909="SI",W902&lt;=$X$22),"CUMPLE",IF(W902&lt;=$X$23,"CUMPLE","NO CUMPLE")))</f>
        <v/>
      </c>
      <c r="Y909" s="132"/>
      <c r="Z909" s="186" t="str">
        <f>IF(OR(Y902=0,M909="",Q909=""),"",IF(AND(T909="SI",Y902&gt;=$Z$22),"CUMPLE",IF(Y902&gt;=$Z$23,"CUMPLE","NO CUMPLE")))</f>
        <v/>
      </c>
      <c r="AA909" s="214" t="str">
        <f t="shared" si="808"/>
        <v/>
      </c>
      <c r="AB909" s="199">
        <v>2021</v>
      </c>
      <c r="AC909" s="134">
        <f t="shared" si="810"/>
        <v>0</v>
      </c>
      <c r="AD909" s="135" t="str">
        <f t="shared" ref="AD909:AD910" si="816">IF(OR(B909="",C909=""),"",IF(AND(AC909&gt;0,AC909&lt;=30000),"MIPYME","NO CUMPLE"))</f>
        <v/>
      </c>
      <c r="AE909" s="136"/>
      <c r="AF909" s="188" t="str">
        <f>IF(OR(M909="",L902="",P909=""),"",IF(AND(T902="SI",AE902&gt;=$AF$22),"CUMPLE",IF(AE902&gt;=$AF$23,"CUMPLE","NO CUMPLE")))</f>
        <v/>
      </c>
      <c r="AG909" s="136"/>
      <c r="AH909" s="188" t="str">
        <f>IF(OR(M909="",L902="",P902=""),"",IF(AND(T902="SI",AG902&gt;=$AH$22),"CUMPLE",IF(AG902&gt;=$AH$23,"CUMPLE","NO CUMPLE")))</f>
        <v/>
      </c>
      <c r="AI909" s="162" t="str">
        <f t="shared" si="811"/>
        <v/>
      </c>
    </row>
    <row r="910" spans="1:37" s="14" customFormat="1" ht="20.100000000000001" customHeight="1">
      <c r="A910" s="259"/>
      <c r="B910" s="150" t="str">
        <f t="shared" si="812"/>
        <v/>
      </c>
      <c r="C910" s="150"/>
      <c r="D910" s="121"/>
      <c r="E910" s="153"/>
      <c r="F910" s="153"/>
      <c r="G910" s="153"/>
      <c r="H910" s="153"/>
      <c r="I910" s="153">
        <f t="shared" si="815"/>
        <v>0</v>
      </c>
      <c r="J910" s="153">
        <f t="shared" si="813"/>
        <v>0</v>
      </c>
      <c r="K910" s="153"/>
      <c r="L910" s="153"/>
      <c r="M910" s="149"/>
      <c r="N910" s="197"/>
      <c r="O910" s="160"/>
      <c r="P910" s="160"/>
      <c r="Q910" s="203"/>
      <c r="R910" s="204"/>
      <c r="S910" s="246" t="str">
        <f>IF(OR($R$26=0,M910="",Q910=""),"",IF($R$26&gt;=VLOOKUP(M910,POA!$B$3:$G$21,6,FALSE),"CUMPLE","NO CUMPLE"))</f>
        <v/>
      </c>
      <c r="T910" s="129"/>
      <c r="U910" s="130"/>
      <c r="V910" s="186" t="str">
        <f>IF(OR($U902=0,M910="",Q910=""),"",IF(AND(T910="SI",$U902&gt;=$V$22),"CUMPLE",IF($U902&gt;=$V$23,"CUMPLE","NO CUMPLE")))</f>
        <v/>
      </c>
      <c r="W910" s="131"/>
      <c r="X910" s="186" t="str">
        <f>IF(OR(W902=0,M910="",Q910=""),"",IF(AND(T910="SI",W902&lt;=$X$22),"CUMPLE",IF(W902&lt;=$X$23,"CUMPLE","NO CUMPLE")))</f>
        <v/>
      </c>
      <c r="Y910" s="132"/>
      <c r="Z910" s="186" t="str">
        <f>IF(OR(Y902=0,M910="",Q910=""),"",IF(AND(T910="SI",Y902&gt;=$Z$22),"CUMPLE",IF(Y902&gt;=$Z$23,"CUMPLE","NO CUMPLE")))</f>
        <v/>
      </c>
      <c r="AA910" s="215" t="str">
        <f t="shared" si="808"/>
        <v/>
      </c>
      <c r="AB910" s="133">
        <v>2021</v>
      </c>
      <c r="AC910" s="134">
        <f t="shared" si="810"/>
        <v>0</v>
      </c>
      <c r="AD910" s="135" t="str">
        <f t="shared" si="816"/>
        <v/>
      </c>
      <c r="AE910" s="136"/>
      <c r="AF910" s="188" t="str">
        <f>IF(OR(M910="",L902="",P902=""),"",IF(AND(T902="SI",AE902&gt;=$AF$22),"CUMPLE",IF(AE902&gt;=$AF$23,"CUMPLE","NO CUMPLE")))</f>
        <v/>
      </c>
      <c r="AG910" s="136"/>
      <c r="AH910" s="188" t="str">
        <f>IF(OR(M910="",L902="",P902=""),"",IF(AND(T902="SI",AG902&gt;=$AH$22),"CUMPLE",IF(AG902&gt;=$AH$23,"CUMPLE","NO CUMPLE")))</f>
        <v/>
      </c>
      <c r="AI910" s="162" t="str">
        <f t="shared" si="811"/>
        <v/>
      </c>
    </row>
    <row r="911" spans="1:37" s="14" customFormat="1" ht="20.100000000000001" customHeight="1">
      <c r="A911" s="259"/>
      <c r="B911" s="150" t="str">
        <f t="shared" si="812"/>
        <v/>
      </c>
      <c r="C911" s="150"/>
      <c r="D911" s="121"/>
      <c r="E911" s="153"/>
      <c r="F911" s="153"/>
      <c r="G911" s="153"/>
      <c r="H911" s="153"/>
      <c r="I911" s="153">
        <f t="shared" si="815"/>
        <v>0</v>
      </c>
      <c r="J911" s="153">
        <f t="shared" si="813"/>
        <v>0</v>
      </c>
      <c r="K911" s="153"/>
      <c r="L911" s="153"/>
      <c r="M911" s="151"/>
      <c r="N911" s="197"/>
      <c r="O911" s="160"/>
      <c r="P911" s="160"/>
      <c r="Q911" s="203"/>
      <c r="R911" s="204"/>
      <c r="S911" s="246"/>
      <c r="T911" s="129"/>
      <c r="U911" s="130"/>
      <c r="V911" s="186" t="str">
        <f>IF(OR($U902=0,M911="",Q911=""),"",IF(AND(T911="SI",$U902&gt;=$V$22),"CUMPLE",IF($U902&gt;=$V$23,"CUMPLE","NO CUMPLE")))</f>
        <v/>
      </c>
      <c r="W911" s="131"/>
      <c r="X911" s="186" t="str">
        <f>IF(OR(W902=0,M911="",Q911=""),"",IF(AND(T911="SI",W902&lt;=$X$22),"CUMPLE",IF(W902&lt;=$X$23,"CUMPLE","NO CUMPLE")))</f>
        <v/>
      </c>
      <c r="Y911" s="132"/>
      <c r="Z911" s="186" t="str">
        <f>IF(OR(Y902=0,M911="",Q911=""),"",IF(AND(T911="SI",Y902&gt;=$Z$22),"CUMPLE",IF(Y902&gt;=$Z$23,"CUMPLE","NO CUMPLE")))</f>
        <v/>
      </c>
      <c r="AA911" s="214" t="str">
        <f t="shared" si="808"/>
        <v/>
      </c>
      <c r="AB911" s="199">
        <v>2021</v>
      </c>
      <c r="AC911" s="134">
        <f t="shared" si="810"/>
        <v>0</v>
      </c>
      <c r="AD911" s="135" t="str">
        <f>IF(OR(B911="",C911=""),"",IF(AND(AC911&gt;0,AC911&lt;=30000),"MIPYME","NO CUMPLE"))</f>
        <v/>
      </c>
      <c r="AE911" s="136"/>
      <c r="AF911" s="188" t="str">
        <f>IF(OR(M911="",L902="",P911=""),"",IF(AND(T902="SI",AE902&gt;=$AF$22),"CUMPLE",IF(AE902&gt;=$AF$23,"CUMPLE","NO CUMPLE")))</f>
        <v/>
      </c>
      <c r="AG911" s="136"/>
      <c r="AH911" s="188" t="str">
        <f>IF(OR(M911="",L902="",P902=""),"",IF(AND(T902="SI",AG902&gt;=$AH$22),"CUMPLE",IF(AG902&gt;=$AH$23,"CUMPLE","NO CUMPLE")))</f>
        <v/>
      </c>
      <c r="AI911" s="162" t="str">
        <f t="shared" si="811"/>
        <v/>
      </c>
    </row>
    <row r="912" spans="1:37" ht="20.100000000000001" customHeight="1">
      <c r="A912" s="259"/>
      <c r="B912" s="284" t="str">
        <f t="shared" si="812"/>
        <v/>
      </c>
      <c r="C912" s="284"/>
      <c r="D912" s="284"/>
      <c r="E912" s="216"/>
      <c r="F912" s="153"/>
      <c r="G912" s="153"/>
      <c r="H912" s="153"/>
      <c r="I912" s="153">
        <f>IF(ISERROR(E912-G912),"",E912-G912)</f>
        <v>0</v>
      </c>
      <c r="J912" s="153">
        <f t="shared" si="813"/>
        <v>0</v>
      </c>
      <c r="K912" s="153"/>
      <c r="L912" s="153"/>
      <c r="M912" s="151"/>
      <c r="N912" s="197"/>
      <c r="O912" s="160"/>
      <c r="P912" s="160"/>
      <c r="Q912" s="203"/>
      <c r="R912" s="204"/>
      <c r="S912" s="253"/>
      <c r="T912" s="129"/>
      <c r="U912" s="129"/>
      <c r="V912" s="186" t="str">
        <f>IF(OR($U903=0,M912="",Q912=""),"",IF(AND(T912="SI",$U903&gt;=$V$22),"CUMPLE",IF($U903&gt;=$V$23,"CUMPLE","NO CUMPLE")))</f>
        <v/>
      </c>
      <c r="W912" s="129"/>
      <c r="X912" s="186" t="str">
        <f>IF(OR(W903=0,M912="",Q912=""),"",IF(AND(T912="SI",W903&lt;=$X$22),"CUMPLE",IF(W903&lt;=$X$23,"CUMPLE","NO CUMPLE")))</f>
        <v/>
      </c>
      <c r="Y912" s="129"/>
      <c r="Z912" s="186" t="str">
        <f>IF(OR(Y903=0,M912="",Q912=""),"",IF(AND(T912="SI",Y903&gt;=$Z$22),"CUMPLE",IF(Y903&gt;=$Z$23,"CUMPLE","NO CUMPLE")))</f>
        <v/>
      </c>
      <c r="AA912" s="214" t="str">
        <f t="shared" si="808"/>
        <v/>
      </c>
      <c r="AB912" s="200"/>
      <c r="AC912" s="129"/>
      <c r="AD912" s="129"/>
      <c r="AE912" s="129"/>
      <c r="AF912" s="188" t="str">
        <f>IF(OR(M912="",L902="",P912=""),"",IF(AND(T902="SI",AE902&gt;=$AF$22),"CUMPLE",IF(AE902&gt;=$AF$23,"CUMPLE","NO CUMPLE")))</f>
        <v/>
      </c>
      <c r="AG912" s="129"/>
      <c r="AH912" s="188" t="str">
        <f>IF(OR(M912="",L902="",P902=""),"",IF(AND(T902="SI",AG902&gt;=$AH$22),"CUMPLE",IF(AG902&gt;=$AH$23,"CUMPLE","NO CUMPLE")))</f>
        <v/>
      </c>
      <c r="AI912" s="162" t="str">
        <f t="shared" si="811"/>
        <v/>
      </c>
      <c r="AJ912" s="14"/>
      <c r="AK912" s="14"/>
    </row>
    <row r="913" spans="1:37" ht="9.9499999999999993" customHeight="1" thickBot="1">
      <c r="A913" s="259"/>
      <c r="B913" s="322" t="s">
        <v>73</v>
      </c>
      <c r="C913" s="323"/>
      <c r="D913" s="323"/>
      <c r="E913" s="323"/>
      <c r="F913" s="323"/>
      <c r="G913" s="323"/>
      <c r="H913" s="323"/>
      <c r="I913" s="323"/>
      <c r="J913" s="323"/>
      <c r="K913" s="323"/>
      <c r="L913" s="323"/>
      <c r="M913" s="323"/>
      <c r="N913" s="323"/>
      <c r="O913" s="323"/>
      <c r="P913" s="323"/>
      <c r="Q913" s="323"/>
      <c r="R913" s="323"/>
      <c r="S913" s="324"/>
      <c r="T913" s="323"/>
      <c r="U913" s="323"/>
      <c r="V913" s="323"/>
      <c r="W913" s="323"/>
      <c r="X913" s="323"/>
      <c r="Y913" s="323"/>
      <c r="Z913" s="323"/>
      <c r="AA913" s="324"/>
      <c r="AB913" s="323"/>
      <c r="AC913" s="323"/>
      <c r="AD913" s="323"/>
      <c r="AE913" s="323"/>
      <c r="AF913" s="323"/>
      <c r="AG913" s="323"/>
      <c r="AH913" s="323"/>
      <c r="AI913" s="325"/>
      <c r="AJ913" s="14"/>
      <c r="AK913" s="14"/>
    </row>
    <row r="914" spans="1:37" s="221" customFormat="1" ht="26.1" customHeight="1">
      <c r="A914" s="269" t="s">
        <v>332</v>
      </c>
      <c r="B914" s="222">
        <v>75</v>
      </c>
      <c r="C914" s="223" t="s">
        <v>333</v>
      </c>
      <c r="D914" s="224">
        <f>IF(SUM(D915:D924)=0,"",SUM(D915:D924))</f>
        <v>1</v>
      </c>
      <c r="E914" s="225">
        <f t="shared" ref="E914:K914" si="817">IF(ISERROR(SUM(E915:E924)),"",SUM(E915:E924))</f>
        <v>8712088245</v>
      </c>
      <c r="F914" s="225">
        <f t="shared" si="817"/>
        <v>10546609265</v>
      </c>
      <c r="G914" s="225">
        <f t="shared" si="817"/>
        <v>2171348503</v>
      </c>
      <c r="H914" s="225">
        <f t="shared" si="817"/>
        <v>4872697584</v>
      </c>
      <c r="I914" s="225">
        <f t="shared" si="817"/>
        <v>6540739742</v>
      </c>
      <c r="J914" s="225">
        <f t="shared" si="817"/>
        <v>5673911681</v>
      </c>
      <c r="K914" s="225">
        <f t="shared" si="817"/>
        <v>4052601459</v>
      </c>
      <c r="L914" s="225">
        <f t="shared" ref="L914" si="818">IF(ISERROR(SUM(L915:L923)),"",SUM(L915:L923))</f>
        <v>78646819.000100002</v>
      </c>
      <c r="M914" s="226">
        <v>1</v>
      </c>
      <c r="N914" s="227">
        <f>IF(M914="","",VLOOKUP(M914,POA!$B$3:$G886,3,0))</f>
        <v>5</v>
      </c>
      <c r="O914" s="228" t="s">
        <v>7</v>
      </c>
      <c r="P914" s="228">
        <f>+SUM(P915:P923)</f>
        <v>0</v>
      </c>
      <c r="Q914" s="229">
        <f>IF(ISERROR(VLOOKUP(M914,POA!$B$3:$G899,2,0)),"",VLOOKUP(M914,POA!$B$3:$G899,2,0))</f>
        <v>3031202957</v>
      </c>
      <c r="R914" s="230">
        <f>IF(M914="","",SUM($I$914)+IF(ISERROR(VLOOKUP(M914,POA!$B$3:$G883,4,0)),"",VLOOKUP(M914,POA!$B$3:$G883,4,0)))</f>
        <v>7146980333.3999996</v>
      </c>
      <c r="S914" s="231" t="str">
        <f>IF(OR($R$26=0,M914="",Q914=""),"",IF($R$26&gt;=VLOOKUP(M914,POA!$B$3:$G$21,6,FALSE),"CUMPLE","NO CUMPLE"))</f>
        <v/>
      </c>
      <c r="T914" s="225" t="str">
        <f>IF(M914="","",IF(COUNTIFS(T915:T924,"SI",D915:D924,"&gt;=10%")&gt;0,"SI","NO"))</f>
        <v>SI</v>
      </c>
      <c r="U914" s="225">
        <f>IF(ISERROR(SUM(E914/G914)),0,SUM(E914/G914))</f>
        <v>4.0122938500950527</v>
      </c>
      <c r="V914" s="232" t="str">
        <f>IF(OR($U914=0,M914="",Q914=""),"",IF(AND(T914="SI",$U914&gt;=$V$22),"CUMPLE",IF($U914&gt;=$V$23,"CUMPLE","NO CUMPLE")))</f>
        <v>CUMPLE</v>
      </c>
      <c r="W914" s="233">
        <f>IF(M914="","",IF(ISERROR(SUM(H914/F914)),0,SUM(H914/F914)))</f>
        <v>0.46201555984163978</v>
      </c>
      <c r="X914" s="232" t="str">
        <f>IF(OR(W914=0,M914="",Q914=""),"",IF(AND(T914="SI",W914&lt;=$X$22),"CUMPLE",IF(W914&lt;=$X$23,"CUMPLE","NO CUMPLE")))</f>
        <v>CUMPLE</v>
      </c>
      <c r="Y914" s="225">
        <f>IF(ISERROR(SUM(K914/L914)),0,SUM(K914/L914))</f>
        <v>51.529121082377749</v>
      </c>
      <c r="Z914" s="232" t="str">
        <f>IF(OR(Y914=0,M914="",Q914=""),"",IF(AND(T914="SI",Y914&gt;=$Z$22),"CUMPLE",IF(Y914&gt;=$Z$23,"CUMPLE","NO CUMPLE")))</f>
        <v>CUMPLE</v>
      </c>
      <c r="AA914" s="234" t="str">
        <f t="shared" ref="AA914:AA924" si="819">IF(OR(S914="",V914="",X914="",Z914=""),"",IF(S914="NO CUMPLE","NO CUMPLE",IF(V914="NO CUMPLE","NO CUMPLE",IF(X914="NO CUMPLE","NO CUMPLE",IF(Z914="NO CUMPLE","NO CUMPLE",IF(Z914="NO CUMPLE","NO CUMPLE","CUMPLE"))))))</f>
        <v/>
      </c>
      <c r="AB914" s="235">
        <v>2021</v>
      </c>
      <c r="AC914" s="236">
        <f>IF(ISERROR(F914/VLOOKUP(AB914,$AC$21:$AD$23,2)),"",F914/VLOOKUP(AB914,$AC$21:$AD$23,2))</f>
        <v>11608.483703273214</v>
      </c>
      <c r="AD914" s="237" t="str">
        <f>IF(OR(B914="",C914=""),"",IF(AND(AC914&gt;0,AC914&lt;=30000),"MIPYME","NO CUMPLE"))</f>
        <v>MIPYME</v>
      </c>
      <c r="AE914" s="238">
        <f>IF(M914="","",IF(ISERROR(SUM(K914/J914)),0,SUM(K914/J914)))</f>
        <v>0.71425176965140003</v>
      </c>
      <c r="AF914" s="239" t="str">
        <f>IF(OR(M914="",L914="",P914=""),"",IF(AND(T914="SI",AE914&gt;=$AF$22),"CUMPLE",IF(AE914&gt;=$AF$23,"CUMPLE","NO CUMPLE")))</f>
        <v>CUMPLE</v>
      </c>
      <c r="AG914" s="238">
        <f>IF(M914="","",IF(ISERROR(SUM(K914/F914)),0,SUM(K914/F914)))</f>
        <v>0.38425633842802653</v>
      </c>
      <c r="AH914" s="239" t="str">
        <f>IF(OR(M914="",L914="",P914=""),"",IF(AND(T914="SI",AG914&gt;=$AH$22),"CUMPLE",IF(AG914&gt;=$AH$23,"CUMPLE","NO CUMPLE")))</f>
        <v>CUMPLE</v>
      </c>
      <c r="AI914" s="234" t="str">
        <f>IF(OR(AF914="",AH914=""),"",IF(AF914="NO CUMPLE","NO CUMPLE",IF(AH914="NO CUMPLE","NO CUMPLE",IF(AH914="NO CUMPLE","NO CUMPLE","CUMPLE"))))</f>
        <v>CUMPLE</v>
      </c>
    </row>
    <row r="915" spans="1:37" s="14" customFormat="1" ht="20.100000000000001" customHeight="1">
      <c r="A915" s="259">
        <v>45470</v>
      </c>
      <c r="B915" s="146">
        <f>IF(C915="","",B914+0.1)</f>
        <v>75.099999999999994</v>
      </c>
      <c r="C915" s="146" t="s">
        <v>334</v>
      </c>
      <c r="D915" s="147">
        <v>0.5</v>
      </c>
      <c r="E915" s="137">
        <v>1510987228</v>
      </c>
      <c r="F915" s="137">
        <v>3282563255</v>
      </c>
      <c r="G915" s="137">
        <v>639424750</v>
      </c>
      <c r="H915" s="137">
        <v>1627027137</v>
      </c>
      <c r="I915" s="137">
        <f>IF(ISERROR(E915-G915),"",E915-G915)</f>
        <v>871562478</v>
      </c>
      <c r="J915" s="137">
        <f>IF(ISERROR(F915-H915),"",F915-H915)</f>
        <v>1655536118</v>
      </c>
      <c r="K915" s="137">
        <v>-101274128</v>
      </c>
      <c r="L915" s="137">
        <v>51975777</v>
      </c>
      <c r="M915" s="148">
        <v>2</v>
      </c>
      <c r="N915" s="198">
        <f>IF(M915="","",VLOOKUP(M915,POA!$B$3:$G886,3,0))</f>
        <v>5</v>
      </c>
      <c r="O915" s="159" t="s">
        <v>7</v>
      </c>
      <c r="P915" s="159">
        <f t="shared" ref="P915:P916" si="820">+SUM(P916:P924)</f>
        <v>0</v>
      </c>
      <c r="Q915" s="202">
        <f>IF(ISERROR(VLOOKUP(M915,POA!$B$3:$G899,2,0)),"",VLOOKUP(M915,POA!$B$3:$G899,2,0))</f>
        <v>1797292893</v>
      </c>
      <c r="R915" s="264">
        <f>IF(M915="","",SUM($I$914)+IF(ISERROR(VLOOKUP(M915,POA!$B$3:$G884,4,0)),"",VLOOKUP(M915,POA!$B$3:$G884,4,0)))</f>
        <v>6900198320.6000004</v>
      </c>
      <c r="S915" s="256" t="str">
        <f>IF(OR($R$26=0,M915="",Q915=""),"",IF($R$26&gt;=VLOOKUP(M915,POA!$B$3:$G$21,6,FALSE),"CUMPLE","NO CUMPLE"))</f>
        <v/>
      </c>
      <c r="T915" s="154" t="s">
        <v>71</v>
      </c>
      <c r="U915" s="138"/>
      <c r="V915" s="185" t="str">
        <f>IF(OR($U914=0,M915="",Q915=""),"",IF(AND(T915="SI",$U914&gt;=$V$22),"CUMPLE",IF($U914&gt;=$V$23,"CUMPLE","NO CUMPLE")))</f>
        <v>CUMPLE</v>
      </c>
      <c r="W915" s="139"/>
      <c r="X915" s="185" t="str">
        <f>IF(OR(W914=0,M915="",Q915=""),"",IF(AND(T915="SI",W914&lt;=$X$22),"CUMPLE",IF(W914&lt;=$X$23,"CUMPLE","NO CUMPLE")))</f>
        <v>CUMPLE</v>
      </c>
      <c r="Y915" s="140"/>
      <c r="Z915" s="185" t="str">
        <f>IF(OR(Y914=0,M915="",Q915=""),"",IF(AND(T915="SI",Y914&gt;=$Z$22),"CUMPLE",IF(Y914&gt;=$Z$23,"CUMPLE","NO CUMPLE")))</f>
        <v>CUMPLE</v>
      </c>
      <c r="AA915" s="213" t="str">
        <f t="shared" si="819"/>
        <v/>
      </c>
      <c r="AB915" s="141">
        <v>2021</v>
      </c>
      <c r="AC915" s="142">
        <f t="shared" ref="AC915:AC923" si="821">IF(ISERROR(F915/VLOOKUP(AB915,$AC$21:$AD$23,2)),"",F915/VLOOKUP(AB915,$AC$21:$AD$23,2))</f>
        <v>3613.0647389287701</v>
      </c>
      <c r="AD915" s="143" t="str">
        <f>IF(OR(B915="",C915=""),"",IF(AND(AC915&gt;0,AC915&lt;=30000),"MIPYME","NO CUMPLE"))</f>
        <v>MIPYME</v>
      </c>
      <c r="AE915" s="144"/>
      <c r="AF915" s="187" t="str">
        <f>IF(OR(M915="",L914="",P915=""),"",IF(AND(T914="SI",AE914&gt;=$AF$22),"CUMPLE",IF(AE914&gt;=$AF$23,"CUMPLE","NO CUMPLE")))</f>
        <v>CUMPLE</v>
      </c>
      <c r="AG915" s="144"/>
      <c r="AH915" s="187" t="str">
        <f>IF(OR(M915="",L914="",P915=""),"",IF(AND(T914="SI",AG914&gt;=$AH$22),"CUMPLE",IF(AG914&gt;=$AH$23,"CUMPLE","NO CUMPLE")))</f>
        <v>CUMPLE</v>
      </c>
      <c r="AI915" s="161" t="str">
        <f t="shared" ref="AI915:AI924" si="822">IF(OR(AF915="",AH915=""),"",IF(AF915="NO CUMPLE","NO CUMPLE",IF(AH915="NO CUMPLE","NO CUMPLE",IF(AH915="NO CUMPLE","NO CUMPLE","CUMPLE"))))</f>
        <v>CUMPLE</v>
      </c>
    </row>
    <row r="916" spans="1:37" s="14" customFormat="1" ht="20.100000000000001" customHeight="1">
      <c r="A916" s="259">
        <v>45488</v>
      </c>
      <c r="B916" s="21">
        <f t="shared" ref="B916:B924" si="823">IF(C916="","",B915+0.1)</f>
        <v>75.199999999999989</v>
      </c>
      <c r="C916" s="21" t="s">
        <v>335</v>
      </c>
      <c r="D916" s="121">
        <v>0.1</v>
      </c>
      <c r="E916" s="153">
        <v>7111101017</v>
      </c>
      <c r="F916" s="153">
        <v>7174046010</v>
      </c>
      <c r="G916" s="153">
        <v>1524450223</v>
      </c>
      <c r="H916" s="153">
        <v>3238196917</v>
      </c>
      <c r="I916" s="153">
        <f t="shared" ref="I916" si="824">IF(ISERROR(E916-G916),"",E916-G916)</f>
        <v>5586650794</v>
      </c>
      <c r="J916" s="153">
        <f t="shared" ref="J916" si="825">IF(ISERROR(F916-H916),"",F916-H916)</f>
        <v>3935849093</v>
      </c>
      <c r="K916" s="153">
        <v>4149988710</v>
      </c>
      <c r="L916" s="153">
        <v>26671042</v>
      </c>
      <c r="M916" s="149">
        <v>3</v>
      </c>
      <c r="N916" s="197">
        <f>IF(M916="","",VLOOKUP(M916,POA!$B$3:$G886,3,0))</f>
        <v>5</v>
      </c>
      <c r="O916" s="160" t="s">
        <v>7</v>
      </c>
      <c r="P916" s="160">
        <f t="shared" si="820"/>
        <v>0</v>
      </c>
      <c r="Q916" s="255">
        <f>IF(ISERROR(VLOOKUP(M916,POA!$B$3:$G899,2,0)),"",VLOOKUP(M916,POA!$B$3:$G899,2,0))</f>
        <v>1522205504</v>
      </c>
      <c r="R916" s="295">
        <f>IF(M916="","",SUM($I$914)+IF(ISERROR(VLOOKUP(M916,POA!$B$3:$G885,4,0)),"",VLOOKUP(M916,POA!$B$3:$G885,4,0)))</f>
        <v>6845180842.8000002</v>
      </c>
      <c r="S916" s="257" t="str">
        <f>IF(OR($R$26=0,M916="",Q916=""),"",IF($R$26&gt;=VLOOKUP(M916,POA!$B$3:$G$21,6,FALSE),"CUMPLE","NO CUMPLE"))</f>
        <v/>
      </c>
      <c r="T916" s="129"/>
      <c r="U916" s="130"/>
      <c r="V916" s="186" t="str">
        <f>IF(OR($U914=0,M916="",Q916=""),"",IF(AND(T916="SI",$U914&gt;=$V$22),"CUMPLE",IF($U914&gt;=$V$23,"CUMPLE","NO CUMPLE")))</f>
        <v>CUMPLE</v>
      </c>
      <c r="W916" s="131"/>
      <c r="X916" s="186" t="str">
        <f>IF(OR(W914=0,M916="",Q916=""),"",IF(AND(T916="SI",W914&lt;=$X$22),"CUMPLE",IF(W914&lt;=$X$23,"CUMPLE","NO CUMPLE")))</f>
        <v>CUMPLE</v>
      </c>
      <c r="Y916" s="132"/>
      <c r="Z916" s="186" t="str">
        <f>IF(OR(Y914=0,M916="",Q916=""),"",IF(AND(T916="SI",Y914&gt;=$Z$22),"CUMPLE",IF(Y914&gt;=$Z$23,"CUMPLE","NO CUMPLE")))</f>
        <v>CUMPLE</v>
      </c>
      <c r="AA916" s="214" t="str">
        <f t="shared" si="819"/>
        <v/>
      </c>
      <c r="AB916" s="199">
        <v>2021</v>
      </c>
      <c r="AC916" s="134">
        <f t="shared" si="821"/>
        <v>7896.3574074930166</v>
      </c>
      <c r="AD916" s="135" t="str">
        <f t="shared" ref="AD916:AD919" si="826">IF(OR(B916="",C916=""),"",IF(AND(AC916&gt;0,AC916&lt;=30000),"MIPYME","NO CUMPLE"))</f>
        <v>MIPYME</v>
      </c>
      <c r="AE916" s="136"/>
      <c r="AF916" s="188" t="str">
        <f>IF(OR(M916="",L914="",P916=""),"",IF(AND(T914="SI",AE914&gt;=$AF$22),"CUMPLE",IF(AE914&gt;=$AF$23,"CUMPLE","NO CUMPLE")))</f>
        <v>CUMPLE</v>
      </c>
      <c r="AG916" s="136"/>
      <c r="AH916" s="188" t="str">
        <f>IF(OR(M916="",L914="",P914=""),"",IF(AND(T914="SI",AG914&gt;=$AH$22),"CUMPLE",IF(AG914&gt;=$AH$23,"CUMPLE","NO CUMPLE")))</f>
        <v>CUMPLE</v>
      </c>
      <c r="AI916" s="162" t="str">
        <f t="shared" si="822"/>
        <v>CUMPLE</v>
      </c>
    </row>
    <row r="917" spans="1:37" s="14" customFormat="1" ht="20.100000000000001" customHeight="1">
      <c r="A917" s="259">
        <v>45478</v>
      </c>
      <c r="B917" s="21">
        <f t="shared" si="823"/>
        <v>75.299999999999983</v>
      </c>
      <c r="C917" s="21" t="s">
        <v>336</v>
      </c>
      <c r="D917" s="121">
        <v>0.4</v>
      </c>
      <c r="E917" s="153">
        <v>90000000</v>
      </c>
      <c r="F917" s="153">
        <v>90000000</v>
      </c>
      <c r="G917" s="153">
        <v>7473530</v>
      </c>
      <c r="H917" s="153">
        <v>7473530</v>
      </c>
      <c r="I917" s="137">
        <f>IF(ISERROR(E917-G917),"",E917-G917)</f>
        <v>82526470</v>
      </c>
      <c r="J917" s="153">
        <f t="shared" ref="J917" si="827">IF(ISERROR(F917-H917),"",F917-H917)</f>
        <v>82526470</v>
      </c>
      <c r="K917" s="153">
        <v>3886877</v>
      </c>
      <c r="L917" s="153">
        <v>1E-4</v>
      </c>
      <c r="M917" s="149">
        <v>4</v>
      </c>
      <c r="N917" s="197">
        <f>IF(M917="","",VLOOKUP(M917,POA!$B$3:$G886,3,0))</f>
        <v>5</v>
      </c>
      <c r="O917" s="160" t="s">
        <v>7</v>
      </c>
      <c r="P917" s="160">
        <f>+SUM(P918:P925)</f>
        <v>0</v>
      </c>
      <c r="Q917" s="255">
        <f>IF(ISERROR(VLOOKUP(M917,POA!$B$3:$G899,2,0)),"",VLOOKUP(M917,POA!$B$3:$G899,2,0))</f>
        <v>1378467964</v>
      </c>
      <c r="R917" s="295">
        <f>IF(M917="","",SUM($I$914)+IF(ISERROR(VLOOKUP(M917,POA!$B$3:$G886,4,0)),"",VLOOKUP(M917,POA!$B$3:$G886,4,0)))</f>
        <v>6816433334.8000002</v>
      </c>
      <c r="S917" s="294" t="str">
        <f>IF(OR($R$26=0,M917="",Q917=""),"",IF($R$26&gt;=VLOOKUP(M917,POA!$B$3:$G$21,6,FALSE),"CUMPLE","NO CUMPLE"))</f>
        <v/>
      </c>
      <c r="T917" s="129" t="s">
        <v>71</v>
      </c>
      <c r="U917" s="130"/>
      <c r="V917" s="186" t="str">
        <f>IF(OR($U914=0,M917="",Q917=""),"",IF(AND(T917="SI",$U914&gt;=$V$22),"CUMPLE",IF($U914&gt;=$V$23,"CUMPLE","NO CUMPLE")))</f>
        <v>CUMPLE</v>
      </c>
      <c r="W917" s="131"/>
      <c r="X917" s="186" t="str">
        <f>IF(OR(W914=0,M917="",Q917=""),"",IF(AND(T917="SI",W914&lt;=$X$22),"CUMPLE",IF(W914&lt;=$X$23,"CUMPLE","NO CUMPLE")))</f>
        <v>CUMPLE</v>
      </c>
      <c r="Y917" s="132"/>
      <c r="Z917" s="186" t="str">
        <f>IF(OR(Y914=0,M917="",Q917=""),"",IF(AND(T917="SI",Y914&gt;=$Z$22),"CUMPLE",IF(Y914&gt;=$Z$23,"CUMPLE","NO CUMPLE")))</f>
        <v>CUMPLE</v>
      </c>
      <c r="AA917" s="214" t="str">
        <f t="shared" si="819"/>
        <v/>
      </c>
      <c r="AB917" s="199">
        <v>2021</v>
      </c>
      <c r="AC917" s="134">
        <f t="shared" si="821"/>
        <v>99.061556851427483</v>
      </c>
      <c r="AD917" s="135" t="str">
        <f t="shared" si="826"/>
        <v>MIPYME</v>
      </c>
      <c r="AE917" s="136"/>
      <c r="AF917" s="188" t="str">
        <f>IF(OR(M917="",L914="",P917=""),"",IF(AND(T914="SI",AE914&gt;=$AF$22),"CUMPLE",IF(AE914&gt;=$AF$23,"CUMPLE","NO CUMPLE")))</f>
        <v>CUMPLE</v>
      </c>
      <c r="AG917" s="136"/>
      <c r="AH917" s="188" t="str">
        <f>IF(OR(M917="",L914="",P914=""),"",IF(AND(T914="SI",AG914&gt;=$AH$22),"CUMPLE",IF(AG914&gt;=$AH$23,"CUMPLE","NO CUMPLE")))</f>
        <v>CUMPLE</v>
      </c>
      <c r="AI917" s="162" t="str">
        <f t="shared" si="822"/>
        <v>CUMPLE</v>
      </c>
    </row>
    <row r="918" spans="1:37" s="14" customFormat="1" ht="20.100000000000001" customHeight="1">
      <c r="A918" s="259"/>
      <c r="B918" s="21" t="str">
        <f t="shared" si="823"/>
        <v/>
      </c>
      <c r="C918" s="21"/>
      <c r="D918" s="121"/>
      <c r="E918" s="153"/>
      <c r="F918" s="153"/>
      <c r="G918" s="153"/>
      <c r="H918" s="153"/>
      <c r="I918" s="153">
        <f t="shared" ref="I918:I923" si="828">IF(ISERROR(E918-G918),"",E918-G918)</f>
        <v>0</v>
      </c>
      <c r="J918" s="153">
        <f t="shared" ref="J918:J924" si="829">IF(ISERROR(F918-H918),"",F918-H918)</f>
        <v>0</v>
      </c>
      <c r="K918" s="153"/>
      <c r="L918" s="153"/>
      <c r="M918" s="149">
        <v>5</v>
      </c>
      <c r="N918" s="197">
        <f>IF(M918="","",VLOOKUP(M918,POA!$B$3:$G899,3,0))</f>
        <v>5</v>
      </c>
      <c r="O918" s="160" t="s">
        <v>7</v>
      </c>
      <c r="P918" s="160">
        <f>+SUM(P919:P925)</f>
        <v>0</v>
      </c>
      <c r="Q918" s="255">
        <f>IF(ISERROR(VLOOKUP(M918,POA!$B$3:$G888,2,0)),"",VLOOKUP(M918,POA!$B$3:$G888,2,0))</f>
        <v>1348402734</v>
      </c>
      <c r="R918" s="295">
        <f>IF(M918="","",SUM($I$914)+IF(ISERROR(VLOOKUP(M918,POA!$B$3:$G887,4,0)),"",VLOOKUP(M918,POA!$B$3:$G887,4,0)))</f>
        <v>6810420288.8000002</v>
      </c>
      <c r="S918" s="298" t="str">
        <f>IF(OR($R$26=0,M918="",Q918=""),"",IF($R$26&gt;=VLOOKUP(M918,POA!$B$3:$G$21,6,FALSE),"CUMPLE","NO CUMPLE"))</f>
        <v/>
      </c>
      <c r="T918" s="129"/>
      <c r="U918" s="130"/>
      <c r="V918" s="186" t="str">
        <f>IF(OR($U914=0,M918="",Q918=""),"",IF(AND(T918="SI",$U914&gt;=$V$22),"CUMPLE",IF($U914&gt;=$V$23,"CUMPLE","NO CUMPLE")))</f>
        <v>CUMPLE</v>
      </c>
      <c r="W918" s="131"/>
      <c r="X918" s="186" t="str">
        <f>IF(OR(W914=0,M918="",Q918=""),"",IF(AND(T918="SI",W914&lt;=$X$22),"CUMPLE",IF(W914&lt;=$X$23,"CUMPLE","NO CUMPLE")))</f>
        <v>CUMPLE</v>
      </c>
      <c r="Y918" s="132"/>
      <c r="Z918" s="186" t="str">
        <f>IF(OR(Y914=0,M918="",Q918=""),"",IF(AND(T918="SI",Y914&gt;=$Z$22),"CUMPLE",IF(Y914&gt;=$Z$23,"CUMPLE","NO CUMPLE")))</f>
        <v>CUMPLE</v>
      </c>
      <c r="AA918" s="214" t="str">
        <f t="shared" si="819"/>
        <v/>
      </c>
      <c r="AB918" s="199">
        <v>2021</v>
      </c>
      <c r="AC918" s="134">
        <f t="shared" si="821"/>
        <v>0</v>
      </c>
      <c r="AD918" s="135" t="str">
        <f t="shared" si="826"/>
        <v/>
      </c>
      <c r="AE918" s="136"/>
      <c r="AF918" s="188" t="str">
        <f>IF(OR(M918="",L914="",P918=""),"",IF(AND(T914="SI",AE914&gt;=$AF$22),"CUMPLE",IF(AE914&gt;=$AF$23,"CUMPLE","NO CUMPLE")))</f>
        <v>CUMPLE</v>
      </c>
      <c r="AG918" s="136"/>
      <c r="AH918" s="188" t="str">
        <f>IF(OR(M917="",L914="",P914=""),"",IF(AND(T914="SI",AG914&gt;=$AH$22),"CUMPLE",IF(AG914&gt;=$AH$23,"CUMPLE","NO CUMPLE")))</f>
        <v>CUMPLE</v>
      </c>
      <c r="AI918" s="162" t="str">
        <f t="shared" si="822"/>
        <v>CUMPLE</v>
      </c>
    </row>
    <row r="919" spans="1:37" s="14" customFormat="1" ht="20.100000000000001" customHeight="1">
      <c r="A919" s="259"/>
      <c r="B919" s="21" t="str">
        <f t="shared" si="823"/>
        <v/>
      </c>
      <c r="C919" s="21"/>
      <c r="D919" s="121"/>
      <c r="E919" s="153"/>
      <c r="F919" s="153"/>
      <c r="G919" s="153"/>
      <c r="H919" s="153"/>
      <c r="I919" s="153">
        <f t="shared" si="828"/>
        <v>0</v>
      </c>
      <c r="J919" s="153">
        <f t="shared" si="829"/>
        <v>0</v>
      </c>
      <c r="K919" s="153"/>
      <c r="L919" s="153"/>
      <c r="M919" s="149">
        <v>6</v>
      </c>
      <c r="N919" s="197">
        <f>IF(M919="","",VLOOKUP(M919,POA!$B$3:$G886,3,0))</f>
        <v>5</v>
      </c>
      <c r="O919" s="160" t="s">
        <v>7</v>
      </c>
      <c r="P919" s="160">
        <f>+SUM(P920:P925)</f>
        <v>0</v>
      </c>
      <c r="Q919" s="255">
        <f>IF(ISERROR(VLOOKUP(M919,POA!$B$3:$G899,2,0)),"",VLOOKUP(M919,POA!$B$3:$G899,2,0))</f>
        <v>1264100957</v>
      </c>
      <c r="R919" s="295">
        <f>IF(M919="","",SUM($I$914)+IF(ISERROR(VLOOKUP(M919,POA!$B$3:$G888,4,0)),"",VLOOKUP(M919,POA!$B$3:$G888,4,0)))</f>
        <v>6793559933.3999996</v>
      </c>
      <c r="S919" s="257" t="str">
        <f>IF(OR($R$26=0,M919="",Q919=""),"",IF($R$26&gt;=VLOOKUP(M919,POA!$B$3:$G$21,6,FALSE),"CUMPLE","NO CUMPLE"))</f>
        <v/>
      </c>
      <c r="T919" s="129"/>
      <c r="U919" s="130"/>
      <c r="V919" s="186" t="str">
        <f>IF(OR($U914=0,M919="",Q919=""),"",IF(AND(T919="SI",$U914&gt;=$V$22),"CUMPLE",IF($U914&gt;=$V$23,"CUMPLE","NO CUMPLE")))</f>
        <v>CUMPLE</v>
      </c>
      <c r="W919" s="131"/>
      <c r="X919" s="186" t="str">
        <f>IF(OR(W914=0,M919="",Q919=""),"",IF(AND(T919="SI",W914&lt;=$X$22),"CUMPLE",IF(W914&lt;=$X$23,"CUMPLE","NO CUMPLE")))</f>
        <v>CUMPLE</v>
      </c>
      <c r="Y919" s="132"/>
      <c r="Z919" s="186" t="str">
        <f>IF(OR(Y914=0,M919="",Q919=""),"",IF(AND(T919="SI",Y914&gt;=$Z$22),"CUMPLE",IF(Y914&gt;=$Z$23,"CUMPLE","NO CUMPLE")))</f>
        <v>CUMPLE</v>
      </c>
      <c r="AA919" s="214" t="str">
        <f t="shared" si="819"/>
        <v/>
      </c>
      <c r="AB919" s="199">
        <v>2021</v>
      </c>
      <c r="AC919" s="134">
        <f t="shared" si="821"/>
        <v>0</v>
      </c>
      <c r="AD919" s="135" t="str">
        <f t="shared" si="826"/>
        <v/>
      </c>
      <c r="AE919" s="136"/>
      <c r="AF919" s="188" t="str">
        <f>IF(OR(M919="",L914="",P919=""),"",IF(AND(T914="SI",AE914&gt;=$AF$22),"CUMPLE",IF(AE914&gt;=$AF$23,"CUMPLE","NO CUMPLE")))</f>
        <v>CUMPLE</v>
      </c>
      <c r="AG919" s="136"/>
      <c r="AH919" s="188" t="str">
        <f>IF(OR(M919="",L914="",P914=""),"",IF(AND(T914="SI",AG914&gt;=$AH$22),"CUMPLE",IF(AG914&gt;=$AH$23,"CUMPLE","NO CUMPLE")))</f>
        <v>CUMPLE</v>
      </c>
      <c r="AI919" s="162" t="str">
        <f t="shared" si="822"/>
        <v>CUMPLE</v>
      </c>
    </row>
    <row r="920" spans="1:37" s="14" customFormat="1" ht="20.100000000000001" customHeight="1">
      <c r="A920" s="259"/>
      <c r="B920" s="150" t="str">
        <f t="shared" si="823"/>
        <v/>
      </c>
      <c r="C920" s="150"/>
      <c r="D920" s="121"/>
      <c r="E920" s="153"/>
      <c r="F920" s="153"/>
      <c r="G920" s="153"/>
      <c r="H920" s="153"/>
      <c r="I920" s="153">
        <f t="shared" si="828"/>
        <v>0</v>
      </c>
      <c r="J920" s="153">
        <f t="shared" si="829"/>
        <v>0</v>
      </c>
      <c r="K920" s="153"/>
      <c r="L920" s="153"/>
      <c r="M920" s="149">
        <v>7</v>
      </c>
      <c r="N920" s="197">
        <f>IF(M920="","",VLOOKUP(M920,POA!$B$3:$G886,3,0))</f>
        <v>5</v>
      </c>
      <c r="O920" s="160" t="s">
        <v>7</v>
      </c>
      <c r="P920" s="160">
        <f>+SUM(P921:P925)</f>
        <v>0</v>
      </c>
      <c r="Q920" s="255">
        <f>IF(ISERROR(VLOOKUP(M920,POA!$B$3:$G899,2,0)),"",VLOOKUP(M920,POA!$B$3:$G899,2,0))</f>
        <v>1167015102</v>
      </c>
      <c r="R920" s="295">
        <f>IF(M920="","",SUM($I$914)+IF(ISERROR(VLOOKUP(M920,POA!$B$3:$G889,4,0)),"",VLOOKUP(M920,POA!$B$3:$G889,4,0)))</f>
        <v>6774142762.3999996</v>
      </c>
      <c r="S920" s="257" t="str">
        <f>IF(OR($R$26=0,M920="",Q920=""),"",IF($R$26&gt;=VLOOKUP(M920,POA!$B$3:$G$21,6,FALSE),"CUMPLE","NO CUMPLE"))</f>
        <v/>
      </c>
      <c r="T920" s="129"/>
      <c r="U920" s="130"/>
      <c r="V920" s="186" t="str">
        <f>IF(OR($U914=0,M920="",Q920=""),"",IF(AND(T920="SI",$U914&gt;=$V$22),"CUMPLE",IF($U914&gt;=$V$23,"CUMPLE","NO CUMPLE")))</f>
        <v>CUMPLE</v>
      </c>
      <c r="W920" s="131"/>
      <c r="X920" s="186" t="str">
        <f>IF(OR(W914=0,M920="",Q920=""),"",IF(AND(T920="SI",W914&lt;=$X$22),"CUMPLE",IF(W914&lt;=$X$23,"CUMPLE","NO CUMPLE")))</f>
        <v>CUMPLE</v>
      </c>
      <c r="Y920" s="132"/>
      <c r="Z920" s="186" t="str">
        <f>IF(OR(Y914=0,M920="",Q920=""),"",IF(AND(T920="SI",Y914&gt;=$Z$22),"CUMPLE",IF(Y914&gt;=$Z$23,"CUMPLE","NO CUMPLE")))</f>
        <v>CUMPLE</v>
      </c>
      <c r="AA920" s="214" t="str">
        <f t="shared" si="819"/>
        <v/>
      </c>
      <c r="AB920" s="199">
        <v>2021</v>
      </c>
      <c r="AC920" s="134">
        <f t="shared" si="821"/>
        <v>0</v>
      </c>
      <c r="AD920" s="135" t="str">
        <f>IF(OR(B920="",C920=""),"",IF(AND(AC920&gt;0,AC920&lt;=30000),"MIPYME","NO CUMPLE"))</f>
        <v/>
      </c>
      <c r="AE920" s="136"/>
      <c r="AF920" s="188" t="str">
        <f>IF(OR(M920="",L914="",P920=""),"",IF(AND(T918="SI",AE914&gt;=$AF$22),"CUMPLE",IF(AE914&gt;=$AF$23,"CUMPLE","NO CUMPLE")))</f>
        <v>CUMPLE</v>
      </c>
      <c r="AG920" s="136"/>
      <c r="AH920" s="188" t="str">
        <f>IF(OR(M920="",L914="",P914=""),"",IF(AND(T914="SI",AG914&gt;=$AH$22),"CUMPLE",IF(AG914&gt;=$AH$23,"CUMPLE","NO CUMPLE")))</f>
        <v>CUMPLE</v>
      </c>
      <c r="AI920" s="162" t="str">
        <f t="shared" si="822"/>
        <v>CUMPLE</v>
      </c>
    </row>
    <row r="921" spans="1:37" s="14" customFormat="1" ht="20.100000000000001" customHeight="1">
      <c r="A921" s="259"/>
      <c r="B921" s="150" t="str">
        <f t="shared" si="823"/>
        <v/>
      </c>
      <c r="C921" s="150"/>
      <c r="D921" s="121"/>
      <c r="E921" s="153"/>
      <c r="F921" s="153"/>
      <c r="G921" s="153"/>
      <c r="H921" s="153"/>
      <c r="I921" s="153">
        <f t="shared" si="828"/>
        <v>0</v>
      </c>
      <c r="J921" s="153">
        <f t="shared" si="829"/>
        <v>0</v>
      </c>
      <c r="K921" s="153"/>
      <c r="L921" s="153"/>
      <c r="M921" s="149">
        <v>8</v>
      </c>
      <c r="N921" s="197">
        <f>IF(M921="","",VLOOKUP(M921,POA!$B$3:$G886,3,0))</f>
        <v>5</v>
      </c>
      <c r="O921" s="160" t="s">
        <v>7</v>
      </c>
      <c r="P921" s="160">
        <f>+SUM(P922:P925)</f>
        <v>0</v>
      </c>
      <c r="Q921" s="255">
        <f>IF(ISERROR(VLOOKUP(M921,POA!$B$3:$G899,2,0)),"",VLOOKUP(M921,POA!$B$3:$G899,2,0))</f>
        <v>1146992897</v>
      </c>
      <c r="R921" s="295">
        <f>IF(M921="","",SUM($I$914)+IF(ISERROR(VLOOKUP(M921,POA!$B$3:$G890,4,0)),"",VLOOKUP(M921,POA!$B$3:$G890,4,0)))</f>
        <v>6770138321.3999996</v>
      </c>
      <c r="S921" s="257" t="str">
        <f>IF(OR($R$26=0,M921="",Q921=""),"",IF($R$26&gt;=VLOOKUP(M921,POA!$B$3:$G$21,6,FALSE),"CUMPLE","NO CUMPLE"))</f>
        <v/>
      </c>
      <c r="T921" s="129"/>
      <c r="U921" s="130"/>
      <c r="V921" s="186" t="str">
        <f>IF(OR($U914=0,M921="",Q921=""),"",IF(AND(T921="SI",$U914&gt;=$V$22),"CUMPLE",IF($U914&gt;=$V$23,"CUMPLE","NO CUMPLE")))</f>
        <v>CUMPLE</v>
      </c>
      <c r="W921" s="131"/>
      <c r="X921" s="186" t="str">
        <f>IF(OR(W914=0,M921="",Q921=""),"",IF(AND(T921="SI",W914&lt;=$X$22),"CUMPLE",IF(W914&lt;=$X$23,"CUMPLE","NO CUMPLE")))</f>
        <v>CUMPLE</v>
      </c>
      <c r="Y921" s="132"/>
      <c r="Z921" s="186" t="str">
        <f>IF(OR(Y914=0,M921="",Q921=""),"",IF(AND(T921="SI",Y914&gt;=$Z$22),"CUMPLE",IF(Y914&gt;=$Z$23,"CUMPLE","NO CUMPLE")))</f>
        <v>CUMPLE</v>
      </c>
      <c r="AA921" s="214" t="str">
        <f t="shared" si="819"/>
        <v/>
      </c>
      <c r="AB921" s="199">
        <v>2021</v>
      </c>
      <c r="AC921" s="134">
        <f t="shared" si="821"/>
        <v>0</v>
      </c>
      <c r="AD921" s="135" t="str">
        <f t="shared" ref="AD921:AD922" si="830">IF(OR(B921="",C921=""),"",IF(AND(AC921&gt;0,AC921&lt;=30000),"MIPYME","NO CUMPLE"))</f>
        <v/>
      </c>
      <c r="AE921" s="136"/>
      <c r="AF921" s="188" t="str">
        <f>IF(OR(M921="",L914="",P921=""),"",IF(AND(T914="SI",AE914&gt;=$AF$22),"CUMPLE",IF(AE914&gt;=$AF$23,"CUMPLE","NO CUMPLE")))</f>
        <v>CUMPLE</v>
      </c>
      <c r="AG921" s="136"/>
      <c r="AH921" s="188" t="str">
        <f>IF(OR(M921="",L914="",P914=""),"",IF(AND(T914="SI",AG914&gt;=$AH$22),"CUMPLE",IF(AG914&gt;=$AH$23,"CUMPLE","NO CUMPLE")))</f>
        <v>CUMPLE</v>
      </c>
      <c r="AI921" s="162" t="str">
        <f t="shared" si="822"/>
        <v>CUMPLE</v>
      </c>
    </row>
    <row r="922" spans="1:37" s="14" customFormat="1" ht="20.100000000000001" customHeight="1">
      <c r="A922" s="259"/>
      <c r="B922" s="150" t="str">
        <f t="shared" si="823"/>
        <v/>
      </c>
      <c r="C922" s="150"/>
      <c r="D922" s="121"/>
      <c r="E922" s="153"/>
      <c r="F922" s="153"/>
      <c r="G922" s="153"/>
      <c r="H922" s="153"/>
      <c r="I922" s="153">
        <f t="shared" si="828"/>
        <v>0</v>
      </c>
      <c r="J922" s="153">
        <f t="shared" si="829"/>
        <v>0</v>
      </c>
      <c r="K922" s="153"/>
      <c r="L922" s="153"/>
      <c r="M922" s="149">
        <v>9</v>
      </c>
      <c r="N922" s="197">
        <f>IF(M922="","",VLOOKUP(M922,POA!$B$3:$G886,3,0))</f>
        <v>5</v>
      </c>
      <c r="O922" s="160" t="s">
        <v>7</v>
      </c>
      <c r="P922" s="160">
        <f>+SUM(P923:P925)</f>
        <v>0</v>
      </c>
      <c r="Q922" s="255">
        <f>IF(ISERROR(VLOOKUP(M922,POA!$B$3:$G892,2,0)),"",VLOOKUP(M922,POA!$B$3:$G892,2,0))</f>
        <v>1077361989</v>
      </c>
      <c r="R922" s="295">
        <f>IF(M922="","",SUM($I$914)+IF(ISERROR(VLOOKUP(M922,POA!$B$3:$G891,4,0)),"",VLOOKUP(M922,POA!$B$3:$G891,4,0)))</f>
        <v>6756212139.8000002</v>
      </c>
      <c r="S922" s="257" t="str">
        <f>IF(OR($R$26=0,M922="",Q922=""),"",IF($R$26&gt;=VLOOKUP(M922,POA!$B$3:$G$21,6,FALSE),"CUMPLE","NO CUMPLE"))</f>
        <v/>
      </c>
      <c r="T922" s="129"/>
      <c r="U922" s="130"/>
      <c r="V922" s="186" t="str">
        <f>IF(OR($U914=0,M922="",Q922=""),"",IF(AND(T922="SI",$U914&gt;=$V$22),"CUMPLE",IF($U914&gt;=$V$23,"CUMPLE","NO CUMPLE")))</f>
        <v>CUMPLE</v>
      </c>
      <c r="W922" s="131"/>
      <c r="X922" s="186" t="str">
        <f>IF(OR(W914=0,M922="",Q922=""),"",IF(AND(T922="SI",W914&lt;=$X$22),"CUMPLE",IF(W914&lt;=$X$23,"CUMPLE","NO CUMPLE")))</f>
        <v>CUMPLE</v>
      </c>
      <c r="Y922" s="132"/>
      <c r="Z922" s="186" t="str">
        <f>IF(OR(Y914=0,M922="",Q922=""),"",IF(AND(T922="SI",Y914&gt;=$Z$22),"CUMPLE",IF(Y914&gt;=$Z$23,"CUMPLE","NO CUMPLE")))</f>
        <v>CUMPLE</v>
      </c>
      <c r="AA922" s="215" t="str">
        <f t="shared" si="819"/>
        <v/>
      </c>
      <c r="AB922" s="133">
        <v>2021</v>
      </c>
      <c r="AC922" s="134">
        <f t="shared" si="821"/>
        <v>0</v>
      </c>
      <c r="AD922" s="135" t="str">
        <f t="shared" si="830"/>
        <v/>
      </c>
      <c r="AE922" s="136"/>
      <c r="AF922" s="188" t="str">
        <f>IF(OR(M922="",L914="",P914=""),"",IF(AND(T914="SI",AE914&gt;=$AF$22),"CUMPLE",IF(AE914&gt;=$AF$23,"CUMPLE","NO CUMPLE")))</f>
        <v>CUMPLE</v>
      </c>
      <c r="AG922" s="136"/>
      <c r="AH922" s="188" t="str">
        <f>IF(OR(M922="",L914="",P914=""),"",IF(AND(T914="SI",AG914&gt;=$AH$22),"CUMPLE",IF(AG914&gt;=$AH$23,"CUMPLE","NO CUMPLE")))</f>
        <v>CUMPLE</v>
      </c>
      <c r="AI922" s="162" t="str">
        <f t="shared" si="822"/>
        <v>CUMPLE</v>
      </c>
    </row>
    <row r="923" spans="1:37" s="14" customFormat="1" ht="20.100000000000001" customHeight="1">
      <c r="A923" s="259"/>
      <c r="B923" s="150" t="str">
        <f t="shared" si="823"/>
        <v/>
      </c>
      <c r="C923" s="150"/>
      <c r="D923" s="121"/>
      <c r="E923" s="153"/>
      <c r="F923" s="153"/>
      <c r="G923" s="153"/>
      <c r="H923" s="153"/>
      <c r="I923" s="153">
        <f t="shared" si="828"/>
        <v>0</v>
      </c>
      <c r="J923" s="153">
        <f t="shared" si="829"/>
        <v>0</v>
      </c>
      <c r="K923" s="153"/>
      <c r="L923" s="153"/>
      <c r="M923" s="151"/>
      <c r="N923" s="197" t="str">
        <f>IF(M923="","",VLOOKUP(M923,POA!$B$3:$G886,3,0))</f>
        <v/>
      </c>
      <c r="O923" s="160" t="s">
        <v>7</v>
      </c>
      <c r="P923" s="160">
        <f>+SUM(P924:P925)</f>
        <v>0</v>
      </c>
      <c r="Q923" s="203" t="str">
        <f>IF(ISERROR(VLOOKUP(M923,POA!$B$3:$G893,2,0)),"",VLOOKUP(M923,POA!$B$3:$G893,2,0))</f>
        <v/>
      </c>
      <c r="R923" s="261"/>
      <c r="S923" s="246"/>
      <c r="T923" s="129"/>
      <c r="U923" s="130"/>
      <c r="V923" s="186" t="str">
        <f>IF(OR($U914=0,M923="",Q923=""),"",IF(AND(T923="SI",$U914&gt;=$V$22),"CUMPLE",IF($U914&gt;=$V$23,"CUMPLE","NO CUMPLE")))</f>
        <v/>
      </c>
      <c r="W923" s="131"/>
      <c r="X923" s="186" t="str">
        <f>IF(OR(W914=0,M923="",Q923=""),"",IF(AND(T923="SI",W914&lt;=$X$22),"CUMPLE",IF(W914&lt;=$X$23,"CUMPLE","NO CUMPLE")))</f>
        <v/>
      </c>
      <c r="Y923" s="132"/>
      <c r="Z923" s="186" t="str">
        <f>IF(OR(Y914=0,M923="",Q923=""),"",IF(AND(T923="SI",Y914&gt;=$Z$22),"CUMPLE",IF(Y914&gt;=$Z$23,"CUMPLE","NO CUMPLE")))</f>
        <v/>
      </c>
      <c r="AA923" s="214" t="str">
        <f t="shared" si="819"/>
        <v/>
      </c>
      <c r="AB923" s="199">
        <v>2021</v>
      </c>
      <c r="AC923" s="134">
        <f t="shared" si="821"/>
        <v>0</v>
      </c>
      <c r="AD923" s="135" t="str">
        <f>IF(OR(B923="",C923=""),"",IF(AND(AC923&gt;0,AC923&lt;=30000),"MIPYME","NO CUMPLE"))</f>
        <v/>
      </c>
      <c r="AE923" s="136"/>
      <c r="AF923" s="188" t="str">
        <f>IF(OR(M923="",L914="",P923=""),"",IF(AND(T914="SI",AE914&gt;=$AF$22),"CUMPLE",IF(AE914&gt;=$AF$23,"CUMPLE","NO CUMPLE")))</f>
        <v/>
      </c>
      <c r="AG923" s="136"/>
      <c r="AH923" s="188" t="str">
        <f>IF(OR(M923="",L914="",P914=""),"",IF(AND(T914="SI",AG914&gt;=$AH$22),"CUMPLE",IF(AG914&gt;=$AH$23,"CUMPLE","NO CUMPLE")))</f>
        <v/>
      </c>
      <c r="AI923" s="162" t="str">
        <f t="shared" si="822"/>
        <v/>
      </c>
    </row>
    <row r="924" spans="1:37" ht="20.100000000000001" customHeight="1">
      <c r="A924" s="259"/>
      <c r="B924" s="284" t="str">
        <f t="shared" si="823"/>
        <v/>
      </c>
      <c r="C924" s="284"/>
      <c r="D924" s="284"/>
      <c r="E924" s="216"/>
      <c r="F924" s="153"/>
      <c r="G924" s="153"/>
      <c r="H924" s="153"/>
      <c r="I924" s="153">
        <f>IF(ISERROR(E924-G924),"",E924-G924)</f>
        <v>0</v>
      </c>
      <c r="J924" s="153">
        <f t="shared" si="829"/>
        <v>0</v>
      </c>
      <c r="K924" s="153"/>
      <c r="L924" s="153"/>
      <c r="M924" s="151"/>
      <c r="N924" s="197" t="str">
        <f>IF(M924="","",VLOOKUP(M924,POA!$B$3:$G886,3,0))</f>
        <v/>
      </c>
      <c r="O924" s="160" t="s">
        <v>7</v>
      </c>
      <c r="P924" s="160">
        <f>+SUM(P925:P925)</f>
        <v>0</v>
      </c>
      <c r="Q924" s="203" t="str">
        <f>IF(ISERROR(VLOOKUP(M924,POA!$B$3:$G894,2,0)),"",VLOOKUP(M924,POA!$B$3:$G894,2,0))</f>
        <v/>
      </c>
      <c r="R924" s="204"/>
      <c r="S924" s="253"/>
      <c r="T924" s="129"/>
      <c r="U924" s="129"/>
      <c r="V924" s="186" t="str">
        <f>IF(OR($U915=0,M924="",Q924=""),"",IF(AND(T924="SI",$U915&gt;=$V$22),"CUMPLE",IF($U915&gt;=$V$23,"CUMPLE","NO CUMPLE")))</f>
        <v/>
      </c>
      <c r="W924" s="129"/>
      <c r="X924" s="186" t="str">
        <f>IF(OR(W915=0,M924="",Q924=""),"",IF(AND(T924="SI",W915&lt;=$X$22),"CUMPLE",IF(W915&lt;=$X$23,"CUMPLE","NO CUMPLE")))</f>
        <v/>
      </c>
      <c r="Y924" s="129"/>
      <c r="Z924" s="186" t="str">
        <f>IF(OR(Y915=0,M924="",Q924=""),"",IF(AND(T924="SI",Y915&gt;=$Z$22),"CUMPLE",IF(Y915&gt;=$Z$23,"CUMPLE","NO CUMPLE")))</f>
        <v/>
      </c>
      <c r="AA924" s="214" t="str">
        <f t="shared" si="819"/>
        <v/>
      </c>
      <c r="AB924" s="200"/>
      <c r="AC924" s="129"/>
      <c r="AD924" s="129"/>
      <c r="AE924" s="129"/>
      <c r="AF924" s="188" t="str">
        <f>IF(OR(M924="",L914="",P924=""),"",IF(AND(T914="SI",AE914&gt;=$AF$22),"CUMPLE",IF(AE914&gt;=$AF$23,"CUMPLE","NO CUMPLE")))</f>
        <v/>
      </c>
      <c r="AG924" s="129"/>
      <c r="AH924" s="188" t="str">
        <f>IF(OR(M924="",L914="",P914=""),"",IF(AND(T914="SI",AG914&gt;=$AH$22),"CUMPLE",IF(AG914&gt;=$AH$23,"CUMPLE","NO CUMPLE")))</f>
        <v/>
      </c>
      <c r="AI924" s="162" t="str">
        <f t="shared" si="822"/>
        <v/>
      </c>
      <c r="AJ924" s="14"/>
      <c r="AK924" s="14"/>
    </row>
    <row r="925" spans="1:37" ht="9.9499999999999993" customHeight="1" thickBot="1">
      <c r="A925" s="259"/>
      <c r="B925" s="322" t="s">
        <v>73</v>
      </c>
      <c r="C925" s="323"/>
      <c r="D925" s="323"/>
      <c r="E925" s="323"/>
      <c r="F925" s="323"/>
      <c r="G925" s="323"/>
      <c r="H925" s="323"/>
      <c r="I925" s="323"/>
      <c r="J925" s="323"/>
      <c r="K925" s="323"/>
      <c r="L925" s="323"/>
      <c r="M925" s="323"/>
      <c r="N925" s="323"/>
      <c r="O925" s="323"/>
      <c r="P925" s="323"/>
      <c r="Q925" s="323"/>
      <c r="R925" s="323"/>
      <c r="S925" s="324"/>
      <c r="T925" s="323"/>
      <c r="U925" s="323"/>
      <c r="V925" s="323"/>
      <c r="W925" s="323"/>
      <c r="X925" s="323"/>
      <c r="Y925" s="323"/>
      <c r="Z925" s="323"/>
      <c r="AA925" s="324"/>
      <c r="AB925" s="323"/>
      <c r="AC925" s="323"/>
      <c r="AD925" s="323"/>
      <c r="AE925" s="323"/>
      <c r="AF925" s="323"/>
      <c r="AG925" s="323"/>
      <c r="AH925" s="323"/>
      <c r="AI925" s="325"/>
      <c r="AJ925" s="14"/>
      <c r="AK925" s="14"/>
    </row>
    <row r="926" spans="1:37" s="221" customFormat="1" ht="26.1" customHeight="1">
      <c r="A926" s="269" t="s">
        <v>337</v>
      </c>
      <c r="B926" s="222">
        <v>76</v>
      </c>
      <c r="C926" s="223" t="s">
        <v>338</v>
      </c>
      <c r="D926" s="224">
        <f>IF(SUM(D927:D936)=0,"",SUM(D927:D936))</f>
        <v>1</v>
      </c>
      <c r="E926" s="225">
        <f t="shared" ref="E926:K926" si="831">IF(ISERROR(SUM(E927:E936)),"",SUM(E927:E936))</f>
        <v>1112288058</v>
      </c>
      <c r="F926" s="225">
        <f t="shared" si="831"/>
        <v>1333388058</v>
      </c>
      <c r="G926" s="225">
        <f t="shared" si="831"/>
        <v>273875280</v>
      </c>
      <c r="H926" s="225">
        <f t="shared" si="831"/>
        <v>303875280</v>
      </c>
      <c r="I926" s="225">
        <f t="shared" si="831"/>
        <v>838412778</v>
      </c>
      <c r="J926" s="225">
        <f t="shared" si="831"/>
        <v>1029512778</v>
      </c>
      <c r="K926" s="225">
        <f t="shared" si="831"/>
        <v>106224442</v>
      </c>
      <c r="L926" s="225">
        <f t="shared" ref="L926" si="832">IF(ISERROR(SUM(L927:L935)),"",SUM(L927:L935))</f>
        <v>2949942</v>
      </c>
      <c r="M926" s="226">
        <v>4</v>
      </c>
      <c r="N926" s="227">
        <f>IF(M926="","",VLOOKUP(M926,POA!$B$3:$G898,3,0))</f>
        <v>5</v>
      </c>
      <c r="O926" s="228" t="s">
        <v>7</v>
      </c>
      <c r="P926" s="228">
        <f>+SUM(P927:P935)</f>
        <v>0</v>
      </c>
      <c r="Q926" s="229">
        <f>IF(ISERROR(VLOOKUP(M926,POA!$B$3:$G911,2,0)),"",VLOOKUP(M926,POA!$B$3:$G911,2,0))</f>
        <v>1378467964</v>
      </c>
      <c r="R926" s="230">
        <f>IF(M926="","",SUM($I$926)+IF(ISERROR(VLOOKUP(M926,POA!$B$3:$G895,4,0)),"",VLOOKUP(M926,POA!$B$3:$G895,4,0)))</f>
        <v>1114106370.8</v>
      </c>
      <c r="S926" s="231" t="str">
        <f>IF(OR($R$26=0,M926="",Q926=""),"",IF($R$26&gt;=VLOOKUP(M926,POA!$B$3:$G$21,6,FALSE),"CUMPLE","NO CUMPLE"))</f>
        <v/>
      </c>
      <c r="T926" s="225" t="str">
        <f>IF(M926="","",IF(COUNTIFS(T927:T936,"SI",D927:D936,"&gt;=10%")&gt;0,"SI","NO"))</f>
        <v>SI</v>
      </c>
      <c r="U926" s="225">
        <f>IF(ISERROR(SUM(E926/G926)),0,SUM(E926/G926))</f>
        <v>4.0612940970795171</v>
      </c>
      <c r="V926" s="232" t="str">
        <f>IF(OR($U926=0,M926="",Q926=""),"",IF(AND(T926="SI",$U926&gt;=$V$22),"CUMPLE",IF($U926&gt;=$V$23,"CUMPLE","NO CUMPLE")))</f>
        <v>CUMPLE</v>
      </c>
      <c r="W926" s="233">
        <f>IF(M926="","",IF(ISERROR(SUM(H926/F926)),0,SUM(H926/F926)))</f>
        <v>0.22789710630511736</v>
      </c>
      <c r="X926" s="232" t="str">
        <f>IF(OR(W926=0,M926="",Q926=""),"",IF(AND(T926="SI",W926&lt;=$X$22),"CUMPLE",IF(W926&lt;=$X$23,"CUMPLE","NO CUMPLE")))</f>
        <v>CUMPLE</v>
      </c>
      <c r="Y926" s="225">
        <f>IF(ISERROR(SUM(K926/L926)),0,SUM(K926/L926))</f>
        <v>36.008993397158314</v>
      </c>
      <c r="Z926" s="232" t="str">
        <f>IF(OR(Y926=0,M926="",Q926=""),"",IF(AND(T926="SI",Y926&gt;=$Z$22),"CUMPLE",IF(Y926&gt;=$Z$23,"CUMPLE","NO CUMPLE")))</f>
        <v>CUMPLE</v>
      </c>
      <c r="AA926" s="234" t="str">
        <f t="shared" ref="AA926:AA936" si="833">IF(OR(S926="",V926="",X926="",Z926=""),"",IF(S926="NO CUMPLE","NO CUMPLE",IF(V926="NO CUMPLE","NO CUMPLE",IF(X926="NO CUMPLE","NO CUMPLE",IF(Z926="NO CUMPLE","NO CUMPLE",IF(Z926="NO CUMPLE","NO CUMPLE","CUMPLE"))))))</f>
        <v/>
      </c>
      <c r="AB926" s="235">
        <v>2021</v>
      </c>
      <c r="AC926" s="236">
        <f>IF(ISERROR(F926/VLOOKUP(AB926,$AC$21:$AD$23,2)),"",F926/VLOOKUP(AB926,$AC$21:$AD$23,2))</f>
        <v>1467.6388545842387</v>
      </c>
      <c r="AD926" s="237" t="str">
        <f>IF(OR(B926="",C926=""),"",IF(AND(AC926&gt;0,AC926&lt;=30000),"MIPYME","NO CUMPLE"))</f>
        <v>MIPYME</v>
      </c>
      <c r="AE926" s="238">
        <f>IF(M926="","",IF(ISERROR(SUM(K926/J926)),0,SUM(K926/J926)))</f>
        <v>0.10317933324378806</v>
      </c>
      <c r="AF926" s="239" t="str">
        <f>IF(OR(M926="",L926="",P926=""),"",IF(AND(T926="SI",AE926&gt;=$AF$22),"CUMPLE",IF(AE926&gt;=$AF$23,"CUMPLE","NO CUMPLE")))</f>
        <v>CUMPLE</v>
      </c>
      <c r="AG926" s="238">
        <f>IF(M926="","",IF(ISERROR(SUM(K926/F926)),0,SUM(K926/F926)))</f>
        <v>7.966506176703736E-2</v>
      </c>
      <c r="AH926" s="239" t="str">
        <f>IF(OR(M926="",L926="",P926=""),"",IF(AND(T926="SI",AG926&gt;=$AH$22),"CUMPLE",IF(AG926&gt;=$AH$23,"CUMPLE","NO CUMPLE")))</f>
        <v>CUMPLE</v>
      </c>
      <c r="AI926" s="234" t="str">
        <f>IF(OR(AF926="",AH926=""),"",IF(AF926="NO CUMPLE","NO CUMPLE",IF(AH926="NO CUMPLE","NO CUMPLE",IF(AH926="NO CUMPLE","NO CUMPLE","CUMPLE"))))</f>
        <v>CUMPLE</v>
      </c>
    </row>
    <row r="927" spans="1:37" s="14" customFormat="1" ht="20.100000000000001" customHeight="1">
      <c r="A927" s="259">
        <v>45467</v>
      </c>
      <c r="B927" s="146">
        <f>IF(C927="","",B926+0.1)</f>
        <v>76.099999999999994</v>
      </c>
      <c r="C927" s="146" t="s">
        <v>339</v>
      </c>
      <c r="D927" s="147">
        <v>0.5</v>
      </c>
      <c r="E927" s="137">
        <v>899302427</v>
      </c>
      <c r="F927" s="137">
        <v>1064902427</v>
      </c>
      <c r="G927" s="137">
        <v>221432702</v>
      </c>
      <c r="H927" s="137">
        <v>221432702</v>
      </c>
      <c r="I927" s="137">
        <f>IF(ISERROR(E927-G927),"",E927-G927)</f>
        <v>677869725</v>
      </c>
      <c r="J927" s="137">
        <f>IF(ISERROR(F927-H927),"",F927-H927)</f>
        <v>843469725</v>
      </c>
      <c r="K927" s="137">
        <v>68823953</v>
      </c>
      <c r="L927" s="137">
        <v>2303459</v>
      </c>
      <c r="M927" s="148">
        <v>6</v>
      </c>
      <c r="N927" s="198">
        <f>IF(M927="","",VLOOKUP(M927,POA!$B$3:$G898,3,0))</f>
        <v>5</v>
      </c>
      <c r="O927" s="159" t="s">
        <v>7</v>
      </c>
      <c r="P927" s="159">
        <f t="shared" ref="P927:P928" si="834">+SUM(P928:P936)</f>
        <v>0</v>
      </c>
      <c r="Q927" s="202">
        <f>IF(ISERROR(VLOOKUP(M927,POA!$B$3:$G911,2,0)),"",VLOOKUP(M927,POA!$B$3:$G911,2,0))</f>
        <v>1264100957</v>
      </c>
      <c r="R927" s="264">
        <f>IF(M927="","",SUM($I$926)+IF(ISERROR(VLOOKUP(M927,POA!$B$3:$G896,4,0)),"",VLOOKUP(M927,POA!$B$3:$G896,4,0)))</f>
        <v>1091232969.4000001</v>
      </c>
      <c r="S927" s="256" t="str">
        <f>IF(OR($R$26=0,M927="",Q927=""),"",IF($R$26&gt;=VLOOKUP(M927,POA!$B$3:$G$21,6,FALSE),"CUMPLE","NO CUMPLE"))</f>
        <v/>
      </c>
      <c r="T927" s="154" t="s">
        <v>71</v>
      </c>
      <c r="U927" s="138"/>
      <c r="V927" s="185" t="str">
        <f>IF(OR($U926=0,M927="",Q927=""),"",IF(AND(T927="SI",$U926&gt;=$V$22),"CUMPLE",IF($U926&gt;=$V$23,"CUMPLE","NO CUMPLE")))</f>
        <v>CUMPLE</v>
      </c>
      <c r="W927" s="139"/>
      <c r="X927" s="185" t="str">
        <f>IF(OR(W926=0,M927="",Q927=""),"",IF(AND(T927="SI",W926&lt;=$X$22),"CUMPLE",IF(W926&lt;=$X$23,"CUMPLE","NO CUMPLE")))</f>
        <v>CUMPLE</v>
      </c>
      <c r="Y927" s="140"/>
      <c r="Z927" s="185" t="str">
        <f>IF(OR(Y926=0,M927="",Q927=""),"",IF(AND(T927="SI",Y926&gt;=$Z$22),"CUMPLE",IF(Y926&gt;=$Z$23,"CUMPLE","NO CUMPLE")))</f>
        <v>CUMPLE</v>
      </c>
      <c r="AA927" s="213" t="str">
        <f t="shared" si="833"/>
        <v/>
      </c>
      <c r="AB927" s="141">
        <v>2021</v>
      </c>
      <c r="AC927" s="142">
        <f t="shared" ref="AC927:AC935" si="835">IF(ISERROR(F927/VLOOKUP(AB927,$AC$21:$AD$23,2)),"",F927/VLOOKUP(AB927,$AC$21:$AD$23,2))</f>
        <v>1172.1210257053733</v>
      </c>
      <c r="AD927" s="143" t="str">
        <f>IF(OR(B927="",C927=""),"",IF(AND(AC927&gt;0,AC927&lt;=30000),"MIPYME","NO CUMPLE"))</f>
        <v>MIPYME</v>
      </c>
      <c r="AE927" s="144"/>
      <c r="AF927" s="187" t="str">
        <f>IF(OR(M927="",L926="",P927=""),"",IF(AND(T926="SI",AE926&gt;=$AF$22),"CUMPLE",IF(AE926&gt;=$AF$23,"CUMPLE","NO CUMPLE")))</f>
        <v>CUMPLE</v>
      </c>
      <c r="AG927" s="144"/>
      <c r="AH927" s="187" t="str">
        <f>IF(OR(M927="",L926="",P927=""),"",IF(AND(T926="SI",AG926&gt;=$AH$22),"CUMPLE",IF(AG926&gt;=$AH$23,"CUMPLE","NO CUMPLE")))</f>
        <v>CUMPLE</v>
      </c>
      <c r="AI927" s="161" t="str">
        <f t="shared" ref="AI927:AI936" si="836">IF(OR(AF927="",AH927=""),"",IF(AF927="NO CUMPLE","NO CUMPLE",IF(AH927="NO CUMPLE","NO CUMPLE",IF(AH927="NO CUMPLE","NO CUMPLE","CUMPLE"))))</f>
        <v>CUMPLE</v>
      </c>
    </row>
    <row r="928" spans="1:37" s="14" customFormat="1" ht="20.100000000000001" customHeight="1">
      <c r="A928" s="259">
        <v>45470</v>
      </c>
      <c r="B928" s="21">
        <f t="shared" ref="B928:B936" si="837">IF(C928="","",B927+0.1)</f>
        <v>76.199999999999989</v>
      </c>
      <c r="C928" s="21" t="s">
        <v>340</v>
      </c>
      <c r="D928" s="121">
        <v>0.5</v>
      </c>
      <c r="E928" s="153">
        <v>212985631</v>
      </c>
      <c r="F928" s="153">
        <v>268485631</v>
      </c>
      <c r="G928" s="153">
        <v>52442578</v>
      </c>
      <c r="H928" s="153">
        <v>82442578</v>
      </c>
      <c r="I928" s="153">
        <f>IF(ISERROR(E928-G928),"",E928-G928)</f>
        <v>160543053</v>
      </c>
      <c r="J928" s="153">
        <f t="shared" ref="J928:J936" si="838">IF(ISERROR(F928-H928),"",F928-H928)</f>
        <v>186043053</v>
      </c>
      <c r="K928" s="153">
        <v>37400489</v>
      </c>
      <c r="L928" s="153">
        <v>646483</v>
      </c>
      <c r="M928" s="149">
        <v>7</v>
      </c>
      <c r="N928" s="197">
        <f>IF(M928="","",VLOOKUP(M928,POA!$B$3:$G898,3,0))</f>
        <v>5</v>
      </c>
      <c r="O928" s="160" t="s">
        <v>7</v>
      </c>
      <c r="P928" s="160">
        <f t="shared" si="834"/>
        <v>0</v>
      </c>
      <c r="Q928" s="255">
        <f>IF(ISERROR(VLOOKUP(M928,POA!$B$3:$G911,2,0)),"",VLOOKUP(M928,POA!$B$3:$G911,2,0))</f>
        <v>1167015102</v>
      </c>
      <c r="R928" s="295">
        <f>IF(M928="","",SUM($I$926)+IF(ISERROR(VLOOKUP(M928,POA!$B$3:$G897,4,0)),"",VLOOKUP(M928,POA!$B$3:$G897,4,0)))</f>
        <v>1071815798.4</v>
      </c>
      <c r="S928" s="257" t="str">
        <f>IF(OR($R$26=0,M928="",Q928=""),"",IF($R$26&gt;=VLOOKUP(M928,POA!$B$3:$G$21,6,FALSE),"CUMPLE","NO CUMPLE"))</f>
        <v/>
      </c>
      <c r="T928" s="129" t="s">
        <v>71</v>
      </c>
      <c r="U928" s="130"/>
      <c r="V928" s="186" t="str">
        <f>IF(OR($U926=0,M928="",Q928=""),"",IF(AND(T928="SI",$U926&gt;=$V$22),"CUMPLE",IF($U926&gt;=$V$23,"CUMPLE","NO CUMPLE")))</f>
        <v>CUMPLE</v>
      </c>
      <c r="W928" s="131"/>
      <c r="X928" s="186" t="str">
        <f>IF(OR(W926=0,M928="",Q928=""),"",IF(AND(T928="SI",W926&lt;=$X$22),"CUMPLE",IF(W926&lt;=$X$23,"CUMPLE","NO CUMPLE")))</f>
        <v>CUMPLE</v>
      </c>
      <c r="Y928" s="132"/>
      <c r="Z928" s="186" t="str">
        <f>IF(OR(Y926=0,M928="",Q928=""),"",IF(AND(T928="SI",Y926&gt;=$Z$22),"CUMPLE",IF(Y926&gt;=$Z$23,"CUMPLE","NO CUMPLE")))</f>
        <v>CUMPLE</v>
      </c>
      <c r="AA928" s="214" t="str">
        <f t="shared" si="833"/>
        <v/>
      </c>
      <c r="AB928" s="199">
        <v>2021</v>
      </c>
      <c r="AC928" s="134">
        <f t="shared" si="835"/>
        <v>295.51782887886532</v>
      </c>
      <c r="AD928" s="135" t="str">
        <f t="shared" ref="AD928:AD931" si="839">IF(OR(B928="",C928=""),"",IF(AND(AC928&gt;0,AC928&lt;=30000),"MIPYME","NO CUMPLE"))</f>
        <v>MIPYME</v>
      </c>
      <c r="AE928" s="136"/>
      <c r="AF928" s="188" t="str">
        <f>IF(OR(M928="",L926="",P928=""),"",IF(AND(T926="SI",AE926&gt;=$AF$22),"CUMPLE",IF(AE926&gt;=$AF$23,"CUMPLE","NO CUMPLE")))</f>
        <v>CUMPLE</v>
      </c>
      <c r="AG928" s="136"/>
      <c r="AH928" s="188" t="str">
        <f>IF(OR(M928="",L926="",P926=""),"",IF(AND(T926="SI",AG926&gt;=$AH$22),"CUMPLE",IF(AG926&gt;=$AH$23,"CUMPLE","NO CUMPLE")))</f>
        <v>CUMPLE</v>
      </c>
      <c r="AI928" s="162" t="str">
        <f t="shared" si="836"/>
        <v>CUMPLE</v>
      </c>
    </row>
    <row r="929" spans="1:37" s="14" customFormat="1" ht="20.100000000000001" customHeight="1">
      <c r="A929" s="259"/>
      <c r="B929" s="21" t="str">
        <f t="shared" si="837"/>
        <v/>
      </c>
      <c r="C929" s="21"/>
      <c r="D929" s="121"/>
      <c r="E929" s="153"/>
      <c r="F929" s="153"/>
      <c r="G929" s="153"/>
      <c r="H929" s="153"/>
      <c r="I929" s="153">
        <f t="shared" ref="I929:I935" si="840">IF(ISERROR(E929-G929),"",E929-G929)</f>
        <v>0</v>
      </c>
      <c r="J929" s="153">
        <f t="shared" si="838"/>
        <v>0</v>
      </c>
      <c r="K929" s="153"/>
      <c r="L929" s="153"/>
      <c r="M929" s="149"/>
      <c r="N929" s="197"/>
      <c r="O929" s="160"/>
      <c r="P929" s="160"/>
      <c r="Q929" s="203"/>
      <c r="R929" s="261"/>
      <c r="S929" s="251" t="str">
        <f>IF(OR($R$26=0,M929="",Q929=""),"",IF($R$26&gt;=VLOOKUP(M929,POA!$B$3:$G$21,6,FALSE),"CUMPLE","NO CUMPLE"))</f>
        <v/>
      </c>
      <c r="T929" s="129"/>
      <c r="U929" s="130"/>
      <c r="V929" s="186" t="str">
        <f>IF(OR($U926=0,M929="",Q929=""),"",IF(AND(T929="SI",$U926&gt;=$V$22),"CUMPLE",IF($U926&gt;=$V$23,"CUMPLE","NO CUMPLE")))</f>
        <v/>
      </c>
      <c r="W929" s="131"/>
      <c r="X929" s="186" t="str">
        <f>IF(OR(W926=0,M929="",Q929=""),"",IF(AND(T929="SI",W926&lt;=$X$22),"CUMPLE",IF(W926&lt;=$X$23,"CUMPLE","NO CUMPLE")))</f>
        <v/>
      </c>
      <c r="Y929" s="132"/>
      <c r="Z929" s="186" t="str">
        <f>IF(OR(Y926=0,M929="",Q929=""),"",IF(AND(T929="SI",Y926&gt;=$Z$22),"CUMPLE",IF(Y926&gt;=$Z$23,"CUMPLE","NO CUMPLE")))</f>
        <v/>
      </c>
      <c r="AA929" s="214" t="str">
        <f t="shared" si="833"/>
        <v/>
      </c>
      <c r="AB929" s="199">
        <v>2021</v>
      </c>
      <c r="AC929" s="134">
        <f t="shared" si="835"/>
        <v>0</v>
      </c>
      <c r="AD929" s="135" t="str">
        <f t="shared" si="839"/>
        <v/>
      </c>
      <c r="AE929" s="136"/>
      <c r="AF929" s="188" t="str">
        <f>IF(OR(M929="",L926="",P929=""),"",IF(AND(T926="SI",AE926&gt;=$AF$22),"CUMPLE",IF(AE926&gt;=$AF$23,"CUMPLE","NO CUMPLE")))</f>
        <v/>
      </c>
      <c r="AG929" s="136"/>
      <c r="AH929" s="188" t="str">
        <f>IF(OR(M929="",L926="",P926=""),"",IF(AND(T926="SI",AG926&gt;=$AH$22),"CUMPLE",IF(AG926&gt;=$AH$23,"CUMPLE","NO CUMPLE")))</f>
        <v/>
      </c>
      <c r="AI929" s="162" t="str">
        <f t="shared" si="836"/>
        <v/>
      </c>
    </row>
    <row r="930" spans="1:37" s="14" customFormat="1" ht="20.100000000000001" customHeight="1">
      <c r="A930" s="259"/>
      <c r="B930" s="21" t="str">
        <f t="shared" si="837"/>
        <v/>
      </c>
      <c r="C930" s="21"/>
      <c r="D930" s="121"/>
      <c r="E930" s="153"/>
      <c r="F930" s="153"/>
      <c r="G930" s="153"/>
      <c r="H930" s="153"/>
      <c r="I930" s="153">
        <f t="shared" si="840"/>
        <v>0</v>
      </c>
      <c r="J930" s="153">
        <f t="shared" si="838"/>
        <v>0</v>
      </c>
      <c r="K930" s="153"/>
      <c r="L930" s="153"/>
      <c r="M930" s="149"/>
      <c r="N930" s="197"/>
      <c r="O930" s="160"/>
      <c r="P930" s="160"/>
      <c r="Q930" s="203"/>
      <c r="R930" s="204"/>
      <c r="S930" s="252" t="str">
        <f>IF(OR($R$26=0,M930="",Q930=""),"",IF($R$26&gt;=VLOOKUP(M930,POA!$B$3:$G$21,6,FALSE),"CUMPLE","NO CUMPLE"))</f>
        <v/>
      </c>
      <c r="T930" s="129"/>
      <c r="U930" s="130"/>
      <c r="V930" s="186" t="str">
        <f>IF(OR($U926=0,M930="",Q930=""),"",IF(AND(T930="SI",$U926&gt;=$V$22),"CUMPLE",IF($U926&gt;=$V$23,"CUMPLE","NO CUMPLE")))</f>
        <v/>
      </c>
      <c r="W930" s="131"/>
      <c r="X930" s="186" t="str">
        <f>IF(OR(W926=0,M930="",Q930=""),"",IF(AND(T930="SI",W926&lt;=$X$22),"CUMPLE",IF(W926&lt;=$X$23,"CUMPLE","NO CUMPLE")))</f>
        <v/>
      </c>
      <c r="Y930" s="132"/>
      <c r="Z930" s="186" t="str">
        <f>IF(OR(Y926=0,M930="",Q930=""),"",IF(AND(T930="SI",Y926&gt;=$Z$22),"CUMPLE",IF(Y926&gt;=$Z$23,"CUMPLE","NO CUMPLE")))</f>
        <v/>
      </c>
      <c r="AA930" s="214" t="str">
        <f t="shared" si="833"/>
        <v/>
      </c>
      <c r="AB930" s="199">
        <v>2021</v>
      </c>
      <c r="AC930" s="134">
        <f t="shared" si="835"/>
        <v>0</v>
      </c>
      <c r="AD930" s="135" t="str">
        <f t="shared" si="839"/>
        <v/>
      </c>
      <c r="AE930" s="136"/>
      <c r="AF930" s="188" t="str">
        <f>IF(OR(M930="",L926="",P930=""),"",IF(AND(T926="SI",AE926&gt;=$AF$22),"CUMPLE",IF(AE926&gt;=$AF$23,"CUMPLE","NO CUMPLE")))</f>
        <v/>
      </c>
      <c r="AG930" s="136"/>
      <c r="AH930" s="188" t="str">
        <f>IF(OR(M929="",L926="",P926=""),"",IF(AND(T926="SI",AG926&gt;=$AH$22),"CUMPLE",IF(AG926&gt;=$AH$23,"CUMPLE","NO CUMPLE")))</f>
        <v/>
      </c>
      <c r="AI930" s="162" t="str">
        <f t="shared" si="836"/>
        <v/>
      </c>
    </row>
    <row r="931" spans="1:37" s="14" customFormat="1" ht="20.100000000000001" customHeight="1">
      <c r="A931" s="259"/>
      <c r="B931" s="21" t="str">
        <f t="shared" si="837"/>
        <v/>
      </c>
      <c r="C931" s="21"/>
      <c r="D931" s="121"/>
      <c r="E931" s="153"/>
      <c r="F931" s="153"/>
      <c r="G931" s="153"/>
      <c r="H931" s="153"/>
      <c r="I931" s="153">
        <f t="shared" si="840"/>
        <v>0</v>
      </c>
      <c r="J931" s="153">
        <f t="shared" si="838"/>
        <v>0</v>
      </c>
      <c r="K931" s="153"/>
      <c r="L931" s="153"/>
      <c r="M931" s="149"/>
      <c r="N931" s="197"/>
      <c r="O931" s="160"/>
      <c r="P931" s="160"/>
      <c r="Q931" s="203"/>
      <c r="R931" s="204"/>
      <c r="S931" s="246" t="str">
        <f>IF(OR($R$26=0,M931="",Q931=""),"",IF($R$26&gt;=VLOOKUP(M931,POA!$B$3:$G$21,6,FALSE),"CUMPLE","NO CUMPLE"))</f>
        <v/>
      </c>
      <c r="T931" s="129"/>
      <c r="U931" s="130"/>
      <c r="V931" s="186" t="str">
        <f>IF(OR($U926=0,M931="",Q931=""),"",IF(AND(T931="SI",$U926&gt;=$V$22),"CUMPLE",IF($U926&gt;=$V$23,"CUMPLE","NO CUMPLE")))</f>
        <v/>
      </c>
      <c r="W931" s="131"/>
      <c r="X931" s="186" t="str">
        <f>IF(OR(W926=0,M931="",Q931=""),"",IF(AND(T931="SI",W926&lt;=$X$22),"CUMPLE",IF(W926&lt;=$X$23,"CUMPLE","NO CUMPLE")))</f>
        <v/>
      </c>
      <c r="Y931" s="132"/>
      <c r="Z931" s="186" t="str">
        <f>IF(OR(Y926=0,M931="",Q931=""),"",IF(AND(T931="SI",Y926&gt;=$Z$22),"CUMPLE",IF(Y926&gt;=$Z$23,"CUMPLE","NO CUMPLE")))</f>
        <v/>
      </c>
      <c r="AA931" s="214" t="str">
        <f t="shared" si="833"/>
        <v/>
      </c>
      <c r="AB931" s="199">
        <v>2021</v>
      </c>
      <c r="AC931" s="134">
        <f t="shared" si="835"/>
        <v>0</v>
      </c>
      <c r="AD931" s="135" t="str">
        <f t="shared" si="839"/>
        <v/>
      </c>
      <c r="AE931" s="136"/>
      <c r="AF931" s="188" t="str">
        <f>IF(OR(M931="",L926="",P931=""),"",IF(AND(T926="SI",AE926&gt;=$AF$22),"CUMPLE",IF(AE926&gt;=$AF$23,"CUMPLE","NO CUMPLE")))</f>
        <v/>
      </c>
      <c r="AG931" s="136"/>
      <c r="AH931" s="188" t="str">
        <f>IF(OR(M931="",L926="",P926=""),"",IF(AND(T926="SI",AG926&gt;=$AH$22),"CUMPLE",IF(AG926&gt;=$AH$23,"CUMPLE","NO CUMPLE")))</f>
        <v/>
      </c>
      <c r="AI931" s="162" t="str">
        <f t="shared" si="836"/>
        <v/>
      </c>
    </row>
    <row r="932" spans="1:37" s="14" customFormat="1" ht="20.100000000000001" customHeight="1">
      <c r="A932" s="259"/>
      <c r="B932" s="150" t="str">
        <f t="shared" si="837"/>
        <v/>
      </c>
      <c r="C932" s="150"/>
      <c r="D932" s="121"/>
      <c r="E932" s="153"/>
      <c r="F932" s="153"/>
      <c r="G932" s="153"/>
      <c r="H932" s="153"/>
      <c r="I932" s="153">
        <f t="shared" si="840"/>
        <v>0</v>
      </c>
      <c r="J932" s="153">
        <f t="shared" si="838"/>
        <v>0</v>
      </c>
      <c r="K932" s="153"/>
      <c r="L932" s="153"/>
      <c r="M932" s="149"/>
      <c r="N932" s="197"/>
      <c r="O932" s="160"/>
      <c r="P932" s="160"/>
      <c r="Q932" s="203"/>
      <c r="R932" s="204"/>
      <c r="S932" s="246" t="str">
        <f>IF(OR($R$26=0,M932="",Q932=""),"",IF($R$26&gt;=VLOOKUP(M932,POA!$B$3:$G$21,6,FALSE),"CUMPLE","NO CUMPLE"))</f>
        <v/>
      </c>
      <c r="T932" s="129"/>
      <c r="U932" s="130"/>
      <c r="V932" s="186" t="str">
        <f>IF(OR($U926=0,M932="",Q932=""),"",IF(AND(T932="SI",$U926&gt;=$V$22),"CUMPLE",IF($U926&gt;=$V$23,"CUMPLE","NO CUMPLE")))</f>
        <v/>
      </c>
      <c r="W932" s="131"/>
      <c r="X932" s="186" t="str">
        <f>IF(OR(W926=0,M932="",Q932=""),"",IF(AND(T932="SI",W926&lt;=$X$22),"CUMPLE",IF(W926&lt;=$X$23,"CUMPLE","NO CUMPLE")))</f>
        <v/>
      </c>
      <c r="Y932" s="132"/>
      <c r="Z932" s="186" t="str">
        <f>IF(OR(Y926=0,M932="",Q932=""),"",IF(AND(T932="SI",Y926&gt;=$Z$22),"CUMPLE",IF(Y926&gt;=$Z$23,"CUMPLE","NO CUMPLE")))</f>
        <v/>
      </c>
      <c r="AA932" s="214" t="str">
        <f t="shared" si="833"/>
        <v/>
      </c>
      <c r="AB932" s="199">
        <v>2021</v>
      </c>
      <c r="AC932" s="134">
        <f t="shared" si="835"/>
        <v>0</v>
      </c>
      <c r="AD932" s="135" t="str">
        <f>IF(OR(B932="",C932=""),"",IF(AND(AC932&gt;0,AC932&lt;=30000),"MIPYME","NO CUMPLE"))</f>
        <v/>
      </c>
      <c r="AE932" s="136"/>
      <c r="AF932" s="188" t="str">
        <f>IF(OR(M932="",L926="",P932=""),"",IF(AND(T930="SI",AE926&gt;=$AF$22),"CUMPLE",IF(AE926&gt;=$AF$23,"CUMPLE","NO CUMPLE")))</f>
        <v/>
      </c>
      <c r="AG932" s="136"/>
      <c r="AH932" s="188" t="str">
        <f>IF(OR(M932="",L926="",P926=""),"",IF(AND(T926="SI",AG926&gt;=$AH$22),"CUMPLE",IF(AG926&gt;=$AH$23,"CUMPLE","NO CUMPLE")))</f>
        <v/>
      </c>
      <c r="AI932" s="162" t="str">
        <f t="shared" si="836"/>
        <v/>
      </c>
    </row>
    <row r="933" spans="1:37" s="14" customFormat="1" ht="20.100000000000001" customHeight="1">
      <c r="A933" s="259"/>
      <c r="B933" s="150" t="str">
        <f t="shared" si="837"/>
        <v/>
      </c>
      <c r="C933" s="150"/>
      <c r="D933" s="121"/>
      <c r="E933" s="153"/>
      <c r="F933" s="153"/>
      <c r="G933" s="153"/>
      <c r="H933" s="153"/>
      <c r="I933" s="153">
        <f t="shared" si="840"/>
        <v>0</v>
      </c>
      <c r="J933" s="153">
        <f t="shared" si="838"/>
        <v>0</v>
      </c>
      <c r="K933" s="153"/>
      <c r="L933" s="153"/>
      <c r="M933" s="149"/>
      <c r="N933" s="197"/>
      <c r="O933" s="160"/>
      <c r="P933" s="160"/>
      <c r="Q933" s="203"/>
      <c r="R933" s="204"/>
      <c r="S933" s="246" t="str">
        <f>IF(OR($R$26=0,M933="",Q933=""),"",IF($R$26&gt;=VLOOKUP(M933,POA!$B$3:$G$21,6,FALSE),"CUMPLE","NO CUMPLE"))</f>
        <v/>
      </c>
      <c r="T933" s="129"/>
      <c r="U933" s="130"/>
      <c r="V933" s="186" t="str">
        <f>IF(OR($U926=0,M933="",Q933=""),"",IF(AND(T933="SI",$U926&gt;=$V$22),"CUMPLE",IF($U926&gt;=$V$23,"CUMPLE","NO CUMPLE")))</f>
        <v/>
      </c>
      <c r="W933" s="131"/>
      <c r="X933" s="186" t="str">
        <f>IF(OR(W926=0,M933="",Q933=""),"",IF(AND(T933="SI",W926&lt;=$X$22),"CUMPLE",IF(W926&lt;=$X$23,"CUMPLE","NO CUMPLE")))</f>
        <v/>
      </c>
      <c r="Y933" s="132"/>
      <c r="Z933" s="186" t="str">
        <f>IF(OR(Y926=0,M933="",Q933=""),"",IF(AND(T933="SI",Y926&gt;=$Z$22),"CUMPLE",IF(Y926&gt;=$Z$23,"CUMPLE","NO CUMPLE")))</f>
        <v/>
      </c>
      <c r="AA933" s="214" t="str">
        <f t="shared" si="833"/>
        <v/>
      </c>
      <c r="AB933" s="199">
        <v>2021</v>
      </c>
      <c r="AC933" s="134">
        <f t="shared" si="835"/>
        <v>0</v>
      </c>
      <c r="AD933" s="135" t="str">
        <f t="shared" ref="AD933:AD934" si="841">IF(OR(B933="",C933=""),"",IF(AND(AC933&gt;0,AC933&lt;=30000),"MIPYME","NO CUMPLE"))</f>
        <v/>
      </c>
      <c r="AE933" s="136"/>
      <c r="AF933" s="188" t="str">
        <f>IF(OR(M933="",L926="",P933=""),"",IF(AND(T926="SI",AE926&gt;=$AF$22),"CUMPLE",IF(AE926&gt;=$AF$23,"CUMPLE","NO CUMPLE")))</f>
        <v/>
      </c>
      <c r="AG933" s="136"/>
      <c r="AH933" s="188" t="str">
        <f>IF(OR(M933="",L926="",P926=""),"",IF(AND(T926="SI",AG926&gt;=$AH$22),"CUMPLE",IF(AG926&gt;=$AH$23,"CUMPLE","NO CUMPLE")))</f>
        <v/>
      </c>
      <c r="AI933" s="162" t="str">
        <f t="shared" si="836"/>
        <v/>
      </c>
    </row>
    <row r="934" spans="1:37" s="14" customFormat="1" ht="20.100000000000001" customHeight="1">
      <c r="A934" s="259"/>
      <c r="B934" s="150" t="str">
        <f t="shared" si="837"/>
        <v/>
      </c>
      <c r="C934" s="150"/>
      <c r="D934" s="121"/>
      <c r="E934" s="153"/>
      <c r="F934" s="153"/>
      <c r="G934" s="153"/>
      <c r="H934" s="153"/>
      <c r="I934" s="153">
        <f t="shared" si="840"/>
        <v>0</v>
      </c>
      <c r="J934" s="153">
        <f t="shared" si="838"/>
        <v>0</v>
      </c>
      <c r="K934" s="153"/>
      <c r="L934" s="153"/>
      <c r="M934" s="149"/>
      <c r="N934" s="197"/>
      <c r="O934" s="160"/>
      <c r="P934" s="160"/>
      <c r="Q934" s="203"/>
      <c r="R934" s="204"/>
      <c r="S934" s="246" t="str">
        <f>IF(OR($R$26=0,M934="",Q934=""),"",IF($R$26&gt;=VLOOKUP(M934,POA!$B$3:$G$21,6,FALSE),"CUMPLE","NO CUMPLE"))</f>
        <v/>
      </c>
      <c r="T934" s="129"/>
      <c r="U934" s="130"/>
      <c r="V934" s="186" t="str">
        <f>IF(OR($U926=0,M934="",Q934=""),"",IF(AND(T934="SI",$U926&gt;=$V$22),"CUMPLE",IF($U926&gt;=$V$23,"CUMPLE","NO CUMPLE")))</f>
        <v/>
      </c>
      <c r="W934" s="131"/>
      <c r="X934" s="186" t="str">
        <f>IF(OR(W926=0,M934="",Q934=""),"",IF(AND(T934="SI",W926&lt;=$X$22),"CUMPLE",IF(W926&lt;=$X$23,"CUMPLE","NO CUMPLE")))</f>
        <v/>
      </c>
      <c r="Y934" s="132"/>
      <c r="Z934" s="186" t="str">
        <f>IF(OR(Y926=0,M934="",Q934=""),"",IF(AND(T934="SI",Y926&gt;=$Z$22),"CUMPLE",IF(Y926&gt;=$Z$23,"CUMPLE","NO CUMPLE")))</f>
        <v/>
      </c>
      <c r="AA934" s="215" t="str">
        <f t="shared" si="833"/>
        <v/>
      </c>
      <c r="AB934" s="133">
        <v>2021</v>
      </c>
      <c r="AC934" s="134">
        <f t="shared" si="835"/>
        <v>0</v>
      </c>
      <c r="AD934" s="135" t="str">
        <f t="shared" si="841"/>
        <v/>
      </c>
      <c r="AE934" s="136"/>
      <c r="AF934" s="188" t="str">
        <f>IF(OR(M934="",L926="",P926=""),"",IF(AND(T926="SI",AE926&gt;=$AF$22),"CUMPLE",IF(AE926&gt;=$AF$23,"CUMPLE","NO CUMPLE")))</f>
        <v/>
      </c>
      <c r="AG934" s="136"/>
      <c r="AH934" s="188" t="str">
        <f>IF(OR(M934="",L926="",P926=""),"",IF(AND(T926="SI",AG926&gt;=$AH$22),"CUMPLE",IF(AG926&gt;=$AH$23,"CUMPLE","NO CUMPLE")))</f>
        <v/>
      </c>
      <c r="AI934" s="162" t="str">
        <f t="shared" si="836"/>
        <v/>
      </c>
    </row>
    <row r="935" spans="1:37" s="14" customFormat="1" ht="20.100000000000001" customHeight="1">
      <c r="A935" s="259"/>
      <c r="B935" s="150" t="str">
        <f t="shared" si="837"/>
        <v/>
      </c>
      <c r="C935" s="150"/>
      <c r="D935" s="121"/>
      <c r="E935" s="153"/>
      <c r="F935" s="153"/>
      <c r="G935" s="153"/>
      <c r="H935" s="153"/>
      <c r="I935" s="153">
        <f t="shared" si="840"/>
        <v>0</v>
      </c>
      <c r="J935" s="153">
        <f t="shared" si="838"/>
        <v>0</v>
      </c>
      <c r="K935" s="153"/>
      <c r="L935" s="153"/>
      <c r="M935" s="151"/>
      <c r="N935" s="197"/>
      <c r="O935" s="160"/>
      <c r="P935" s="160"/>
      <c r="Q935" s="203"/>
      <c r="R935" s="204"/>
      <c r="S935" s="246"/>
      <c r="T935" s="129"/>
      <c r="U935" s="130"/>
      <c r="V935" s="186" t="str">
        <f>IF(OR($U926=0,M935="",Q935=""),"",IF(AND(T935="SI",$U926&gt;=$V$22),"CUMPLE",IF($U926&gt;=$V$23,"CUMPLE","NO CUMPLE")))</f>
        <v/>
      </c>
      <c r="W935" s="131"/>
      <c r="X935" s="186" t="str">
        <f>IF(OR(W926=0,M935="",Q935=""),"",IF(AND(T935="SI",W926&lt;=$X$22),"CUMPLE",IF(W926&lt;=$X$23,"CUMPLE","NO CUMPLE")))</f>
        <v/>
      </c>
      <c r="Y935" s="132"/>
      <c r="Z935" s="186" t="str">
        <f>IF(OR(Y926=0,M935="",Q935=""),"",IF(AND(T935="SI",Y926&gt;=$Z$22),"CUMPLE",IF(Y926&gt;=$Z$23,"CUMPLE","NO CUMPLE")))</f>
        <v/>
      </c>
      <c r="AA935" s="214" t="str">
        <f t="shared" si="833"/>
        <v/>
      </c>
      <c r="AB935" s="199">
        <v>2021</v>
      </c>
      <c r="AC935" s="134">
        <f t="shared" si="835"/>
        <v>0</v>
      </c>
      <c r="AD935" s="135" t="str">
        <f>IF(OR(B935="",C935=""),"",IF(AND(AC935&gt;0,AC935&lt;=30000),"MIPYME","NO CUMPLE"))</f>
        <v/>
      </c>
      <c r="AE935" s="136"/>
      <c r="AF935" s="188" t="str">
        <f>IF(OR(M935="",L926="",P935=""),"",IF(AND(T926="SI",AE926&gt;=$AF$22),"CUMPLE",IF(AE926&gt;=$AF$23,"CUMPLE","NO CUMPLE")))</f>
        <v/>
      </c>
      <c r="AG935" s="136"/>
      <c r="AH935" s="188" t="str">
        <f>IF(OR(M935="",L926="",P926=""),"",IF(AND(T926="SI",AG926&gt;=$AH$22),"CUMPLE",IF(AG926&gt;=$AH$23,"CUMPLE","NO CUMPLE")))</f>
        <v/>
      </c>
      <c r="AI935" s="162" t="str">
        <f t="shared" si="836"/>
        <v/>
      </c>
    </row>
    <row r="936" spans="1:37" ht="20.100000000000001" customHeight="1">
      <c r="A936" s="259"/>
      <c r="B936" s="284" t="str">
        <f t="shared" si="837"/>
        <v/>
      </c>
      <c r="C936" s="284"/>
      <c r="D936" s="284"/>
      <c r="E936" s="216"/>
      <c r="F936" s="153"/>
      <c r="G936" s="153"/>
      <c r="H936" s="153"/>
      <c r="I936" s="153">
        <f>IF(ISERROR(E936-G936),"",E936-G936)</f>
        <v>0</v>
      </c>
      <c r="J936" s="153">
        <f t="shared" si="838"/>
        <v>0</v>
      </c>
      <c r="K936" s="153"/>
      <c r="L936" s="153"/>
      <c r="M936" s="151"/>
      <c r="N936" s="197"/>
      <c r="O936" s="160"/>
      <c r="P936" s="160"/>
      <c r="Q936" s="203"/>
      <c r="R936" s="204"/>
      <c r="S936" s="253"/>
      <c r="T936" s="129"/>
      <c r="U936" s="129"/>
      <c r="V936" s="186" t="str">
        <f>IF(OR($U927=0,M936="",Q936=""),"",IF(AND(T936="SI",$U927&gt;=$V$22),"CUMPLE",IF($U927&gt;=$V$23,"CUMPLE","NO CUMPLE")))</f>
        <v/>
      </c>
      <c r="W936" s="129"/>
      <c r="X936" s="186" t="str">
        <f>IF(OR(W927=0,M936="",Q936=""),"",IF(AND(T936="SI",W927&lt;=$X$22),"CUMPLE",IF(W927&lt;=$X$23,"CUMPLE","NO CUMPLE")))</f>
        <v/>
      </c>
      <c r="Y936" s="129"/>
      <c r="Z936" s="186" t="str">
        <f>IF(OR(Y927=0,M936="",Q936=""),"",IF(AND(T936="SI",Y927&gt;=$Z$22),"CUMPLE",IF(Y927&gt;=$Z$23,"CUMPLE","NO CUMPLE")))</f>
        <v/>
      </c>
      <c r="AA936" s="214" t="str">
        <f t="shared" si="833"/>
        <v/>
      </c>
      <c r="AB936" s="200"/>
      <c r="AC936" s="129"/>
      <c r="AD936" s="129"/>
      <c r="AE936" s="129"/>
      <c r="AF936" s="188" t="str">
        <f>IF(OR(M936="",L926="",P936=""),"",IF(AND(T926="SI",AE926&gt;=$AF$22),"CUMPLE",IF(AE926&gt;=$AF$23,"CUMPLE","NO CUMPLE")))</f>
        <v/>
      </c>
      <c r="AG936" s="129"/>
      <c r="AH936" s="188" t="str">
        <f>IF(OR(M936="",L926="",P926=""),"",IF(AND(T926="SI",AG926&gt;=$AH$22),"CUMPLE",IF(AG926&gt;=$AH$23,"CUMPLE","NO CUMPLE")))</f>
        <v/>
      </c>
      <c r="AI936" s="162" t="str">
        <f t="shared" si="836"/>
        <v/>
      </c>
      <c r="AJ936" s="14"/>
      <c r="AK936" s="14"/>
    </row>
    <row r="937" spans="1:37" ht="9.9499999999999993" customHeight="1" thickBot="1">
      <c r="A937" s="259"/>
      <c r="B937" s="322" t="s">
        <v>73</v>
      </c>
      <c r="C937" s="323"/>
      <c r="D937" s="323"/>
      <c r="E937" s="323"/>
      <c r="F937" s="323"/>
      <c r="G937" s="323"/>
      <c r="H937" s="323"/>
      <c r="I937" s="323"/>
      <c r="J937" s="323"/>
      <c r="K937" s="323"/>
      <c r="L937" s="323"/>
      <c r="M937" s="323"/>
      <c r="N937" s="323"/>
      <c r="O937" s="323"/>
      <c r="P937" s="323"/>
      <c r="Q937" s="323"/>
      <c r="R937" s="323"/>
      <c r="S937" s="324"/>
      <c r="T937" s="323"/>
      <c r="U937" s="323"/>
      <c r="V937" s="323"/>
      <c r="W937" s="323"/>
      <c r="X937" s="323"/>
      <c r="Y937" s="323"/>
      <c r="Z937" s="323"/>
      <c r="AA937" s="324"/>
      <c r="AB937" s="323"/>
      <c r="AC937" s="323"/>
      <c r="AD937" s="323"/>
      <c r="AE937" s="323"/>
      <c r="AF937" s="323"/>
      <c r="AG937" s="323"/>
      <c r="AH937" s="323"/>
      <c r="AI937" s="325"/>
      <c r="AJ937" s="14"/>
      <c r="AK937" s="14"/>
    </row>
    <row r="938" spans="1:37" s="221" customFormat="1" ht="26.1" customHeight="1">
      <c r="A938" s="269" t="s">
        <v>341</v>
      </c>
      <c r="B938" s="222">
        <v>77</v>
      </c>
      <c r="C938" s="223" t="s">
        <v>342</v>
      </c>
      <c r="D938" s="224">
        <f>IF(SUM(D939:D948)=0,"",SUM(D939:D948))</f>
        <v>1</v>
      </c>
      <c r="E938" s="225">
        <f t="shared" ref="E938:K938" si="842">IF(ISERROR(SUM(E939:E948)),"",SUM(E939:E948))</f>
        <v>6733120000</v>
      </c>
      <c r="F938" s="225">
        <f t="shared" si="842"/>
        <v>7586371000</v>
      </c>
      <c r="G938" s="225">
        <f t="shared" si="842"/>
        <v>1072085000</v>
      </c>
      <c r="H938" s="225">
        <f t="shared" si="842"/>
        <v>2030814000</v>
      </c>
      <c r="I938" s="225">
        <f t="shared" si="842"/>
        <v>5661035000</v>
      </c>
      <c r="J938" s="225">
        <f t="shared" si="842"/>
        <v>5555557000</v>
      </c>
      <c r="K938" s="225">
        <f t="shared" si="842"/>
        <v>191766000</v>
      </c>
      <c r="L938" s="225">
        <f t="shared" ref="L938" si="843">IF(ISERROR(SUM(L939:L947)),"",SUM(L939:L947))</f>
        <v>2699000.0000999998</v>
      </c>
      <c r="M938" s="226">
        <v>4</v>
      </c>
      <c r="N938" s="227">
        <f>IF(M938="","",VLOOKUP(M938,POA!$B$3:$G910,3,0))</f>
        <v>5</v>
      </c>
      <c r="O938" s="228" t="s">
        <v>7</v>
      </c>
      <c r="P938" s="228">
        <f>+SUM(P939:P947)</f>
        <v>0</v>
      </c>
      <c r="Q938" s="229">
        <f>IF(ISERROR(VLOOKUP(M938,POA!$B$3:$G923,2,0)),"",VLOOKUP(M938,POA!$B$3:$G923,2,0))</f>
        <v>1378467964</v>
      </c>
      <c r="R938" s="230">
        <f>IF(M938="","",SUM($I$938)+IF(ISERROR(VLOOKUP(M938,POA!$B$3:$G907,4,0)),"",VLOOKUP(M938,POA!$B$3:$G907,4,0)))</f>
        <v>5936728592.8000002</v>
      </c>
      <c r="S938" s="231" t="str">
        <f>IF(OR($R$26=0,M938="",Q938=""),"",IF($R$26&gt;=VLOOKUP(M938,POA!$B$3:$G$21,6,FALSE),"CUMPLE","NO CUMPLE"))</f>
        <v/>
      </c>
      <c r="T938" s="225" t="str">
        <f>IF(M938="","",IF(COUNTIFS(T939:T948,"SI",D939:D948,"&gt;=10%")&gt;0,"SI","NO"))</f>
        <v>SI</v>
      </c>
      <c r="U938" s="225">
        <f>IF(ISERROR(SUM(E938/G938)),0,SUM(E938/G938))</f>
        <v>6.2803975431052574</v>
      </c>
      <c r="V938" s="232" t="str">
        <f>IF(OR($U938=0,M938="",Q938=""),"",IF(AND(T938="SI",$U938&gt;=$V$22),"CUMPLE",IF($U938&gt;=$V$23,"CUMPLE","NO CUMPLE")))</f>
        <v>CUMPLE</v>
      </c>
      <c r="W938" s="233">
        <f>IF(M938="","",IF(ISERROR(SUM(H938/F938)),0,SUM(H938/F938)))</f>
        <v>0.26769241841718522</v>
      </c>
      <c r="X938" s="232" t="str">
        <f>IF(OR(W938=0,M938="",Q938=""),"",IF(AND(T938="SI",W938&lt;=$X$22),"CUMPLE",IF(W938&lt;=$X$23,"CUMPLE","NO CUMPLE")))</f>
        <v>CUMPLE</v>
      </c>
      <c r="Y938" s="225">
        <f>IF(ISERROR(SUM(K938/L938)),0,SUM(K938/L938))</f>
        <v>71.050759537938106</v>
      </c>
      <c r="Z938" s="232" t="str">
        <f>IF(OR(Y938=0,M938="",Q938=""),"",IF(AND(T938="SI",Y938&gt;=$Z$22),"CUMPLE",IF(Y938&gt;=$Z$23,"CUMPLE","NO CUMPLE")))</f>
        <v>CUMPLE</v>
      </c>
      <c r="AA938" s="234" t="str">
        <f t="shared" ref="AA938:AA948" si="844">IF(OR(S938="",V938="",X938="",Z938=""),"",IF(S938="NO CUMPLE","NO CUMPLE",IF(V938="NO CUMPLE","NO CUMPLE",IF(X938="NO CUMPLE","NO CUMPLE",IF(Z938="NO CUMPLE","NO CUMPLE",IF(Z938="NO CUMPLE","NO CUMPLE","CUMPLE"))))))</f>
        <v/>
      </c>
      <c r="AB938" s="235">
        <v>2021</v>
      </c>
      <c r="AC938" s="236">
        <f>IF(ISERROR(F938/VLOOKUP(AB938,$AC$21:$AD$23,2)),"",F938/VLOOKUP(AB938,$AC$21:$AD$23,2))</f>
        <v>8350.1969123613417</v>
      </c>
      <c r="AD938" s="237" t="str">
        <f>IF(OR(B938="",C938=""),"",IF(AND(AC938&gt;0,AC938&lt;=30000),"MIPYME","NO CUMPLE"))</f>
        <v>MIPYME</v>
      </c>
      <c r="AE938" s="238">
        <f>IF(M938="","",IF(ISERROR(SUM(K938/J938)),0,SUM(K938/J938)))</f>
        <v>3.451787102535353E-2</v>
      </c>
      <c r="AF938" s="239" t="str">
        <f>IF(OR(M938="",L938="",P938=""),"",IF(AND(T938="SI",AE938&gt;=$AF$22),"CUMPLE",IF(AE938&gt;=$AF$23,"CUMPLE","NO CUMPLE")))</f>
        <v>CUMPLE</v>
      </c>
      <c r="AG938" s="238">
        <f>IF(M938="","",IF(ISERROR(SUM(K938/F938)),0,SUM(K938/F938)))</f>
        <v>2.5277698651964161E-2</v>
      </c>
      <c r="AH938" s="239" t="str">
        <f>IF(OR(M938="",L938="",P938=""),"",IF(AND(T938="SI",AG938&gt;=$AH$22),"CUMPLE",IF(AG938&gt;=$AH$23,"CUMPLE","NO CUMPLE")))</f>
        <v>CUMPLE</v>
      </c>
      <c r="AI938" s="234" t="str">
        <f>IF(OR(AF938="",AH938=""),"",IF(AF938="NO CUMPLE","NO CUMPLE",IF(AH938="NO CUMPLE","NO CUMPLE",IF(AH938="NO CUMPLE","NO CUMPLE","CUMPLE"))))</f>
        <v>CUMPLE</v>
      </c>
    </row>
    <row r="939" spans="1:37" s="14" customFormat="1" ht="20.100000000000001" customHeight="1">
      <c r="A939" s="259">
        <v>45478</v>
      </c>
      <c r="B939" s="146">
        <f>IF(C939="","",B938+0.1)</f>
        <v>77.099999999999994</v>
      </c>
      <c r="C939" s="146" t="s">
        <v>343</v>
      </c>
      <c r="D939" s="147">
        <v>0.9</v>
      </c>
      <c r="E939" s="137">
        <v>6022562000</v>
      </c>
      <c r="F939" s="137">
        <v>6875813000</v>
      </c>
      <c r="G939" s="137">
        <v>933559000</v>
      </c>
      <c r="H939" s="137">
        <v>1834309000</v>
      </c>
      <c r="I939" s="137">
        <f>IF(ISERROR(E939-G939),"",E939-G939)</f>
        <v>5089003000</v>
      </c>
      <c r="J939" s="137">
        <f>IF(ISERROR(F939-H939),"",F939-H939)</f>
        <v>5041504000</v>
      </c>
      <c r="K939" s="137">
        <v>177713000</v>
      </c>
      <c r="L939" s="137">
        <v>2699000</v>
      </c>
      <c r="M939" s="148">
        <v>6</v>
      </c>
      <c r="N939" s="198">
        <f>IF(M939="","",VLOOKUP(M939,POA!$B$3:$G910,3,0))</f>
        <v>5</v>
      </c>
      <c r="O939" s="159" t="s">
        <v>7</v>
      </c>
      <c r="P939" s="159">
        <f t="shared" ref="P939:P940" si="845">+SUM(P940:P948)</f>
        <v>0</v>
      </c>
      <c r="Q939" s="202">
        <f>IF(ISERROR(VLOOKUP(M939,POA!$B$3:$G923,2,0)),"",VLOOKUP(M939,POA!$B$3:$G923,2,0))</f>
        <v>1264100957</v>
      </c>
      <c r="R939" s="264">
        <f>IF(M939="","",SUM($I$938)+IF(ISERROR(VLOOKUP(M939,POA!$B$3:$G908,4,0)),"",VLOOKUP(M939,POA!$B$3:$G908,4,0)))</f>
        <v>5913855191.3999996</v>
      </c>
      <c r="S939" s="256" t="str">
        <f>IF(OR($R$26=0,M939="",Q939=""),"",IF($R$26&gt;=VLOOKUP(M939,POA!$B$3:$G$21,6,FALSE),"CUMPLE","NO CUMPLE"))</f>
        <v/>
      </c>
      <c r="T939" s="154" t="s">
        <v>71</v>
      </c>
      <c r="U939" s="138"/>
      <c r="V939" s="185" t="str">
        <f>IF(OR($U938=0,M939="",Q939=""),"",IF(AND(T939="SI",$U938&gt;=$V$22),"CUMPLE",IF($U938&gt;=$V$23,"CUMPLE","NO CUMPLE")))</f>
        <v>CUMPLE</v>
      </c>
      <c r="W939" s="139"/>
      <c r="X939" s="185" t="str">
        <f>IF(OR(W938=0,M939="",Q939=""),"",IF(AND(T939="SI",W938&lt;=$X$22),"CUMPLE",IF(W938&lt;=$X$23,"CUMPLE","NO CUMPLE")))</f>
        <v>CUMPLE</v>
      </c>
      <c r="Y939" s="140"/>
      <c r="Z939" s="185" t="str">
        <f>IF(OR(Y938=0,M939="",Q939=""),"",IF(AND(T939="SI",Y938&gt;=$Z$22),"CUMPLE",IF(Y938&gt;=$Z$23,"CUMPLE","NO CUMPLE")))</f>
        <v>CUMPLE</v>
      </c>
      <c r="AA939" s="213" t="str">
        <f t="shared" si="844"/>
        <v/>
      </c>
      <c r="AB939" s="141">
        <v>2021</v>
      </c>
      <c r="AC939" s="142">
        <f t="shared" ref="AC939:AC947" si="846">IF(ISERROR(F939/VLOOKUP(AB939,$AC$21:$AD$23,2)),"",F939/VLOOKUP(AB939,$AC$21:$AD$23,2))</f>
        <v>7568.0971155476009</v>
      </c>
      <c r="AD939" s="143" t="str">
        <f>IF(OR(B939="",C939=""),"",IF(AND(AC939&gt;0,AC939&lt;=30000),"MIPYME","NO CUMPLE"))</f>
        <v>MIPYME</v>
      </c>
      <c r="AE939" s="144"/>
      <c r="AF939" s="187" t="str">
        <f>IF(OR(M939="",L938="",P939=""),"",IF(AND(T938="SI",AE938&gt;=$AF$22),"CUMPLE",IF(AE938&gt;=$AF$23,"CUMPLE","NO CUMPLE")))</f>
        <v>CUMPLE</v>
      </c>
      <c r="AG939" s="144"/>
      <c r="AH939" s="187" t="str">
        <f>IF(OR(M939="",L938="",P939=""),"",IF(AND(T938="SI",AG938&gt;=$AH$22),"CUMPLE",IF(AG938&gt;=$AH$23,"CUMPLE","NO CUMPLE")))</f>
        <v>CUMPLE</v>
      </c>
      <c r="AI939" s="161" t="str">
        <f t="shared" ref="AI939:AI948" si="847">IF(OR(AF939="",AH939=""),"",IF(AF939="NO CUMPLE","NO CUMPLE",IF(AH939="NO CUMPLE","NO CUMPLE",IF(AH939="NO CUMPLE","NO CUMPLE","CUMPLE"))))</f>
        <v>CUMPLE</v>
      </c>
    </row>
    <row r="940" spans="1:37" s="14" customFormat="1" ht="20.100000000000001" customHeight="1">
      <c r="A940" s="259">
        <v>45478</v>
      </c>
      <c r="B940" s="21">
        <f t="shared" ref="B940:B948" si="848">IF(C940="","",B939+0.1)</f>
        <v>77.199999999999989</v>
      </c>
      <c r="C940" s="21" t="s">
        <v>344</v>
      </c>
      <c r="D940" s="121">
        <v>0.1</v>
      </c>
      <c r="E940" s="153">
        <v>710558000</v>
      </c>
      <c r="F940" s="153">
        <v>710558000</v>
      </c>
      <c r="G940" s="153">
        <v>138526000</v>
      </c>
      <c r="H940" s="153">
        <v>196505000</v>
      </c>
      <c r="I940" s="153">
        <f>IF(ISERROR(E940-G940),"",E940-G940)</f>
        <v>572032000</v>
      </c>
      <c r="J940" s="153">
        <f t="shared" ref="J940:J948" si="849">IF(ISERROR(F940-H940),"",F940-H940)</f>
        <v>514053000</v>
      </c>
      <c r="K940" s="153">
        <v>14053000</v>
      </c>
      <c r="L940" s="153">
        <v>1E-4</v>
      </c>
      <c r="M940" s="149">
        <v>7</v>
      </c>
      <c r="N940" s="197">
        <f>IF(M940="","",VLOOKUP(M940,POA!$B$3:$G910,3,0))</f>
        <v>5</v>
      </c>
      <c r="O940" s="160" t="s">
        <v>7</v>
      </c>
      <c r="P940" s="160">
        <f t="shared" si="845"/>
        <v>0</v>
      </c>
      <c r="Q940" s="255">
        <f>IF(ISERROR(VLOOKUP(M940,POA!$B$3:$G923,2,0)),"",VLOOKUP(M940,POA!$B$3:$G923,2,0))</f>
        <v>1167015102</v>
      </c>
      <c r="R940" s="295">
        <f>IF(M940="","",SUM($I$938)+IF(ISERROR(VLOOKUP(M940,POA!$B$3:$G909,4,0)),"",VLOOKUP(M940,POA!$B$3:$G909,4,0)))</f>
        <v>5894438020.3999996</v>
      </c>
      <c r="S940" s="257" t="str">
        <f>IF(OR($R$26=0,M940="",Q940=""),"",IF($R$26&gt;=VLOOKUP(M940,POA!$B$3:$G$21,6,FALSE),"CUMPLE","NO CUMPLE"))</f>
        <v/>
      </c>
      <c r="T940" s="129" t="s">
        <v>71</v>
      </c>
      <c r="U940" s="130"/>
      <c r="V940" s="186" t="str">
        <f>IF(OR($U938=0,M940="",Q940=""),"",IF(AND(T940="SI",$U938&gt;=$V$22),"CUMPLE",IF($U938&gt;=$V$23,"CUMPLE","NO CUMPLE")))</f>
        <v>CUMPLE</v>
      </c>
      <c r="W940" s="131"/>
      <c r="X940" s="186" t="str">
        <f>IF(OR(W938=0,M940="",Q940=""),"",IF(AND(T940="SI",W938&lt;=$X$22),"CUMPLE",IF(W938&lt;=$X$23,"CUMPLE","NO CUMPLE")))</f>
        <v>CUMPLE</v>
      </c>
      <c r="Y940" s="132"/>
      <c r="Z940" s="186" t="str">
        <f>IF(OR(Y938=0,M940="",Q940=""),"",IF(AND(T940="SI",Y938&gt;=$Z$22),"CUMPLE",IF(Y938&gt;=$Z$23,"CUMPLE","NO CUMPLE")))</f>
        <v>CUMPLE</v>
      </c>
      <c r="AA940" s="214" t="str">
        <f t="shared" si="844"/>
        <v/>
      </c>
      <c r="AB940" s="199">
        <v>2021</v>
      </c>
      <c r="AC940" s="134">
        <f t="shared" si="846"/>
        <v>782.09979681374011</v>
      </c>
      <c r="AD940" s="135" t="str">
        <f t="shared" ref="AD940:AD943" si="850">IF(OR(B940="",C940=""),"",IF(AND(AC940&gt;0,AC940&lt;=30000),"MIPYME","NO CUMPLE"))</f>
        <v>MIPYME</v>
      </c>
      <c r="AE940" s="136"/>
      <c r="AF940" s="188" t="str">
        <f>IF(OR(M940="",L938="",P940=""),"",IF(AND(T938="SI",AE938&gt;=$AF$22),"CUMPLE",IF(AE938&gt;=$AF$23,"CUMPLE","NO CUMPLE")))</f>
        <v>CUMPLE</v>
      </c>
      <c r="AG940" s="136"/>
      <c r="AH940" s="188" t="str">
        <f>IF(OR(M940="",L938="",P938=""),"",IF(AND(T938="SI",AG938&gt;=$AH$22),"CUMPLE",IF(AG938&gt;=$AH$23,"CUMPLE","NO CUMPLE")))</f>
        <v>CUMPLE</v>
      </c>
      <c r="AI940" s="162" t="str">
        <f t="shared" si="847"/>
        <v>CUMPLE</v>
      </c>
    </row>
    <row r="941" spans="1:37" s="14" customFormat="1" ht="20.100000000000001" customHeight="1">
      <c r="A941" s="259"/>
      <c r="B941" s="21" t="str">
        <f t="shared" si="848"/>
        <v/>
      </c>
      <c r="C941" s="21"/>
      <c r="D941" s="121"/>
      <c r="E941" s="153"/>
      <c r="F941" s="153"/>
      <c r="G941" s="153"/>
      <c r="H941" s="153"/>
      <c r="I941" s="153">
        <f t="shared" ref="I941:I947" si="851">IF(ISERROR(E941-G941),"",E941-G941)</f>
        <v>0</v>
      </c>
      <c r="J941" s="153">
        <f t="shared" si="849"/>
        <v>0</v>
      </c>
      <c r="K941" s="153"/>
      <c r="L941" s="153"/>
      <c r="M941" s="149">
        <v>8</v>
      </c>
      <c r="N941" s="197">
        <f>IF(M941="","",VLOOKUP(M941,POA!$B$3:$G910,3,0))</f>
        <v>5</v>
      </c>
      <c r="O941" s="160" t="s">
        <v>7</v>
      </c>
      <c r="P941" s="160">
        <f>+SUM(P942:P949)</f>
        <v>0</v>
      </c>
      <c r="Q941" s="255">
        <f>IF(ISERROR(VLOOKUP(M941,POA!$B$3:$G923,2,0)),"",VLOOKUP(M941,POA!$B$3:$G923,2,0))</f>
        <v>1146992897</v>
      </c>
      <c r="R941" s="295">
        <f>IF(M941="","",SUM($I$938)+IF(ISERROR(VLOOKUP(M941,POA!$B$3:$G910,4,0)),"",VLOOKUP(M941,POA!$B$3:$G910,4,0)))</f>
        <v>5890433579.3999996</v>
      </c>
      <c r="S941" s="294" t="str">
        <f>IF(OR($R$26=0,M941="",Q941=""),"",IF($R$26&gt;=VLOOKUP(M941,POA!$B$3:$G$21,6,FALSE),"CUMPLE","NO CUMPLE"))</f>
        <v/>
      </c>
      <c r="T941" s="129"/>
      <c r="U941" s="130"/>
      <c r="V941" s="186" t="str">
        <f>IF(OR($U938=0,M941="",Q941=""),"",IF(AND(T941="SI",$U938&gt;=$V$22),"CUMPLE",IF($U938&gt;=$V$23,"CUMPLE","NO CUMPLE")))</f>
        <v>CUMPLE</v>
      </c>
      <c r="W941" s="131"/>
      <c r="X941" s="186" t="str">
        <f>IF(OR(W938=0,M941="",Q941=""),"",IF(AND(T941="SI",W938&lt;=$X$22),"CUMPLE",IF(W938&lt;=$X$23,"CUMPLE","NO CUMPLE")))</f>
        <v>CUMPLE</v>
      </c>
      <c r="Y941" s="132"/>
      <c r="Z941" s="186" t="str">
        <f>IF(OR(Y938=0,M941="",Q941=""),"",IF(AND(T941="SI",Y938&gt;=$Z$22),"CUMPLE",IF(Y938&gt;=$Z$23,"CUMPLE","NO CUMPLE")))</f>
        <v>CUMPLE</v>
      </c>
      <c r="AA941" s="214" t="str">
        <f t="shared" si="844"/>
        <v/>
      </c>
      <c r="AB941" s="199">
        <v>2021</v>
      </c>
      <c r="AC941" s="134">
        <f t="shared" si="846"/>
        <v>0</v>
      </c>
      <c r="AD941" s="135" t="str">
        <f t="shared" si="850"/>
        <v/>
      </c>
      <c r="AE941" s="136"/>
      <c r="AF941" s="188" t="str">
        <f>IF(OR(M941="",L938="",P941=""),"",IF(AND(T938="SI",AE938&gt;=$AF$22),"CUMPLE",IF(AE938&gt;=$AF$23,"CUMPLE","NO CUMPLE")))</f>
        <v>CUMPLE</v>
      </c>
      <c r="AG941" s="136"/>
      <c r="AH941" s="188" t="str">
        <f>IF(OR(M941="",L938="",P938=""),"",IF(AND(T938="SI",AG938&gt;=$AH$22),"CUMPLE",IF(AG938&gt;=$AH$23,"CUMPLE","NO CUMPLE")))</f>
        <v>CUMPLE</v>
      </c>
      <c r="AI941" s="162" t="str">
        <f t="shared" si="847"/>
        <v>CUMPLE</v>
      </c>
    </row>
    <row r="942" spans="1:37" s="14" customFormat="1" ht="20.100000000000001" customHeight="1">
      <c r="A942" s="259"/>
      <c r="B942" s="21" t="str">
        <f t="shared" si="848"/>
        <v/>
      </c>
      <c r="C942" s="21"/>
      <c r="D942" s="121"/>
      <c r="E942" s="153"/>
      <c r="F942" s="153"/>
      <c r="G942" s="153"/>
      <c r="H942" s="153"/>
      <c r="I942" s="153">
        <f t="shared" si="851"/>
        <v>0</v>
      </c>
      <c r="J942" s="153">
        <f t="shared" si="849"/>
        <v>0</v>
      </c>
      <c r="K942" s="153"/>
      <c r="L942" s="153"/>
      <c r="M942" s="149"/>
      <c r="N942" s="197"/>
      <c r="O942" s="160"/>
      <c r="P942" s="160"/>
      <c r="Q942" s="203"/>
      <c r="R942" s="261"/>
      <c r="S942" s="252" t="str">
        <f>IF(OR($R$26=0,M942="",Q942=""),"",IF($R$26&gt;=VLOOKUP(M942,POA!$B$3:$G$21,6,FALSE),"CUMPLE","NO CUMPLE"))</f>
        <v/>
      </c>
      <c r="T942" s="129"/>
      <c r="U942" s="130"/>
      <c r="V942" s="186" t="str">
        <f>IF(OR($U938=0,M942="",Q942=""),"",IF(AND(T942="SI",$U938&gt;=$V$22),"CUMPLE",IF($U938&gt;=$V$23,"CUMPLE","NO CUMPLE")))</f>
        <v/>
      </c>
      <c r="W942" s="131"/>
      <c r="X942" s="186" t="str">
        <f>IF(OR(W938=0,M942="",Q942=""),"",IF(AND(T942="SI",W938&lt;=$X$22),"CUMPLE",IF(W938&lt;=$X$23,"CUMPLE","NO CUMPLE")))</f>
        <v/>
      </c>
      <c r="Y942" s="132"/>
      <c r="Z942" s="186" t="str">
        <f>IF(OR(Y938=0,M942="",Q942=""),"",IF(AND(T942="SI",Y938&gt;=$Z$22),"CUMPLE",IF(Y938&gt;=$Z$23,"CUMPLE","NO CUMPLE")))</f>
        <v/>
      </c>
      <c r="AA942" s="214" t="str">
        <f t="shared" si="844"/>
        <v/>
      </c>
      <c r="AB942" s="199">
        <v>2021</v>
      </c>
      <c r="AC942" s="134">
        <f t="shared" si="846"/>
        <v>0</v>
      </c>
      <c r="AD942" s="135" t="str">
        <f t="shared" si="850"/>
        <v/>
      </c>
      <c r="AE942" s="136"/>
      <c r="AF942" s="188" t="str">
        <f>IF(OR(M942="",L938="",P942=""),"",IF(AND(T938="SI",AE938&gt;=$AF$22),"CUMPLE",IF(AE938&gt;=$AF$23,"CUMPLE","NO CUMPLE")))</f>
        <v/>
      </c>
      <c r="AG942" s="136"/>
      <c r="AH942" s="188" t="str">
        <f>IF(OR(M941="",L938="",P938=""),"",IF(AND(T938="SI",AG938&gt;=$AH$22),"CUMPLE",IF(AG938&gt;=$AH$23,"CUMPLE","NO CUMPLE")))</f>
        <v>CUMPLE</v>
      </c>
      <c r="AI942" s="162" t="str">
        <f t="shared" si="847"/>
        <v/>
      </c>
    </row>
    <row r="943" spans="1:37" s="14" customFormat="1" ht="20.100000000000001" customHeight="1">
      <c r="A943" s="259"/>
      <c r="B943" s="21" t="str">
        <f t="shared" si="848"/>
        <v/>
      </c>
      <c r="C943" s="21"/>
      <c r="D943" s="121"/>
      <c r="E943" s="153"/>
      <c r="F943" s="153"/>
      <c r="G943" s="153"/>
      <c r="H943" s="153"/>
      <c r="I943" s="153">
        <f t="shared" si="851"/>
        <v>0</v>
      </c>
      <c r="J943" s="153">
        <f t="shared" si="849"/>
        <v>0</v>
      </c>
      <c r="K943" s="153"/>
      <c r="L943" s="153"/>
      <c r="M943" s="149"/>
      <c r="N943" s="197"/>
      <c r="O943" s="160"/>
      <c r="P943" s="160"/>
      <c r="Q943" s="203"/>
      <c r="R943" s="204"/>
      <c r="S943" s="246" t="str">
        <f>IF(OR($R$26=0,M943="",Q943=""),"",IF($R$26&gt;=VLOOKUP(M943,POA!$B$3:$G$21,6,FALSE),"CUMPLE","NO CUMPLE"))</f>
        <v/>
      </c>
      <c r="T943" s="129"/>
      <c r="U943" s="130"/>
      <c r="V943" s="186" t="str">
        <f>IF(OR($U938=0,M943="",Q943=""),"",IF(AND(T943="SI",$U938&gt;=$V$22),"CUMPLE",IF($U938&gt;=$V$23,"CUMPLE","NO CUMPLE")))</f>
        <v/>
      </c>
      <c r="W943" s="131"/>
      <c r="X943" s="186" t="str">
        <f>IF(OR(W938=0,M943="",Q943=""),"",IF(AND(T943="SI",W938&lt;=$X$22),"CUMPLE",IF(W938&lt;=$X$23,"CUMPLE","NO CUMPLE")))</f>
        <v/>
      </c>
      <c r="Y943" s="132"/>
      <c r="Z943" s="186" t="str">
        <f>IF(OR(Y938=0,M943="",Q943=""),"",IF(AND(T943="SI",Y938&gt;=$Z$22),"CUMPLE",IF(Y938&gt;=$Z$23,"CUMPLE","NO CUMPLE")))</f>
        <v/>
      </c>
      <c r="AA943" s="214" t="str">
        <f t="shared" si="844"/>
        <v/>
      </c>
      <c r="AB943" s="199">
        <v>2021</v>
      </c>
      <c r="AC943" s="134">
        <f t="shared" si="846"/>
        <v>0</v>
      </c>
      <c r="AD943" s="135" t="str">
        <f t="shared" si="850"/>
        <v/>
      </c>
      <c r="AE943" s="136"/>
      <c r="AF943" s="188" t="str">
        <f>IF(OR(M943="",L938="",P943=""),"",IF(AND(T938="SI",AE938&gt;=$AF$22),"CUMPLE",IF(AE938&gt;=$AF$23,"CUMPLE","NO CUMPLE")))</f>
        <v/>
      </c>
      <c r="AG943" s="136"/>
      <c r="AH943" s="188" t="str">
        <f>IF(OR(M943="",L938="",P938=""),"",IF(AND(T938="SI",AG938&gt;=$AH$22),"CUMPLE",IF(AG938&gt;=$AH$23,"CUMPLE","NO CUMPLE")))</f>
        <v/>
      </c>
      <c r="AI943" s="162" t="str">
        <f t="shared" si="847"/>
        <v/>
      </c>
    </row>
    <row r="944" spans="1:37" s="14" customFormat="1" ht="20.100000000000001" customHeight="1">
      <c r="A944" s="259"/>
      <c r="B944" s="150" t="str">
        <f t="shared" si="848"/>
        <v/>
      </c>
      <c r="C944" s="150"/>
      <c r="D944" s="121"/>
      <c r="E944" s="153"/>
      <c r="F944" s="153"/>
      <c r="G944" s="153"/>
      <c r="H944" s="153"/>
      <c r="I944" s="153">
        <f t="shared" si="851"/>
        <v>0</v>
      </c>
      <c r="J944" s="153">
        <f t="shared" si="849"/>
        <v>0</v>
      </c>
      <c r="K944" s="153"/>
      <c r="L944" s="153"/>
      <c r="M944" s="149"/>
      <c r="N944" s="197"/>
      <c r="O944" s="160"/>
      <c r="P944" s="160"/>
      <c r="Q944" s="203"/>
      <c r="R944" s="204"/>
      <c r="S944" s="246" t="str">
        <f>IF(OR($R$26=0,M944="",Q944=""),"",IF($R$26&gt;=VLOOKUP(M944,POA!$B$3:$G$21,6,FALSE),"CUMPLE","NO CUMPLE"))</f>
        <v/>
      </c>
      <c r="T944" s="129"/>
      <c r="U944" s="130"/>
      <c r="V944" s="186" t="str">
        <f>IF(OR($U938=0,M944="",Q944=""),"",IF(AND(T944="SI",$U938&gt;=$V$22),"CUMPLE",IF($U938&gt;=$V$23,"CUMPLE","NO CUMPLE")))</f>
        <v/>
      </c>
      <c r="W944" s="131"/>
      <c r="X944" s="186" t="str">
        <f>IF(OR(W938=0,M944="",Q944=""),"",IF(AND(T944="SI",W938&lt;=$X$22),"CUMPLE",IF(W938&lt;=$X$23,"CUMPLE","NO CUMPLE")))</f>
        <v/>
      </c>
      <c r="Y944" s="132"/>
      <c r="Z944" s="186" t="str">
        <f>IF(OR(Y938=0,M944="",Q944=""),"",IF(AND(T944="SI",Y938&gt;=$Z$22),"CUMPLE",IF(Y938&gt;=$Z$23,"CUMPLE","NO CUMPLE")))</f>
        <v/>
      </c>
      <c r="AA944" s="214" t="str">
        <f t="shared" si="844"/>
        <v/>
      </c>
      <c r="AB944" s="199">
        <v>2021</v>
      </c>
      <c r="AC944" s="134">
        <f t="shared" si="846"/>
        <v>0</v>
      </c>
      <c r="AD944" s="135" t="str">
        <f>IF(OR(B944="",C944=""),"",IF(AND(AC944&gt;0,AC944&lt;=30000),"MIPYME","NO CUMPLE"))</f>
        <v/>
      </c>
      <c r="AE944" s="136"/>
      <c r="AF944" s="188" t="str">
        <f>IF(OR(M944="",L938="",P944=""),"",IF(AND(T942="SI",AE938&gt;=$AF$22),"CUMPLE",IF(AE938&gt;=$AF$23,"CUMPLE","NO CUMPLE")))</f>
        <v/>
      </c>
      <c r="AG944" s="136"/>
      <c r="AH944" s="188" t="str">
        <f>IF(OR(M944="",L938="",P938=""),"",IF(AND(T938="SI",AG938&gt;=$AH$22),"CUMPLE",IF(AG938&gt;=$AH$23,"CUMPLE","NO CUMPLE")))</f>
        <v/>
      </c>
      <c r="AI944" s="162" t="str">
        <f t="shared" si="847"/>
        <v/>
      </c>
    </row>
    <row r="945" spans="1:37" s="14" customFormat="1" ht="20.100000000000001" customHeight="1">
      <c r="A945" s="259"/>
      <c r="B945" s="150" t="str">
        <f t="shared" si="848"/>
        <v/>
      </c>
      <c r="C945" s="150"/>
      <c r="D945" s="121"/>
      <c r="E945" s="153"/>
      <c r="F945" s="153"/>
      <c r="G945" s="153"/>
      <c r="H945" s="153"/>
      <c r="I945" s="153">
        <f t="shared" si="851"/>
        <v>0</v>
      </c>
      <c r="J945" s="153">
        <f t="shared" si="849"/>
        <v>0</v>
      </c>
      <c r="K945" s="153"/>
      <c r="L945" s="153"/>
      <c r="M945" s="149"/>
      <c r="N945" s="197"/>
      <c r="O945" s="160"/>
      <c r="P945" s="160"/>
      <c r="Q945" s="203"/>
      <c r="R945" s="204"/>
      <c r="S945" s="246" t="str">
        <f>IF(OR($R$26=0,M945="",Q945=""),"",IF($R$26&gt;=VLOOKUP(M945,POA!$B$3:$G$21,6,FALSE),"CUMPLE","NO CUMPLE"))</f>
        <v/>
      </c>
      <c r="T945" s="129"/>
      <c r="U945" s="130"/>
      <c r="V945" s="186" t="str">
        <f>IF(OR($U938=0,M945="",Q945=""),"",IF(AND(T945="SI",$U938&gt;=$V$22),"CUMPLE",IF($U938&gt;=$V$23,"CUMPLE","NO CUMPLE")))</f>
        <v/>
      </c>
      <c r="W945" s="131"/>
      <c r="X945" s="186" t="str">
        <f>IF(OR(W938=0,M945="",Q945=""),"",IF(AND(T945="SI",W938&lt;=$X$22),"CUMPLE",IF(W938&lt;=$X$23,"CUMPLE","NO CUMPLE")))</f>
        <v/>
      </c>
      <c r="Y945" s="132"/>
      <c r="Z945" s="186" t="str">
        <f>IF(OR(Y938=0,M945="",Q945=""),"",IF(AND(T945="SI",Y938&gt;=$Z$22),"CUMPLE",IF(Y938&gt;=$Z$23,"CUMPLE","NO CUMPLE")))</f>
        <v/>
      </c>
      <c r="AA945" s="214" t="str">
        <f t="shared" si="844"/>
        <v/>
      </c>
      <c r="AB945" s="199">
        <v>2021</v>
      </c>
      <c r="AC945" s="134">
        <f t="shared" si="846"/>
        <v>0</v>
      </c>
      <c r="AD945" s="135" t="str">
        <f t="shared" ref="AD945:AD946" si="852">IF(OR(B945="",C945=""),"",IF(AND(AC945&gt;0,AC945&lt;=30000),"MIPYME","NO CUMPLE"))</f>
        <v/>
      </c>
      <c r="AE945" s="136"/>
      <c r="AF945" s="188" t="str">
        <f>IF(OR(M945="",L938="",P945=""),"",IF(AND(T938="SI",AE938&gt;=$AF$22),"CUMPLE",IF(AE938&gt;=$AF$23,"CUMPLE","NO CUMPLE")))</f>
        <v/>
      </c>
      <c r="AG945" s="136"/>
      <c r="AH945" s="188" t="str">
        <f>IF(OR(M945="",L938="",P938=""),"",IF(AND(T938="SI",AG938&gt;=$AH$22),"CUMPLE",IF(AG938&gt;=$AH$23,"CUMPLE","NO CUMPLE")))</f>
        <v/>
      </c>
      <c r="AI945" s="162" t="str">
        <f t="shared" si="847"/>
        <v/>
      </c>
    </row>
    <row r="946" spans="1:37" s="14" customFormat="1" ht="20.100000000000001" customHeight="1">
      <c r="A946" s="259"/>
      <c r="B946" s="150" t="str">
        <f t="shared" si="848"/>
        <v/>
      </c>
      <c r="C946" s="150"/>
      <c r="D946" s="121"/>
      <c r="E946" s="153"/>
      <c r="F946" s="153"/>
      <c r="G946" s="153"/>
      <c r="H946" s="153"/>
      <c r="I946" s="153">
        <f t="shared" si="851"/>
        <v>0</v>
      </c>
      <c r="J946" s="153">
        <f t="shared" si="849"/>
        <v>0</v>
      </c>
      <c r="K946" s="153"/>
      <c r="L946" s="153"/>
      <c r="M946" s="149"/>
      <c r="N946" s="197"/>
      <c r="O946" s="160"/>
      <c r="P946" s="160"/>
      <c r="Q946" s="203"/>
      <c r="R946" s="204"/>
      <c r="S946" s="246" t="str">
        <f>IF(OR($R$26=0,M946="",Q946=""),"",IF($R$26&gt;=VLOOKUP(M946,POA!$B$3:$G$21,6,FALSE),"CUMPLE","NO CUMPLE"))</f>
        <v/>
      </c>
      <c r="T946" s="129"/>
      <c r="U946" s="130"/>
      <c r="V946" s="186" t="str">
        <f>IF(OR($U938=0,M946="",Q946=""),"",IF(AND(T946="SI",$U938&gt;=$V$22),"CUMPLE",IF($U938&gt;=$V$23,"CUMPLE","NO CUMPLE")))</f>
        <v/>
      </c>
      <c r="W946" s="131"/>
      <c r="X946" s="186" t="str">
        <f>IF(OR(W938=0,M946="",Q946=""),"",IF(AND(T946="SI",W938&lt;=$X$22),"CUMPLE",IF(W938&lt;=$X$23,"CUMPLE","NO CUMPLE")))</f>
        <v/>
      </c>
      <c r="Y946" s="132"/>
      <c r="Z946" s="186" t="str">
        <f>IF(OR(Y938=0,M946="",Q946=""),"",IF(AND(T946="SI",Y938&gt;=$Z$22),"CUMPLE",IF(Y938&gt;=$Z$23,"CUMPLE","NO CUMPLE")))</f>
        <v/>
      </c>
      <c r="AA946" s="215" t="str">
        <f t="shared" si="844"/>
        <v/>
      </c>
      <c r="AB946" s="133">
        <v>2021</v>
      </c>
      <c r="AC946" s="134">
        <f t="shared" si="846"/>
        <v>0</v>
      </c>
      <c r="AD946" s="135" t="str">
        <f t="shared" si="852"/>
        <v/>
      </c>
      <c r="AE946" s="136"/>
      <c r="AF946" s="188" t="str">
        <f>IF(OR(M946="",L938="",P938=""),"",IF(AND(T938="SI",AE938&gt;=$AF$22),"CUMPLE",IF(AE938&gt;=$AF$23,"CUMPLE","NO CUMPLE")))</f>
        <v/>
      </c>
      <c r="AG946" s="136"/>
      <c r="AH946" s="188" t="str">
        <f>IF(OR(M946="",L938="",P938=""),"",IF(AND(T938="SI",AG938&gt;=$AH$22),"CUMPLE",IF(AG938&gt;=$AH$23,"CUMPLE","NO CUMPLE")))</f>
        <v/>
      </c>
      <c r="AI946" s="162" t="str">
        <f t="shared" si="847"/>
        <v/>
      </c>
    </row>
    <row r="947" spans="1:37" s="14" customFormat="1" ht="20.100000000000001" customHeight="1">
      <c r="A947" s="259"/>
      <c r="B947" s="150" t="str">
        <f t="shared" si="848"/>
        <v/>
      </c>
      <c r="C947" s="150"/>
      <c r="D947" s="121"/>
      <c r="E947" s="153"/>
      <c r="F947" s="153"/>
      <c r="G947" s="153"/>
      <c r="H947" s="153"/>
      <c r="I947" s="153">
        <f t="shared" si="851"/>
        <v>0</v>
      </c>
      <c r="J947" s="153">
        <f t="shared" si="849"/>
        <v>0</v>
      </c>
      <c r="K947" s="153"/>
      <c r="L947" s="153"/>
      <c r="M947" s="151"/>
      <c r="N947" s="197"/>
      <c r="O947" s="160"/>
      <c r="P947" s="160"/>
      <c r="Q947" s="203"/>
      <c r="R947" s="204"/>
      <c r="S947" s="246"/>
      <c r="T947" s="129"/>
      <c r="U947" s="130"/>
      <c r="V947" s="186" t="str">
        <f>IF(OR($U938=0,M947="",Q947=""),"",IF(AND(T947="SI",$U938&gt;=$V$22),"CUMPLE",IF($U938&gt;=$V$23,"CUMPLE","NO CUMPLE")))</f>
        <v/>
      </c>
      <c r="W947" s="131"/>
      <c r="X947" s="186" t="str">
        <f>IF(OR(W938=0,M947="",Q947=""),"",IF(AND(T947="SI",W938&lt;=$X$22),"CUMPLE",IF(W938&lt;=$X$23,"CUMPLE","NO CUMPLE")))</f>
        <v/>
      </c>
      <c r="Y947" s="132"/>
      <c r="Z947" s="186" t="str">
        <f>IF(OR(Y938=0,M947="",Q947=""),"",IF(AND(T947="SI",Y938&gt;=$Z$22),"CUMPLE",IF(Y938&gt;=$Z$23,"CUMPLE","NO CUMPLE")))</f>
        <v/>
      </c>
      <c r="AA947" s="214" t="str">
        <f t="shared" si="844"/>
        <v/>
      </c>
      <c r="AB947" s="199">
        <v>2021</v>
      </c>
      <c r="AC947" s="134">
        <f t="shared" si="846"/>
        <v>0</v>
      </c>
      <c r="AD947" s="135" t="str">
        <f>IF(OR(B947="",C947=""),"",IF(AND(AC947&gt;0,AC947&lt;=30000),"MIPYME","NO CUMPLE"))</f>
        <v/>
      </c>
      <c r="AE947" s="136"/>
      <c r="AF947" s="188" t="str">
        <f>IF(OR(M947="",L938="",P947=""),"",IF(AND(T938="SI",AE938&gt;=$AF$22),"CUMPLE",IF(AE938&gt;=$AF$23,"CUMPLE","NO CUMPLE")))</f>
        <v/>
      </c>
      <c r="AG947" s="136"/>
      <c r="AH947" s="188" t="str">
        <f>IF(OR(M947="",L938="",P938=""),"",IF(AND(T938="SI",AG938&gt;=$AH$22),"CUMPLE",IF(AG938&gt;=$AH$23,"CUMPLE","NO CUMPLE")))</f>
        <v/>
      </c>
      <c r="AI947" s="162" t="str">
        <f t="shared" si="847"/>
        <v/>
      </c>
    </row>
    <row r="948" spans="1:37" ht="20.100000000000001" customHeight="1">
      <c r="A948" s="259"/>
      <c r="B948" s="284" t="str">
        <f t="shared" si="848"/>
        <v/>
      </c>
      <c r="C948" s="284"/>
      <c r="D948" s="284"/>
      <c r="E948" s="216"/>
      <c r="F948" s="153"/>
      <c r="G948" s="153"/>
      <c r="H948" s="153"/>
      <c r="I948" s="153">
        <f>IF(ISERROR(E948-G948),"",E948-G948)</f>
        <v>0</v>
      </c>
      <c r="J948" s="153">
        <f t="shared" si="849"/>
        <v>0</v>
      </c>
      <c r="K948" s="153"/>
      <c r="L948" s="153"/>
      <c r="M948" s="151"/>
      <c r="N948" s="197"/>
      <c r="O948" s="160"/>
      <c r="P948" s="160"/>
      <c r="Q948" s="203"/>
      <c r="R948" s="204"/>
      <c r="S948" s="253"/>
      <c r="T948" s="129"/>
      <c r="U948" s="129"/>
      <c r="V948" s="186" t="str">
        <f>IF(OR($U939=0,M948="",Q948=""),"",IF(AND(T948="SI",$U939&gt;=$V$22),"CUMPLE",IF($U939&gt;=$V$23,"CUMPLE","NO CUMPLE")))</f>
        <v/>
      </c>
      <c r="W948" s="129"/>
      <c r="X948" s="186" t="str">
        <f>IF(OR(W939=0,M948="",Q948=""),"",IF(AND(T948="SI",W939&lt;=$X$22),"CUMPLE",IF(W939&lt;=$X$23,"CUMPLE","NO CUMPLE")))</f>
        <v/>
      </c>
      <c r="Y948" s="129"/>
      <c r="Z948" s="186" t="str">
        <f>IF(OR(Y939=0,M948="",Q948=""),"",IF(AND(T948="SI",Y939&gt;=$Z$22),"CUMPLE",IF(Y939&gt;=$Z$23,"CUMPLE","NO CUMPLE")))</f>
        <v/>
      </c>
      <c r="AA948" s="214" t="str">
        <f t="shared" si="844"/>
        <v/>
      </c>
      <c r="AB948" s="200"/>
      <c r="AC948" s="129"/>
      <c r="AD948" s="129"/>
      <c r="AE948" s="129"/>
      <c r="AF948" s="188" t="str">
        <f>IF(OR(M948="",L938="",P948=""),"",IF(AND(T938="SI",AE938&gt;=$AF$22),"CUMPLE",IF(AE938&gt;=$AF$23,"CUMPLE","NO CUMPLE")))</f>
        <v/>
      </c>
      <c r="AG948" s="129"/>
      <c r="AH948" s="188" t="str">
        <f>IF(OR(M948="",L938="",P938=""),"",IF(AND(T938="SI",AG938&gt;=$AH$22),"CUMPLE",IF(AG938&gt;=$AH$23,"CUMPLE","NO CUMPLE")))</f>
        <v/>
      </c>
      <c r="AI948" s="162" t="str">
        <f t="shared" si="847"/>
        <v/>
      </c>
      <c r="AJ948" s="14"/>
      <c r="AK948" s="14"/>
    </row>
    <row r="949" spans="1:37" ht="9.9499999999999993" customHeight="1" thickBot="1">
      <c r="A949" s="259"/>
      <c r="B949" s="322" t="s">
        <v>73</v>
      </c>
      <c r="C949" s="323"/>
      <c r="D949" s="323"/>
      <c r="E949" s="323"/>
      <c r="F949" s="323"/>
      <c r="G949" s="323"/>
      <c r="H949" s="323"/>
      <c r="I949" s="323"/>
      <c r="J949" s="323"/>
      <c r="K949" s="323"/>
      <c r="L949" s="323"/>
      <c r="M949" s="323"/>
      <c r="N949" s="323"/>
      <c r="O949" s="323"/>
      <c r="P949" s="323"/>
      <c r="Q949" s="323"/>
      <c r="R949" s="323"/>
      <c r="S949" s="324"/>
      <c r="T949" s="323"/>
      <c r="U949" s="323"/>
      <c r="V949" s="323"/>
      <c r="W949" s="323"/>
      <c r="X949" s="323"/>
      <c r="Y949" s="323"/>
      <c r="Z949" s="323"/>
      <c r="AA949" s="324"/>
      <c r="AB949" s="323"/>
      <c r="AC949" s="323"/>
      <c r="AD949" s="323"/>
      <c r="AE949" s="323"/>
      <c r="AF949" s="323"/>
      <c r="AG949" s="323"/>
      <c r="AH949" s="323"/>
      <c r="AI949" s="325"/>
      <c r="AJ949" s="14"/>
      <c r="AK949" s="14"/>
    </row>
    <row r="950" spans="1:37" s="221" customFormat="1" ht="26.1" customHeight="1">
      <c r="A950" s="269" t="s">
        <v>345</v>
      </c>
      <c r="B950" s="222">
        <v>78</v>
      </c>
      <c r="C950" s="223" t="s">
        <v>346</v>
      </c>
      <c r="D950" s="224">
        <f>IF(SUM(D951:D960)=0,"",SUM(D951:D960))</f>
        <v>1</v>
      </c>
      <c r="E950" s="225">
        <f t="shared" ref="E950:K950" si="853">IF(ISERROR(SUM(E951:E960)),"",SUM(E951:E960))</f>
        <v>5426605201</v>
      </c>
      <c r="F950" s="225">
        <f t="shared" si="853"/>
        <v>8861161094</v>
      </c>
      <c r="G950" s="225">
        <f t="shared" si="853"/>
        <v>1459159314</v>
      </c>
      <c r="H950" s="225">
        <f t="shared" si="853"/>
        <v>4358658015</v>
      </c>
      <c r="I950" s="225">
        <f t="shared" si="853"/>
        <v>3967445887</v>
      </c>
      <c r="J950" s="225">
        <f t="shared" si="853"/>
        <v>4502503079</v>
      </c>
      <c r="K950" s="225">
        <f t="shared" si="853"/>
        <v>1027197682</v>
      </c>
      <c r="L950" s="225">
        <f t="shared" ref="L950" si="854">IF(ISERROR(SUM(L951:L959)),"",SUM(L951:L959))</f>
        <v>45990742</v>
      </c>
      <c r="M950" s="226">
        <v>2</v>
      </c>
      <c r="N950" s="227">
        <f>IF(M950="","",VLOOKUP(M950,POA!$B$3:$G922,3,0))</f>
        <v>5</v>
      </c>
      <c r="O950" s="228" t="s">
        <v>7</v>
      </c>
      <c r="P950" s="228">
        <f>+SUM(P951:P959)</f>
        <v>0</v>
      </c>
      <c r="Q950" s="229">
        <f>IF(ISERROR(VLOOKUP(M950,POA!$B$3:$G935,2,0)),"",VLOOKUP(M950,POA!$B$3:$G935,2,0))</f>
        <v>1797292893</v>
      </c>
      <c r="R950" s="230">
        <f>IF(M950="","",SUM($I$950)+IF(ISERROR(VLOOKUP(M950,POA!$B$3:$G919,4,0)),"",VLOOKUP(M950,POA!$B$3:$G919,4,0)))</f>
        <v>4326904465.6000004</v>
      </c>
      <c r="S950" s="231" t="str">
        <f>IF(OR($R$26=0,M950="",Q950=""),"",IF($R$26&gt;=VLOOKUP(M950,POA!$B$3:$G$21,6,FALSE),"CUMPLE","NO CUMPLE"))</f>
        <v/>
      </c>
      <c r="T950" s="225" t="str">
        <f>IF(M950="","",IF(COUNTIFS(T951:T960,"SI",D951:D960,"&gt;=10%")&gt;0,"SI","NO"))</f>
        <v>SI</v>
      </c>
      <c r="U950" s="225">
        <f>IF(ISERROR(SUM(E950/G950)),0,SUM(E950/G950))</f>
        <v>3.7189943201774334</v>
      </c>
      <c r="V950" s="232" t="str">
        <f>IF(OR($U950=0,M950="",Q950=""),"",IF(AND(T950="SI",$U950&gt;=$V$22),"CUMPLE",IF($U950&gt;=$V$23,"CUMPLE","NO CUMPLE")))</f>
        <v>CUMPLE</v>
      </c>
      <c r="W950" s="233">
        <f>IF(M950="","",IF(ISERROR(SUM(H950/F950)),0,SUM(H950/F950)))</f>
        <v>0.49188339640403339</v>
      </c>
      <c r="X950" s="232" t="str">
        <f>IF(OR(W950=0,M950="",Q950=""),"",IF(AND(T950="SI",W950&lt;=$X$22),"CUMPLE",IF(W950&lt;=$X$23,"CUMPLE","NO CUMPLE")))</f>
        <v>CUMPLE</v>
      </c>
      <c r="Y950" s="225">
        <f>IF(ISERROR(SUM(K950/L950)),0,SUM(K950/L950))</f>
        <v>22.334879528579904</v>
      </c>
      <c r="Z950" s="232" t="str">
        <f>IF(OR(Y950=0,M950="",Q950=""),"",IF(AND(T950="SI",Y950&gt;=$Z$22),"CUMPLE",IF(Y950&gt;=$Z$23,"CUMPLE","NO CUMPLE")))</f>
        <v>CUMPLE</v>
      </c>
      <c r="AA950" s="234" t="str">
        <f t="shared" ref="AA950:AA960" si="855">IF(OR(S950="",V950="",X950="",Z950=""),"",IF(S950="NO CUMPLE","NO CUMPLE",IF(V950="NO CUMPLE","NO CUMPLE",IF(X950="NO CUMPLE","NO CUMPLE",IF(Z950="NO CUMPLE","NO CUMPLE",IF(Z950="NO CUMPLE","NO CUMPLE","CUMPLE"))))))</f>
        <v/>
      </c>
      <c r="AB950" s="235">
        <v>2021</v>
      </c>
      <c r="AC950" s="236">
        <f>IF(ISERROR(F950/VLOOKUP(AB950,$AC$21:$AD$23,2)),"",F950/VLOOKUP(AB950,$AC$21:$AD$23,2))</f>
        <v>9753.3379275882035</v>
      </c>
      <c r="AD950" s="237" t="str">
        <f>IF(OR(B950="",C950=""),"",IF(AND(AC950&gt;0,AC950&lt;=30000),"MIPYME","NO CUMPLE"))</f>
        <v>MIPYME</v>
      </c>
      <c r="AE950" s="238">
        <f>IF(M950="","",IF(ISERROR(SUM(K950/J950)),0,SUM(K950/J950)))</f>
        <v>0.22813925142903829</v>
      </c>
      <c r="AF950" s="239" t="str">
        <f>IF(OR(M950="",L950="",P950=""),"",IF(AND(T950="SI",AE950&gt;=$AF$22),"CUMPLE",IF(AE950&gt;=$AF$23,"CUMPLE","NO CUMPLE")))</f>
        <v>CUMPLE</v>
      </c>
      <c r="AG950" s="238">
        <f>IF(M950="","",IF(ISERROR(SUM(K950/F950)),0,SUM(K950/F950)))</f>
        <v>0.1159213415830492</v>
      </c>
      <c r="AH950" s="239" t="str">
        <f>IF(OR(M950="",L950="",P950=""),"",IF(AND(T950="SI",AG950&gt;=$AH$22),"CUMPLE",IF(AG950&gt;=$AH$23,"CUMPLE","NO CUMPLE")))</f>
        <v>CUMPLE</v>
      </c>
      <c r="AI950" s="234" t="str">
        <f>IF(OR(AF950="",AH950=""),"",IF(AF950="NO CUMPLE","NO CUMPLE",IF(AH950="NO CUMPLE","NO CUMPLE",IF(AH950="NO CUMPLE","NO CUMPLE","CUMPLE"))))</f>
        <v>CUMPLE</v>
      </c>
    </row>
    <row r="951" spans="1:37" s="14" customFormat="1" ht="20.100000000000001" customHeight="1">
      <c r="A951" s="259">
        <v>45479</v>
      </c>
      <c r="B951" s="146">
        <f>IF(C951="","",B950+0.1)</f>
        <v>78.099999999999994</v>
      </c>
      <c r="C951" s="146" t="s">
        <v>346</v>
      </c>
      <c r="D951" s="147">
        <v>1</v>
      </c>
      <c r="E951" s="137">
        <v>5426605201</v>
      </c>
      <c r="F951" s="137">
        <v>8861161094</v>
      </c>
      <c r="G951" s="137">
        <v>1459159314</v>
      </c>
      <c r="H951" s="137">
        <v>4358658015</v>
      </c>
      <c r="I951" s="137">
        <f>IF(ISERROR(E951-G951),"",E951-G951)</f>
        <v>3967445887</v>
      </c>
      <c r="J951" s="137">
        <f>IF(ISERROR(F951-H951),"",F951-H951)</f>
        <v>4502503079</v>
      </c>
      <c r="K951" s="137">
        <v>1027197682</v>
      </c>
      <c r="L951" s="137">
        <v>45990742</v>
      </c>
      <c r="M951" s="148"/>
      <c r="N951" s="198"/>
      <c r="O951" s="159"/>
      <c r="P951" s="159"/>
      <c r="Q951" s="202"/>
      <c r="R951" s="204" t="str">
        <f>IF(M951="","",SUM($I$950)+IF(ISERROR(VLOOKUP(M951,POA!$B$3:$G920,4,0)),"",VLOOKUP(M951,POA!$B$3:$G920,4,0)))</f>
        <v/>
      </c>
      <c r="S951" s="256" t="str">
        <f>IF(OR($R$26=0,M951="",Q951=""),"",IF($R$26&gt;=VLOOKUP(M951,POA!$B$3:$G$21,6,FALSE),"CUMPLE","NO CUMPLE"))</f>
        <v/>
      </c>
      <c r="T951" s="154" t="s">
        <v>71</v>
      </c>
      <c r="U951" s="138"/>
      <c r="V951" s="185" t="str">
        <f>IF(OR($U950=0,M951="",Q951=""),"",IF(AND(T951="SI",$U950&gt;=$V$22),"CUMPLE",IF($U950&gt;=$V$23,"CUMPLE","NO CUMPLE")))</f>
        <v/>
      </c>
      <c r="W951" s="139"/>
      <c r="X951" s="185" t="str">
        <f>IF(OR(W950=0,M951="",Q951=""),"",IF(AND(T951="SI",W950&lt;=$X$22),"CUMPLE",IF(W950&lt;=$X$23,"CUMPLE","NO CUMPLE")))</f>
        <v/>
      </c>
      <c r="Y951" s="140"/>
      <c r="Z951" s="185" t="str">
        <f>IF(OR(Y950=0,M951="",Q951=""),"",IF(AND(T951="SI",Y950&gt;=$Z$22),"CUMPLE",IF(Y950&gt;=$Z$23,"CUMPLE","NO CUMPLE")))</f>
        <v/>
      </c>
      <c r="AA951" s="213" t="str">
        <f t="shared" si="855"/>
        <v/>
      </c>
      <c r="AB951" s="141">
        <v>2021</v>
      </c>
      <c r="AC951" s="142">
        <f t="shared" ref="AC951:AC959" si="856">IF(ISERROR(F951/VLOOKUP(AB951,$AC$21:$AD$23,2)),"",F951/VLOOKUP(AB951,$AC$21:$AD$23,2))</f>
        <v>9753.3379275882035</v>
      </c>
      <c r="AD951" s="143" t="str">
        <f>IF(OR(B951="",C951=""),"",IF(AND(AC951&gt;0,AC951&lt;=30000),"MIPYME","NO CUMPLE"))</f>
        <v>MIPYME</v>
      </c>
      <c r="AE951" s="144"/>
      <c r="AF951" s="187" t="str">
        <f>IF(OR(M951="",L950="",P951=""),"",IF(AND(T950="SI",AE950&gt;=$AF$22),"CUMPLE",IF(AE950&gt;=$AF$23,"CUMPLE","NO CUMPLE")))</f>
        <v/>
      </c>
      <c r="AG951" s="144"/>
      <c r="AH951" s="187" t="str">
        <f>IF(OR(M951="",L950="",P951=""),"",IF(AND(T950="SI",AG950&gt;=$AH$22),"CUMPLE",IF(AG950&gt;=$AH$23,"CUMPLE","NO CUMPLE")))</f>
        <v/>
      </c>
      <c r="AI951" s="161" t="str">
        <f t="shared" ref="AI951:AI960" si="857">IF(OR(AF951="",AH951=""),"",IF(AF951="NO CUMPLE","NO CUMPLE",IF(AH951="NO CUMPLE","NO CUMPLE",IF(AH951="NO CUMPLE","NO CUMPLE","CUMPLE"))))</f>
        <v/>
      </c>
    </row>
    <row r="952" spans="1:37" s="14" customFormat="1" ht="20.100000000000001" customHeight="1">
      <c r="A952" s="259"/>
      <c r="B952" s="21" t="str">
        <f t="shared" ref="B952:B960" si="858">IF(C952="","",B951+0.1)</f>
        <v/>
      </c>
      <c r="C952" s="21"/>
      <c r="D952" s="121"/>
      <c r="E952" s="153"/>
      <c r="F952" s="153"/>
      <c r="G952" s="153"/>
      <c r="H952" s="153"/>
      <c r="I952" s="153">
        <f>IF(ISERROR(E952-G952),"",E952-G952)</f>
        <v>0</v>
      </c>
      <c r="J952" s="153">
        <f t="shared" ref="J952:J960" si="859">IF(ISERROR(F952-H952),"",F952-H952)</f>
        <v>0</v>
      </c>
      <c r="K952" s="153"/>
      <c r="L952" s="153"/>
      <c r="M952" s="149"/>
      <c r="N952" s="197"/>
      <c r="O952" s="160"/>
      <c r="P952" s="160"/>
      <c r="Q952" s="203"/>
      <c r="R952" s="204"/>
      <c r="S952" s="257" t="str">
        <f>IF(OR($R$26=0,M952="",Q952=""),"",IF($R$26&gt;=VLOOKUP(M952,POA!$B$3:$G$21,6,FALSE),"CUMPLE","NO CUMPLE"))</f>
        <v/>
      </c>
      <c r="T952" s="129"/>
      <c r="U952" s="130"/>
      <c r="V952" s="186" t="str">
        <f>IF(OR($U950=0,M952="",Q952=""),"",IF(AND(T952="SI",$U950&gt;=$V$22),"CUMPLE",IF($U950&gt;=$V$23,"CUMPLE","NO CUMPLE")))</f>
        <v/>
      </c>
      <c r="W952" s="131"/>
      <c r="X952" s="186" t="str">
        <f>IF(OR(W950=0,M952="",Q952=""),"",IF(AND(T952="SI",W950&lt;=$X$22),"CUMPLE",IF(W950&lt;=$X$23,"CUMPLE","NO CUMPLE")))</f>
        <v/>
      </c>
      <c r="Y952" s="132"/>
      <c r="Z952" s="186" t="str">
        <f>IF(OR(Y950=0,M952="",Q952=""),"",IF(AND(T952="SI",Y950&gt;=$Z$22),"CUMPLE",IF(Y950&gt;=$Z$23,"CUMPLE","NO CUMPLE")))</f>
        <v/>
      </c>
      <c r="AA952" s="214" t="str">
        <f t="shared" si="855"/>
        <v/>
      </c>
      <c r="AB952" s="199">
        <v>2021</v>
      </c>
      <c r="AC952" s="134">
        <f t="shared" si="856"/>
        <v>0</v>
      </c>
      <c r="AD952" s="135" t="str">
        <f t="shared" ref="AD952:AD955" si="860">IF(OR(B952="",C952=""),"",IF(AND(AC952&gt;0,AC952&lt;=30000),"MIPYME","NO CUMPLE"))</f>
        <v/>
      </c>
      <c r="AE952" s="136"/>
      <c r="AF952" s="188" t="str">
        <f>IF(OR(M952="",L950="",P952=""),"",IF(AND(T950="SI",AE950&gt;=$AF$22),"CUMPLE",IF(AE950&gt;=$AF$23,"CUMPLE","NO CUMPLE")))</f>
        <v/>
      </c>
      <c r="AG952" s="136"/>
      <c r="AH952" s="188" t="str">
        <f>IF(OR(M952="",L950="",P950=""),"",IF(AND(T950="SI",AG950&gt;=$AH$22),"CUMPLE",IF(AG950&gt;=$AH$23,"CUMPLE","NO CUMPLE")))</f>
        <v/>
      </c>
      <c r="AI952" s="162" t="str">
        <f t="shared" si="857"/>
        <v/>
      </c>
    </row>
    <row r="953" spans="1:37" s="14" customFormat="1" ht="20.100000000000001" customHeight="1">
      <c r="A953" s="259"/>
      <c r="B953" s="21" t="str">
        <f t="shared" si="858"/>
        <v/>
      </c>
      <c r="C953" s="21"/>
      <c r="D953" s="121"/>
      <c r="E953" s="153"/>
      <c r="F953" s="153"/>
      <c r="G953" s="153"/>
      <c r="H953" s="153"/>
      <c r="I953" s="153">
        <f t="shared" ref="I953:I959" si="861">IF(ISERROR(E953-G953),"",E953-G953)</f>
        <v>0</v>
      </c>
      <c r="J953" s="153">
        <f t="shared" si="859"/>
        <v>0</v>
      </c>
      <c r="K953" s="153"/>
      <c r="L953" s="153"/>
      <c r="M953" s="149"/>
      <c r="N953" s="197"/>
      <c r="O953" s="160"/>
      <c r="P953" s="160"/>
      <c r="Q953" s="203"/>
      <c r="R953" s="204"/>
      <c r="S953" s="251" t="str">
        <f>IF(OR($R$26=0,M953="",Q953=""),"",IF($R$26&gt;=VLOOKUP(M953,POA!$B$3:$G$21,6,FALSE),"CUMPLE","NO CUMPLE"))</f>
        <v/>
      </c>
      <c r="T953" s="129"/>
      <c r="U953" s="130"/>
      <c r="V953" s="186" t="str">
        <f>IF(OR($U950=0,M953="",Q953=""),"",IF(AND(T953="SI",$U950&gt;=$V$22),"CUMPLE",IF($U950&gt;=$V$23,"CUMPLE","NO CUMPLE")))</f>
        <v/>
      </c>
      <c r="W953" s="131"/>
      <c r="X953" s="186" t="str">
        <f>IF(OR(W950=0,M953="",Q953=""),"",IF(AND(T953="SI",W950&lt;=$X$22),"CUMPLE",IF(W950&lt;=$X$23,"CUMPLE","NO CUMPLE")))</f>
        <v/>
      </c>
      <c r="Y953" s="132"/>
      <c r="Z953" s="186" t="str">
        <f>IF(OR(Y950=0,M953="",Q953=""),"",IF(AND(T953="SI",Y950&gt;=$Z$22),"CUMPLE",IF(Y950&gt;=$Z$23,"CUMPLE","NO CUMPLE")))</f>
        <v/>
      </c>
      <c r="AA953" s="214" t="str">
        <f t="shared" si="855"/>
        <v/>
      </c>
      <c r="AB953" s="199">
        <v>2021</v>
      </c>
      <c r="AC953" s="134">
        <f t="shared" si="856"/>
        <v>0</v>
      </c>
      <c r="AD953" s="135" t="str">
        <f t="shared" si="860"/>
        <v/>
      </c>
      <c r="AE953" s="136"/>
      <c r="AF953" s="188" t="str">
        <f>IF(OR(M953="",L950="",P953=""),"",IF(AND(T950="SI",AE950&gt;=$AF$22),"CUMPLE",IF(AE950&gt;=$AF$23,"CUMPLE","NO CUMPLE")))</f>
        <v/>
      </c>
      <c r="AG953" s="136"/>
      <c r="AH953" s="188" t="str">
        <f>IF(OR(M953="",L950="",P950=""),"",IF(AND(T950="SI",AG950&gt;=$AH$22),"CUMPLE",IF(AG950&gt;=$AH$23,"CUMPLE","NO CUMPLE")))</f>
        <v/>
      </c>
      <c r="AI953" s="162" t="str">
        <f t="shared" si="857"/>
        <v/>
      </c>
    </row>
    <row r="954" spans="1:37" s="14" customFormat="1" ht="20.100000000000001" customHeight="1">
      <c r="A954" s="259"/>
      <c r="B954" s="21" t="str">
        <f t="shared" si="858"/>
        <v/>
      </c>
      <c r="C954" s="21"/>
      <c r="D954" s="121"/>
      <c r="E954" s="153"/>
      <c r="F954" s="153"/>
      <c r="G954" s="153"/>
      <c r="H954" s="153"/>
      <c r="I954" s="153">
        <f t="shared" si="861"/>
        <v>0</v>
      </c>
      <c r="J954" s="153">
        <f t="shared" si="859"/>
        <v>0</v>
      </c>
      <c r="K954" s="153"/>
      <c r="L954" s="153"/>
      <c r="M954" s="149"/>
      <c r="N954" s="197"/>
      <c r="O954" s="160"/>
      <c r="P954" s="160"/>
      <c r="Q954" s="203"/>
      <c r="R954" s="204"/>
      <c r="S954" s="252" t="str">
        <f>IF(OR($R$26=0,M954="",Q954=""),"",IF($R$26&gt;=VLOOKUP(M954,POA!$B$3:$G$21,6,FALSE),"CUMPLE","NO CUMPLE"))</f>
        <v/>
      </c>
      <c r="T954" s="129"/>
      <c r="U954" s="130"/>
      <c r="V954" s="186" t="str">
        <f>IF(OR($U950=0,M954="",Q954=""),"",IF(AND(T954="SI",$U950&gt;=$V$22),"CUMPLE",IF($U950&gt;=$V$23,"CUMPLE","NO CUMPLE")))</f>
        <v/>
      </c>
      <c r="W954" s="131"/>
      <c r="X954" s="186" t="str">
        <f>IF(OR(W950=0,M954="",Q954=""),"",IF(AND(T954="SI",W950&lt;=$X$22),"CUMPLE",IF(W950&lt;=$X$23,"CUMPLE","NO CUMPLE")))</f>
        <v/>
      </c>
      <c r="Y954" s="132"/>
      <c r="Z954" s="186" t="str">
        <f>IF(OR(Y950=0,M954="",Q954=""),"",IF(AND(T954="SI",Y950&gt;=$Z$22),"CUMPLE",IF(Y950&gt;=$Z$23,"CUMPLE","NO CUMPLE")))</f>
        <v/>
      </c>
      <c r="AA954" s="214" t="str">
        <f t="shared" si="855"/>
        <v/>
      </c>
      <c r="AB954" s="199">
        <v>2021</v>
      </c>
      <c r="AC954" s="134">
        <f t="shared" si="856"/>
        <v>0</v>
      </c>
      <c r="AD954" s="135" t="str">
        <f t="shared" si="860"/>
        <v/>
      </c>
      <c r="AE954" s="136"/>
      <c r="AF954" s="188" t="str">
        <f>IF(OR(M954="",L950="",P954=""),"",IF(AND(T950="SI",AE950&gt;=$AF$22),"CUMPLE",IF(AE950&gt;=$AF$23,"CUMPLE","NO CUMPLE")))</f>
        <v/>
      </c>
      <c r="AG954" s="136"/>
      <c r="AH954" s="188" t="str">
        <f>IF(OR(M953="",L950="",P950=""),"",IF(AND(T950="SI",AG950&gt;=$AH$22),"CUMPLE",IF(AG950&gt;=$AH$23,"CUMPLE","NO CUMPLE")))</f>
        <v/>
      </c>
      <c r="AI954" s="162" t="str">
        <f t="shared" si="857"/>
        <v/>
      </c>
    </row>
    <row r="955" spans="1:37" s="14" customFormat="1" ht="20.100000000000001" customHeight="1">
      <c r="A955" s="259"/>
      <c r="B955" s="21" t="str">
        <f t="shared" si="858"/>
        <v/>
      </c>
      <c r="C955" s="21"/>
      <c r="D955" s="121"/>
      <c r="E955" s="153"/>
      <c r="F955" s="153"/>
      <c r="G955" s="153"/>
      <c r="H955" s="153"/>
      <c r="I955" s="153">
        <f t="shared" si="861"/>
        <v>0</v>
      </c>
      <c r="J955" s="153">
        <f t="shared" si="859"/>
        <v>0</v>
      </c>
      <c r="K955" s="153"/>
      <c r="L955" s="153"/>
      <c r="M955" s="149"/>
      <c r="N955" s="197"/>
      <c r="O955" s="160"/>
      <c r="P955" s="160"/>
      <c r="Q955" s="203"/>
      <c r="R955" s="204"/>
      <c r="S955" s="246" t="str">
        <f>IF(OR($R$26=0,M955="",Q955=""),"",IF($R$26&gt;=VLOOKUP(M955,POA!$B$3:$G$21,6,FALSE),"CUMPLE","NO CUMPLE"))</f>
        <v/>
      </c>
      <c r="T955" s="129"/>
      <c r="U955" s="130"/>
      <c r="V955" s="186" t="str">
        <f>IF(OR($U950=0,M955="",Q955=""),"",IF(AND(T955="SI",$U950&gt;=$V$22),"CUMPLE",IF($U950&gt;=$V$23,"CUMPLE","NO CUMPLE")))</f>
        <v/>
      </c>
      <c r="W955" s="131"/>
      <c r="X955" s="186" t="str">
        <f>IF(OR(W950=0,M955="",Q955=""),"",IF(AND(T955="SI",W950&lt;=$X$22),"CUMPLE",IF(W950&lt;=$X$23,"CUMPLE","NO CUMPLE")))</f>
        <v/>
      </c>
      <c r="Y955" s="132"/>
      <c r="Z955" s="186" t="str">
        <f>IF(OR(Y950=0,M955="",Q955=""),"",IF(AND(T955="SI",Y950&gt;=$Z$22),"CUMPLE",IF(Y950&gt;=$Z$23,"CUMPLE","NO CUMPLE")))</f>
        <v/>
      </c>
      <c r="AA955" s="214" t="str">
        <f t="shared" si="855"/>
        <v/>
      </c>
      <c r="AB955" s="199">
        <v>2021</v>
      </c>
      <c r="AC955" s="134">
        <f t="shared" si="856"/>
        <v>0</v>
      </c>
      <c r="AD955" s="135" t="str">
        <f t="shared" si="860"/>
        <v/>
      </c>
      <c r="AE955" s="136"/>
      <c r="AF955" s="188" t="str">
        <f>IF(OR(M955="",L950="",P955=""),"",IF(AND(T950="SI",AE950&gt;=$AF$22),"CUMPLE",IF(AE950&gt;=$AF$23,"CUMPLE","NO CUMPLE")))</f>
        <v/>
      </c>
      <c r="AG955" s="136"/>
      <c r="AH955" s="188" t="str">
        <f>IF(OR(M955="",L950="",P950=""),"",IF(AND(T950="SI",AG950&gt;=$AH$22),"CUMPLE",IF(AG950&gt;=$AH$23,"CUMPLE","NO CUMPLE")))</f>
        <v/>
      </c>
      <c r="AI955" s="162" t="str">
        <f t="shared" si="857"/>
        <v/>
      </c>
    </row>
    <row r="956" spans="1:37" s="14" customFormat="1" ht="20.100000000000001" customHeight="1">
      <c r="A956" s="259"/>
      <c r="B956" s="150" t="str">
        <f t="shared" si="858"/>
        <v/>
      </c>
      <c r="C956" s="150"/>
      <c r="D956" s="121"/>
      <c r="E956" s="153"/>
      <c r="F956" s="153"/>
      <c r="G956" s="153"/>
      <c r="H956" s="153"/>
      <c r="I956" s="153">
        <f t="shared" si="861"/>
        <v>0</v>
      </c>
      <c r="J956" s="153">
        <f t="shared" si="859"/>
        <v>0</v>
      </c>
      <c r="K956" s="153"/>
      <c r="L956" s="153"/>
      <c r="M956" s="149"/>
      <c r="N956" s="197"/>
      <c r="O956" s="160"/>
      <c r="P956" s="160"/>
      <c r="Q956" s="203"/>
      <c r="R956" s="204"/>
      <c r="S956" s="246" t="str">
        <f>IF(OR($R$26=0,M956="",Q956=""),"",IF($R$26&gt;=VLOOKUP(M956,POA!$B$3:$G$21,6,FALSE),"CUMPLE","NO CUMPLE"))</f>
        <v/>
      </c>
      <c r="T956" s="129"/>
      <c r="U956" s="130"/>
      <c r="V956" s="186" t="str">
        <f>IF(OR($U950=0,M956="",Q956=""),"",IF(AND(T956="SI",$U950&gt;=$V$22),"CUMPLE",IF($U950&gt;=$V$23,"CUMPLE","NO CUMPLE")))</f>
        <v/>
      </c>
      <c r="W956" s="131"/>
      <c r="X956" s="186" t="str">
        <f>IF(OR(W950=0,M956="",Q956=""),"",IF(AND(T956="SI",W950&lt;=$X$22),"CUMPLE",IF(W950&lt;=$X$23,"CUMPLE","NO CUMPLE")))</f>
        <v/>
      </c>
      <c r="Y956" s="132"/>
      <c r="Z956" s="186" t="str">
        <f>IF(OR(Y950=0,M956="",Q956=""),"",IF(AND(T956="SI",Y950&gt;=$Z$22),"CUMPLE",IF(Y950&gt;=$Z$23,"CUMPLE","NO CUMPLE")))</f>
        <v/>
      </c>
      <c r="AA956" s="214" t="str">
        <f t="shared" si="855"/>
        <v/>
      </c>
      <c r="AB956" s="199">
        <v>2021</v>
      </c>
      <c r="AC956" s="134">
        <f t="shared" si="856"/>
        <v>0</v>
      </c>
      <c r="AD956" s="135" t="str">
        <f>IF(OR(B956="",C956=""),"",IF(AND(AC956&gt;0,AC956&lt;=30000),"MIPYME","NO CUMPLE"))</f>
        <v/>
      </c>
      <c r="AE956" s="136"/>
      <c r="AF956" s="188" t="str">
        <f>IF(OR(M956="",L950="",P956=""),"",IF(AND(T954="SI",AE950&gt;=$AF$22),"CUMPLE",IF(AE950&gt;=$AF$23,"CUMPLE","NO CUMPLE")))</f>
        <v/>
      </c>
      <c r="AG956" s="136"/>
      <c r="AH956" s="188" t="str">
        <f>IF(OR(M956="",L950="",P950=""),"",IF(AND(T950="SI",AG950&gt;=$AH$22),"CUMPLE",IF(AG950&gt;=$AH$23,"CUMPLE","NO CUMPLE")))</f>
        <v/>
      </c>
      <c r="AI956" s="162" t="str">
        <f t="shared" si="857"/>
        <v/>
      </c>
    </row>
    <row r="957" spans="1:37" s="14" customFormat="1" ht="20.100000000000001" customHeight="1">
      <c r="A957" s="259"/>
      <c r="B957" s="150" t="str">
        <f t="shared" si="858"/>
        <v/>
      </c>
      <c r="C957" s="150"/>
      <c r="D957" s="121"/>
      <c r="E957" s="153"/>
      <c r="F957" s="153"/>
      <c r="G957" s="153"/>
      <c r="H957" s="153"/>
      <c r="I957" s="153">
        <f t="shared" si="861"/>
        <v>0</v>
      </c>
      <c r="J957" s="153">
        <f t="shared" si="859"/>
        <v>0</v>
      </c>
      <c r="K957" s="153"/>
      <c r="L957" s="153"/>
      <c r="M957" s="149"/>
      <c r="N957" s="197"/>
      <c r="O957" s="160"/>
      <c r="P957" s="160"/>
      <c r="Q957" s="203"/>
      <c r="R957" s="204"/>
      <c r="S957" s="246" t="str">
        <f>IF(OR($R$26=0,M957="",Q957=""),"",IF($R$26&gt;=VLOOKUP(M957,POA!$B$3:$G$21,6,FALSE),"CUMPLE","NO CUMPLE"))</f>
        <v/>
      </c>
      <c r="T957" s="129"/>
      <c r="U957" s="130"/>
      <c r="V957" s="186" t="str">
        <f>IF(OR($U950=0,M957="",Q957=""),"",IF(AND(T957="SI",$U950&gt;=$V$22),"CUMPLE",IF($U950&gt;=$V$23,"CUMPLE","NO CUMPLE")))</f>
        <v/>
      </c>
      <c r="W957" s="131"/>
      <c r="X957" s="186" t="str">
        <f>IF(OR(W950=0,M957="",Q957=""),"",IF(AND(T957="SI",W950&lt;=$X$22),"CUMPLE",IF(W950&lt;=$X$23,"CUMPLE","NO CUMPLE")))</f>
        <v/>
      </c>
      <c r="Y957" s="132"/>
      <c r="Z957" s="186" t="str">
        <f>IF(OR(Y950=0,M957="",Q957=""),"",IF(AND(T957="SI",Y950&gt;=$Z$22),"CUMPLE",IF(Y950&gt;=$Z$23,"CUMPLE","NO CUMPLE")))</f>
        <v/>
      </c>
      <c r="AA957" s="214" t="str">
        <f t="shared" si="855"/>
        <v/>
      </c>
      <c r="AB957" s="199">
        <v>2021</v>
      </c>
      <c r="AC957" s="134">
        <f t="shared" si="856"/>
        <v>0</v>
      </c>
      <c r="AD957" s="135" t="str">
        <f t="shared" ref="AD957:AD958" si="862">IF(OR(B957="",C957=""),"",IF(AND(AC957&gt;0,AC957&lt;=30000),"MIPYME","NO CUMPLE"))</f>
        <v/>
      </c>
      <c r="AE957" s="136"/>
      <c r="AF957" s="188" t="str">
        <f>IF(OR(M957="",L950="",P957=""),"",IF(AND(T950="SI",AE950&gt;=$AF$22),"CUMPLE",IF(AE950&gt;=$AF$23,"CUMPLE","NO CUMPLE")))</f>
        <v/>
      </c>
      <c r="AG957" s="136"/>
      <c r="AH957" s="188" t="str">
        <f>IF(OR(M957="",L950="",P950=""),"",IF(AND(T950="SI",AG950&gt;=$AH$22),"CUMPLE",IF(AG950&gt;=$AH$23,"CUMPLE","NO CUMPLE")))</f>
        <v/>
      </c>
      <c r="AI957" s="162" t="str">
        <f t="shared" si="857"/>
        <v/>
      </c>
    </row>
    <row r="958" spans="1:37" s="14" customFormat="1" ht="20.100000000000001" customHeight="1">
      <c r="A958" s="259"/>
      <c r="B958" s="150" t="str">
        <f t="shared" si="858"/>
        <v/>
      </c>
      <c r="C958" s="150"/>
      <c r="D958" s="121"/>
      <c r="E958" s="153"/>
      <c r="F958" s="153"/>
      <c r="G958" s="153"/>
      <c r="H958" s="153"/>
      <c r="I958" s="153">
        <f t="shared" si="861"/>
        <v>0</v>
      </c>
      <c r="J958" s="153">
        <f t="shared" si="859"/>
        <v>0</v>
      </c>
      <c r="K958" s="153"/>
      <c r="L958" s="153"/>
      <c r="M958" s="149"/>
      <c r="N958" s="197"/>
      <c r="O958" s="160"/>
      <c r="P958" s="160"/>
      <c r="Q958" s="203"/>
      <c r="R958" s="204"/>
      <c r="S958" s="246" t="str">
        <f>IF(OR($R$26=0,M958="",Q958=""),"",IF($R$26&gt;=VLOOKUP(M958,POA!$B$3:$G$21,6,FALSE),"CUMPLE","NO CUMPLE"))</f>
        <v/>
      </c>
      <c r="T958" s="129"/>
      <c r="U958" s="130"/>
      <c r="V958" s="186" t="str">
        <f>IF(OR($U950=0,M958="",Q958=""),"",IF(AND(T958="SI",$U950&gt;=$V$22),"CUMPLE",IF($U950&gt;=$V$23,"CUMPLE","NO CUMPLE")))</f>
        <v/>
      </c>
      <c r="W958" s="131"/>
      <c r="X958" s="186" t="str">
        <f>IF(OR(W950=0,M958="",Q958=""),"",IF(AND(T958="SI",W950&lt;=$X$22),"CUMPLE",IF(W950&lt;=$X$23,"CUMPLE","NO CUMPLE")))</f>
        <v/>
      </c>
      <c r="Y958" s="132"/>
      <c r="Z958" s="186" t="str">
        <f>IF(OR(Y950=0,M958="",Q958=""),"",IF(AND(T958="SI",Y950&gt;=$Z$22),"CUMPLE",IF(Y950&gt;=$Z$23,"CUMPLE","NO CUMPLE")))</f>
        <v/>
      </c>
      <c r="AA958" s="215" t="str">
        <f t="shared" si="855"/>
        <v/>
      </c>
      <c r="AB958" s="133">
        <v>2021</v>
      </c>
      <c r="AC958" s="134">
        <f t="shared" si="856"/>
        <v>0</v>
      </c>
      <c r="AD958" s="135" t="str">
        <f t="shared" si="862"/>
        <v/>
      </c>
      <c r="AE958" s="136"/>
      <c r="AF958" s="188" t="str">
        <f>IF(OR(M958="",L950="",P950=""),"",IF(AND(T950="SI",AE950&gt;=$AF$22),"CUMPLE",IF(AE950&gt;=$AF$23,"CUMPLE","NO CUMPLE")))</f>
        <v/>
      </c>
      <c r="AG958" s="136"/>
      <c r="AH958" s="188" t="str">
        <f>IF(OR(M958="",L950="",P950=""),"",IF(AND(T950="SI",AG950&gt;=$AH$22),"CUMPLE",IF(AG950&gt;=$AH$23,"CUMPLE","NO CUMPLE")))</f>
        <v/>
      </c>
      <c r="AI958" s="162" t="str">
        <f t="shared" si="857"/>
        <v/>
      </c>
    </row>
    <row r="959" spans="1:37" s="14" customFormat="1" ht="20.100000000000001" customHeight="1">
      <c r="A959" s="259"/>
      <c r="B959" s="150" t="str">
        <f t="shared" si="858"/>
        <v/>
      </c>
      <c r="C959" s="150"/>
      <c r="D959" s="121"/>
      <c r="E959" s="153"/>
      <c r="F959" s="153"/>
      <c r="G959" s="153"/>
      <c r="H959" s="153"/>
      <c r="I959" s="153">
        <f t="shared" si="861"/>
        <v>0</v>
      </c>
      <c r="J959" s="153">
        <f t="shared" si="859"/>
        <v>0</v>
      </c>
      <c r="K959" s="153"/>
      <c r="L959" s="153"/>
      <c r="M959" s="151"/>
      <c r="N959" s="197"/>
      <c r="O959" s="160"/>
      <c r="P959" s="160"/>
      <c r="Q959" s="203"/>
      <c r="R959" s="204"/>
      <c r="S959" s="246"/>
      <c r="T959" s="129"/>
      <c r="U959" s="130"/>
      <c r="V959" s="186" t="str">
        <f>IF(OR($U950=0,M959="",Q959=""),"",IF(AND(T959="SI",$U950&gt;=$V$22),"CUMPLE",IF($U950&gt;=$V$23,"CUMPLE","NO CUMPLE")))</f>
        <v/>
      </c>
      <c r="W959" s="131"/>
      <c r="X959" s="186" t="str">
        <f>IF(OR(W950=0,M959="",Q959=""),"",IF(AND(T959="SI",W950&lt;=$X$22),"CUMPLE",IF(W950&lt;=$X$23,"CUMPLE","NO CUMPLE")))</f>
        <v/>
      </c>
      <c r="Y959" s="132"/>
      <c r="Z959" s="186" t="str">
        <f>IF(OR(Y950=0,M959="",Q959=""),"",IF(AND(T959="SI",Y950&gt;=$Z$22),"CUMPLE",IF(Y950&gt;=$Z$23,"CUMPLE","NO CUMPLE")))</f>
        <v/>
      </c>
      <c r="AA959" s="214" t="str">
        <f t="shared" si="855"/>
        <v/>
      </c>
      <c r="AB959" s="199">
        <v>2021</v>
      </c>
      <c r="AC959" s="134">
        <f t="shared" si="856"/>
        <v>0</v>
      </c>
      <c r="AD959" s="135" t="str">
        <f>IF(OR(B959="",C959=""),"",IF(AND(AC959&gt;0,AC959&lt;=30000),"MIPYME","NO CUMPLE"))</f>
        <v/>
      </c>
      <c r="AE959" s="136"/>
      <c r="AF959" s="188" t="str">
        <f>IF(OR(M959="",L950="",P959=""),"",IF(AND(T950="SI",AE950&gt;=$AF$22),"CUMPLE",IF(AE950&gt;=$AF$23,"CUMPLE","NO CUMPLE")))</f>
        <v/>
      </c>
      <c r="AG959" s="136"/>
      <c r="AH959" s="188" t="str">
        <f>IF(OR(M959="",L950="",P950=""),"",IF(AND(T950="SI",AG950&gt;=$AH$22),"CUMPLE",IF(AG950&gt;=$AH$23,"CUMPLE","NO CUMPLE")))</f>
        <v/>
      </c>
      <c r="AI959" s="162" t="str">
        <f t="shared" si="857"/>
        <v/>
      </c>
    </row>
    <row r="960" spans="1:37" ht="20.100000000000001" customHeight="1">
      <c r="A960" s="259"/>
      <c r="B960" s="284" t="str">
        <f t="shared" si="858"/>
        <v/>
      </c>
      <c r="C960" s="284"/>
      <c r="D960" s="284"/>
      <c r="E960" s="216"/>
      <c r="F960" s="153"/>
      <c r="G960" s="153"/>
      <c r="H960" s="153"/>
      <c r="I960" s="153">
        <f>IF(ISERROR(E960-G960),"",E960-G960)</f>
        <v>0</v>
      </c>
      <c r="J960" s="153">
        <f t="shared" si="859"/>
        <v>0</v>
      </c>
      <c r="K960" s="153"/>
      <c r="L960" s="153"/>
      <c r="M960" s="151"/>
      <c r="N960" s="197"/>
      <c r="O960" s="160"/>
      <c r="P960" s="160"/>
      <c r="Q960" s="203"/>
      <c r="R960" s="204"/>
      <c r="S960" s="253"/>
      <c r="T960" s="129"/>
      <c r="U960" s="129"/>
      <c r="V960" s="186" t="str">
        <f>IF(OR($U951=0,M960="",Q960=""),"",IF(AND(T960="SI",$U951&gt;=$V$22),"CUMPLE",IF($U951&gt;=$V$23,"CUMPLE","NO CUMPLE")))</f>
        <v/>
      </c>
      <c r="W960" s="129"/>
      <c r="X960" s="186" t="str">
        <f>IF(OR(W951=0,M960="",Q960=""),"",IF(AND(T960="SI",W951&lt;=$X$22),"CUMPLE",IF(W951&lt;=$X$23,"CUMPLE","NO CUMPLE")))</f>
        <v/>
      </c>
      <c r="Y960" s="129"/>
      <c r="Z960" s="186" t="str">
        <f>IF(OR(Y951=0,M960="",Q960=""),"",IF(AND(T960="SI",Y951&gt;=$Z$22),"CUMPLE",IF(Y951&gt;=$Z$23,"CUMPLE","NO CUMPLE")))</f>
        <v/>
      </c>
      <c r="AA960" s="214" t="str">
        <f t="shared" si="855"/>
        <v/>
      </c>
      <c r="AB960" s="200"/>
      <c r="AC960" s="129"/>
      <c r="AD960" s="129"/>
      <c r="AE960" s="129"/>
      <c r="AF960" s="188" t="str">
        <f>IF(OR(M960="",L950="",P960=""),"",IF(AND(T950="SI",AE950&gt;=$AF$22),"CUMPLE",IF(AE950&gt;=$AF$23,"CUMPLE","NO CUMPLE")))</f>
        <v/>
      </c>
      <c r="AG960" s="129"/>
      <c r="AH960" s="188" t="str">
        <f>IF(OR(M960="",L950="",P950=""),"",IF(AND(T950="SI",AG950&gt;=$AH$22),"CUMPLE",IF(AG950&gt;=$AH$23,"CUMPLE","NO CUMPLE")))</f>
        <v/>
      </c>
      <c r="AI960" s="162" t="str">
        <f t="shared" si="857"/>
        <v/>
      </c>
      <c r="AJ960" s="14"/>
      <c r="AK960" s="14"/>
    </row>
    <row r="961" spans="1:37" ht="9.9499999999999993" customHeight="1" thickBot="1">
      <c r="A961" s="259"/>
      <c r="B961" s="322" t="s">
        <v>73</v>
      </c>
      <c r="C961" s="323"/>
      <c r="D961" s="323"/>
      <c r="E961" s="323"/>
      <c r="F961" s="323"/>
      <c r="G961" s="323"/>
      <c r="H961" s="323"/>
      <c r="I961" s="323"/>
      <c r="J961" s="323"/>
      <c r="K961" s="323"/>
      <c r="L961" s="323"/>
      <c r="M961" s="323"/>
      <c r="N961" s="323"/>
      <c r="O961" s="323"/>
      <c r="P961" s="323"/>
      <c r="Q961" s="323"/>
      <c r="R961" s="323"/>
      <c r="S961" s="324"/>
      <c r="T961" s="323"/>
      <c r="U961" s="323"/>
      <c r="V961" s="323"/>
      <c r="W961" s="323"/>
      <c r="X961" s="323"/>
      <c r="Y961" s="323"/>
      <c r="Z961" s="323"/>
      <c r="AA961" s="324"/>
      <c r="AB961" s="323"/>
      <c r="AC961" s="323"/>
      <c r="AD961" s="323"/>
      <c r="AE961" s="323"/>
      <c r="AF961" s="323"/>
      <c r="AG961" s="323"/>
      <c r="AH961" s="323"/>
      <c r="AI961" s="325"/>
      <c r="AJ961" s="14"/>
      <c r="AK961" s="14"/>
    </row>
    <row r="962" spans="1:37" s="221" customFormat="1" ht="26.1" customHeight="1">
      <c r="A962" s="269" t="s">
        <v>347</v>
      </c>
      <c r="B962" s="222">
        <v>79</v>
      </c>
      <c r="C962" s="223" t="s">
        <v>348</v>
      </c>
      <c r="D962" s="224">
        <f>IF(SUM(D963:D972)=0,"",SUM(D963:D972))</f>
        <v>1</v>
      </c>
      <c r="E962" s="225">
        <f t="shared" ref="E962:K962" si="863">IF(ISERROR(SUM(E963:E972)),"",SUM(E963:E972))</f>
        <v>8770195636</v>
      </c>
      <c r="F962" s="225">
        <f t="shared" si="863"/>
        <v>12727412848</v>
      </c>
      <c r="G962" s="225">
        <f t="shared" si="863"/>
        <v>4324935603</v>
      </c>
      <c r="H962" s="225">
        <f t="shared" si="863"/>
        <v>4907826138</v>
      </c>
      <c r="I962" s="225">
        <f t="shared" si="863"/>
        <v>4445260033</v>
      </c>
      <c r="J962" s="225">
        <f t="shared" si="863"/>
        <v>7819586710</v>
      </c>
      <c r="K962" s="225">
        <f t="shared" si="863"/>
        <v>1235681844</v>
      </c>
      <c r="L962" s="225">
        <f t="shared" ref="L962" si="864">IF(ISERROR(SUM(L963:L971)),"",SUM(L963:L971))</f>
        <v>459879604</v>
      </c>
      <c r="M962" s="226">
        <v>1</v>
      </c>
      <c r="N962" s="227">
        <f>IF(M962="","",VLOOKUP(M962,POA!$B$3:$G934,3,0))</f>
        <v>5</v>
      </c>
      <c r="O962" s="228" t="s">
        <v>7</v>
      </c>
      <c r="P962" s="228">
        <f>+SUM(P963:P971)</f>
        <v>0</v>
      </c>
      <c r="Q962" s="229">
        <f>IF(ISERROR(VLOOKUP(M962,POA!$B$3:$G947,2,0)),"",VLOOKUP(M962,POA!$B$3:$G947,2,0))</f>
        <v>3031202957</v>
      </c>
      <c r="R962" s="230">
        <f>IF(M962="","",SUM($I$962)+IF(ISERROR(VLOOKUP(M962,POA!$B$3:$G931,4,0)),"",VLOOKUP(M962,POA!$B$3:$G931,4,0)))</f>
        <v>5051500624.3999996</v>
      </c>
      <c r="S962" s="231" t="str">
        <f>IF(OR($R$26=0,M962="",Q962=""),"",IF($R$26&gt;=VLOOKUP(M962,POA!$B$3:$G$21,6,FALSE),"CUMPLE","NO CUMPLE"))</f>
        <v/>
      </c>
      <c r="T962" s="225" t="str">
        <f>IF(M962="","",IF(COUNTIFS(T963:T972,"SI",D963:D972,"&gt;=10%")&gt;0,"SI","NO"))</f>
        <v>SI</v>
      </c>
      <c r="U962" s="225">
        <f>IF(ISERROR(SUM(E962/G962)),0,SUM(E962/G962))</f>
        <v>2.0278210916982293</v>
      </c>
      <c r="V962" s="232" t="str">
        <f>IF(OR($U962=0,M962="",Q962=""),"",IF(AND(T962="SI",$U962&gt;=$V$22),"CUMPLE",IF($U962&gt;=$V$23,"CUMPLE","NO CUMPLE")))</f>
        <v>CUMPLE</v>
      </c>
      <c r="W962" s="233">
        <f>IF(M962="","",IF(ISERROR(SUM(H962/F962)),0,SUM(H962/F962)))</f>
        <v>0.38561066546774442</v>
      </c>
      <c r="X962" s="232" t="str">
        <f>IF(OR(W962=0,M962="",Q962=""),"",IF(AND(T962="SI",W962&lt;=$X$22),"CUMPLE",IF(W962&lt;=$X$23,"CUMPLE","NO CUMPLE")))</f>
        <v>CUMPLE</v>
      </c>
      <c r="Y962" s="225">
        <f>IF(ISERROR(SUM(K962/L962)),0,SUM(K962/L962))</f>
        <v>2.6869681396002942</v>
      </c>
      <c r="Z962" s="232" t="str">
        <f>IF(OR(Y962=0,M962="",Q962=""),"",IF(AND(T962="SI",Y962&gt;=$Z$22),"CUMPLE",IF(Y962&gt;=$Z$23,"CUMPLE","NO CUMPLE")))</f>
        <v>CUMPLE</v>
      </c>
      <c r="AA962" s="234" t="str">
        <f t="shared" ref="AA962:AA972" si="865">IF(OR(S962="",V962="",X962="",Z962=""),"",IF(S962="NO CUMPLE","NO CUMPLE",IF(V962="NO CUMPLE","NO CUMPLE",IF(X962="NO CUMPLE","NO CUMPLE",IF(Z962="NO CUMPLE","NO CUMPLE",IF(Z962="NO CUMPLE","NO CUMPLE","CUMPLE"))))))</f>
        <v/>
      </c>
      <c r="AB962" s="235">
        <v>2021</v>
      </c>
      <c r="AC962" s="236">
        <f>IF(ISERROR(F962/VLOOKUP(AB962,$AC$21:$AD$23,2)),"",F962/VLOOKUP(AB962,$AC$21:$AD$23,2))</f>
        <v>14008.85923793045</v>
      </c>
      <c r="AD962" s="237" t="str">
        <f>IF(OR(B962="",C962=""),"",IF(AND(AC962&gt;0,AC962&lt;=30000),"MIPYME","NO CUMPLE"))</f>
        <v>MIPYME</v>
      </c>
      <c r="AE962" s="238">
        <f>IF(M962="","",IF(ISERROR(SUM(K962/J962)),0,SUM(K962/J962)))</f>
        <v>0.15802393269963497</v>
      </c>
      <c r="AF962" s="239" t="str">
        <f>IF(OR(M962="",L962="",P962=""),"",IF(AND(T962="SI",AE962&gt;=$AF$22),"CUMPLE",IF(AE962&gt;=$AF$23,"CUMPLE","NO CUMPLE")))</f>
        <v>CUMPLE</v>
      </c>
      <c r="AG962" s="238">
        <f>IF(M962="","",IF(ISERROR(SUM(K962/F962)),0,SUM(K962/F962)))</f>
        <v>9.7088218851498667E-2</v>
      </c>
      <c r="AH962" s="239" t="str">
        <f>IF(OR(M962="",L962="",P962=""),"",IF(AND(T962="SI",AG962&gt;=$AH$22),"CUMPLE",IF(AG962&gt;=$AH$23,"CUMPLE","NO CUMPLE")))</f>
        <v>CUMPLE</v>
      </c>
      <c r="AI962" s="234" t="str">
        <f>IF(OR(AF962="",AH962=""),"",IF(AF962="NO CUMPLE","NO CUMPLE",IF(AH962="NO CUMPLE","NO CUMPLE",IF(AH962="NO CUMPLE","NO CUMPLE","CUMPLE"))))</f>
        <v>CUMPLE</v>
      </c>
    </row>
    <row r="963" spans="1:37" s="14" customFormat="1" ht="20.100000000000001" customHeight="1">
      <c r="A963" s="259">
        <v>45483</v>
      </c>
      <c r="B963" s="146">
        <f>IF(C963="","",B962+0.1)</f>
        <v>79.099999999999994</v>
      </c>
      <c r="C963" s="146" t="s">
        <v>349</v>
      </c>
      <c r="D963" s="147">
        <v>0.6</v>
      </c>
      <c r="E963" s="137">
        <v>8300494293</v>
      </c>
      <c r="F963" s="137">
        <v>12253557034</v>
      </c>
      <c r="G963" s="137">
        <v>3934391976</v>
      </c>
      <c r="H963" s="137">
        <v>4517282511</v>
      </c>
      <c r="I963" s="137">
        <f>IF(ISERROR(E963-G963),"",E963-G963)</f>
        <v>4366102317</v>
      </c>
      <c r="J963" s="137">
        <f>IF(ISERROR(F963-H963),"",F963-H963)</f>
        <v>7736274523</v>
      </c>
      <c r="K963" s="137">
        <v>1220366475</v>
      </c>
      <c r="L963" s="137">
        <v>459546604</v>
      </c>
      <c r="M963" s="148">
        <v>3</v>
      </c>
      <c r="N963" s="198">
        <f>IF(M963="","",VLOOKUP(M963,POA!$B$3:$G934,3,0))</f>
        <v>5</v>
      </c>
      <c r="O963" s="159" t="s">
        <v>7</v>
      </c>
      <c r="P963" s="159">
        <f t="shared" ref="P963:P964" si="866">+SUM(P964:P972)</f>
        <v>0</v>
      </c>
      <c r="Q963" s="202">
        <f>IF(ISERROR(VLOOKUP(M963,POA!$B$3:$G947,2,0)),"",VLOOKUP(M963,POA!$B$3:$G947,2,0))</f>
        <v>1522205504</v>
      </c>
      <c r="R963" s="264">
        <f>IF(M963="","",SUM($I$962)+IF(ISERROR(VLOOKUP(M963,POA!$B$3:$G932,4,0)),"",VLOOKUP(M963,POA!$B$3:$G932,4,0)))</f>
        <v>4749701133.8000002</v>
      </c>
      <c r="S963" s="256" t="str">
        <f>IF(OR($R$26=0,M963="",Q963=""),"",IF($R$26&gt;=VLOOKUP(M963,POA!$B$3:$G$21,6,FALSE),"CUMPLE","NO CUMPLE"))</f>
        <v/>
      </c>
      <c r="T963" s="154" t="s">
        <v>71</v>
      </c>
      <c r="U963" s="138"/>
      <c r="V963" s="185" t="str">
        <f>IF(OR($U962=0,M963="",Q963=""),"",IF(AND(T963="SI",$U962&gt;=$V$22),"CUMPLE",IF($U962&gt;=$V$23,"CUMPLE","NO CUMPLE")))</f>
        <v>CUMPLE</v>
      </c>
      <c r="W963" s="139"/>
      <c r="X963" s="185" t="str">
        <f>IF(OR(W962=0,M963="",Q963=""),"",IF(AND(T963="SI",W962&lt;=$X$22),"CUMPLE",IF(W962&lt;=$X$23,"CUMPLE","NO CUMPLE")))</f>
        <v>CUMPLE</v>
      </c>
      <c r="Y963" s="140"/>
      <c r="Z963" s="185" t="str">
        <f>IF(OR(Y962=0,M963="",Q963=""),"",IF(AND(T963="SI",Y962&gt;=$Z$22),"CUMPLE",IF(Y962&gt;=$Z$23,"CUMPLE","NO CUMPLE")))</f>
        <v>CUMPLE</v>
      </c>
      <c r="AA963" s="213" t="str">
        <f t="shared" si="865"/>
        <v/>
      </c>
      <c r="AB963" s="141">
        <v>2021</v>
      </c>
      <c r="AC963" s="142">
        <f t="shared" ref="AC963:AC971" si="867">IF(ISERROR(F963/VLOOKUP(AB963,$AC$21:$AD$23,2)),"",F963/VLOOKUP(AB963,$AC$21:$AD$23,2))</f>
        <v>13487.293741731111</v>
      </c>
      <c r="AD963" s="143" t="str">
        <f>IF(OR(B963="",C963=""),"",IF(AND(AC963&gt;0,AC963&lt;=30000),"MIPYME","NO CUMPLE"))</f>
        <v>MIPYME</v>
      </c>
      <c r="AE963" s="144"/>
      <c r="AF963" s="187" t="str">
        <f>IF(OR(M963="",L962="",P963=""),"",IF(AND(T962="SI",AE962&gt;=$AF$22),"CUMPLE",IF(AE962&gt;=$AF$23,"CUMPLE","NO CUMPLE")))</f>
        <v>CUMPLE</v>
      </c>
      <c r="AG963" s="144"/>
      <c r="AH963" s="187" t="str">
        <f>IF(OR(M963="",L962="",P963=""),"",IF(AND(T962="SI",AG962&gt;=$AH$22),"CUMPLE",IF(AG962&gt;=$AH$23,"CUMPLE","NO CUMPLE")))</f>
        <v>CUMPLE</v>
      </c>
      <c r="AI963" s="161" t="str">
        <f t="shared" ref="AI963:AI972" si="868">IF(OR(AF963="",AH963=""),"",IF(AF963="NO CUMPLE","NO CUMPLE",IF(AH963="NO CUMPLE","NO CUMPLE",IF(AH963="NO CUMPLE","NO CUMPLE","CUMPLE"))))</f>
        <v>CUMPLE</v>
      </c>
    </row>
    <row r="964" spans="1:37" s="14" customFormat="1" ht="20.100000000000001" customHeight="1">
      <c r="A964" s="259">
        <v>45483</v>
      </c>
      <c r="B964" s="21">
        <f t="shared" ref="B964:B972" si="869">IF(C964="","",B963+0.1)</f>
        <v>79.199999999999989</v>
      </c>
      <c r="C964" s="21" t="s">
        <v>350</v>
      </c>
      <c r="D964" s="121">
        <v>0.4</v>
      </c>
      <c r="E964" s="153">
        <v>469701343</v>
      </c>
      <c r="F964" s="153">
        <v>473855814</v>
      </c>
      <c r="G964" s="153">
        <v>390543627</v>
      </c>
      <c r="H964" s="153">
        <v>390543627</v>
      </c>
      <c r="I964" s="153">
        <f>IF(ISERROR(E964-G964),"",E964-G964)</f>
        <v>79157716</v>
      </c>
      <c r="J964" s="153">
        <f t="shared" ref="J964:J972" si="870">IF(ISERROR(F964-H964),"",F964-H964)</f>
        <v>83312187</v>
      </c>
      <c r="K964" s="153">
        <v>15315369</v>
      </c>
      <c r="L964" s="153">
        <v>333000</v>
      </c>
      <c r="M964" s="149">
        <v>4</v>
      </c>
      <c r="N964" s="197">
        <f>IF(M964="","",VLOOKUP(M964,POA!$B$3:$G934,3,0))</f>
        <v>5</v>
      </c>
      <c r="O964" s="160" t="s">
        <v>7</v>
      </c>
      <c r="P964" s="160">
        <f t="shared" si="866"/>
        <v>0</v>
      </c>
      <c r="Q964" s="255">
        <f>IF(ISERROR(VLOOKUP(M964,POA!$B$3:$G947,2,0)),"",VLOOKUP(M964,POA!$B$3:$G947,2,0))</f>
        <v>1378467964</v>
      </c>
      <c r="R964" s="295">
        <f>IF(M964="","",SUM($I$962)+IF(ISERROR(VLOOKUP(M964,POA!$B$3:$G933,4,0)),"",VLOOKUP(M964,POA!$B$3:$G933,4,0)))</f>
        <v>4720953625.8000002</v>
      </c>
      <c r="S964" s="257" t="str">
        <f>IF(OR($R$26=0,M964="",Q964=""),"",IF($R$26&gt;=VLOOKUP(M964,POA!$B$3:$G$21,6,FALSE),"CUMPLE","NO CUMPLE"))</f>
        <v/>
      </c>
      <c r="T964" s="129" t="s">
        <v>71</v>
      </c>
      <c r="U964" s="130"/>
      <c r="V964" s="186" t="str">
        <f>IF(OR($U962=0,M964="",Q964=""),"",IF(AND(T964="SI",$U962&gt;=$V$22),"CUMPLE",IF($U962&gt;=$V$23,"CUMPLE","NO CUMPLE")))</f>
        <v>CUMPLE</v>
      </c>
      <c r="W964" s="131"/>
      <c r="X964" s="186" t="str">
        <f>IF(OR(W962=0,M964="",Q964=""),"",IF(AND(T964="SI",W962&lt;=$X$22),"CUMPLE",IF(W962&lt;=$X$23,"CUMPLE","NO CUMPLE")))</f>
        <v>CUMPLE</v>
      </c>
      <c r="Y964" s="132"/>
      <c r="Z964" s="186" t="str">
        <f>IF(OR(Y962=0,M964="",Q964=""),"",IF(AND(T964="SI",Y962&gt;=$Z$22),"CUMPLE",IF(Y962&gt;=$Z$23,"CUMPLE","NO CUMPLE")))</f>
        <v>CUMPLE</v>
      </c>
      <c r="AA964" s="214" t="str">
        <f t="shared" si="865"/>
        <v/>
      </c>
      <c r="AB964" s="199">
        <v>2021</v>
      </c>
      <c r="AC964" s="134">
        <f t="shared" si="867"/>
        <v>521.56549619933821</v>
      </c>
      <c r="AD964" s="135" t="str">
        <f t="shared" ref="AD964:AD967" si="871">IF(OR(B964="",C964=""),"",IF(AND(AC964&gt;0,AC964&lt;=30000),"MIPYME","NO CUMPLE"))</f>
        <v>MIPYME</v>
      </c>
      <c r="AE964" s="136"/>
      <c r="AF964" s="188" t="str">
        <f>IF(OR(M964="",L962="",P964=""),"",IF(AND(T962="SI",AE962&gt;=$AF$22),"CUMPLE",IF(AE962&gt;=$AF$23,"CUMPLE","NO CUMPLE")))</f>
        <v>CUMPLE</v>
      </c>
      <c r="AG964" s="136"/>
      <c r="AH964" s="188" t="str">
        <f>IF(OR(M964="",L962="",P962=""),"",IF(AND(T962="SI",AG962&gt;=$AH$22),"CUMPLE",IF(AG962&gt;=$AH$23,"CUMPLE","NO CUMPLE")))</f>
        <v>CUMPLE</v>
      </c>
      <c r="AI964" s="162" t="str">
        <f t="shared" si="868"/>
        <v>CUMPLE</v>
      </c>
    </row>
    <row r="965" spans="1:37" s="14" customFormat="1" ht="20.100000000000001" customHeight="1">
      <c r="A965" s="259"/>
      <c r="B965" s="21" t="str">
        <f t="shared" si="869"/>
        <v/>
      </c>
      <c r="C965" s="21"/>
      <c r="D965" s="121"/>
      <c r="E965" s="153"/>
      <c r="F965" s="153"/>
      <c r="G965" s="153"/>
      <c r="H965" s="153"/>
      <c r="I965" s="153">
        <f t="shared" ref="I965:I971" si="872">IF(ISERROR(E965-G965),"",E965-G965)</f>
        <v>0</v>
      </c>
      <c r="J965" s="153">
        <f t="shared" si="870"/>
        <v>0</v>
      </c>
      <c r="K965" s="153"/>
      <c r="L965" s="153"/>
      <c r="M965" s="149">
        <v>5</v>
      </c>
      <c r="N965" s="197">
        <f>IF(M965="","",VLOOKUP(M965,POA!$B$3:$G934,3,0))</f>
        <v>5</v>
      </c>
      <c r="O965" s="160" t="s">
        <v>7</v>
      </c>
      <c r="P965" s="160">
        <f>+SUM(P966:P973)</f>
        <v>0</v>
      </c>
      <c r="Q965" s="255">
        <f>IF(ISERROR(VLOOKUP(M965,POA!$B$3:$G947,2,0)),"",VLOOKUP(M965,POA!$B$3:$G947,2,0))</f>
        <v>1348402734</v>
      </c>
      <c r="R965" s="295">
        <f>IF(M965="","",SUM($I$962)+IF(ISERROR(VLOOKUP(M965,POA!$B$3:$G934,4,0)),"",VLOOKUP(M965,POA!$B$3:$G934,4,0)))</f>
        <v>4714940579.8000002</v>
      </c>
      <c r="S965" s="294" t="str">
        <f>IF(OR($R$26=0,M965="",Q965=""),"",IF($R$26&gt;=VLOOKUP(M965,POA!$B$3:$G$21,6,FALSE),"CUMPLE","NO CUMPLE"))</f>
        <v/>
      </c>
      <c r="T965" s="129"/>
      <c r="U965" s="130"/>
      <c r="V965" s="186" t="str">
        <f>IF(OR($U962=0,M965="",Q965=""),"",IF(AND(T965="SI",$U962&gt;=$V$22),"CUMPLE",IF($U962&gt;=$V$23,"CUMPLE","NO CUMPLE")))</f>
        <v>CUMPLE</v>
      </c>
      <c r="W965" s="131"/>
      <c r="X965" s="186" t="str">
        <f>IF(OR(W962=0,M965="",Q965=""),"",IF(AND(T965="SI",W962&lt;=$X$22),"CUMPLE",IF(W962&lt;=$X$23,"CUMPLE","NO CUMPLE")))</f>
        <v>CUMPLE</v>
      </c>
      <c r="Y965" s="132"/>
      <c r="Z965" s="186" t="str">
        <f>IF(OR(Y962=0,M965="",Q965=""),"",IF(AND(T965="SI",Y962&gt;=$Z$22),"CUMPLE",IF(Y962&gt;=$Z$23,"CUMPLE","NO CUMPLE")))</f>
        <v>CUMPLE</v>
      </c>
      <c r="AA965" s="214" t="str">
        <f t="shared" si="865"/>
        <v/>
      </c>
      <c r="AB965" s="199">
        <v>2021</v>
      </c>
      <c r="AC965" s="134">
        <f t="shared" si="867"/>
        <v>0</v>
      </c>
      <c r="AD965" s="135" t="str">
        <f t="shared" si="871"/>
        <v/>
      </c>
      <c r="AE965" s="136"/>
      <c r="AF965" s="188" t="str">
        <f>IF(OR(M965="",L962="",P965=""),"",IF(AND(T962="SI",AE962&gt;=$AF$22),"CUMPLE",IF(AE962&gt;=$AF$23,"CUMPLE","NO CUMPLE")))</f>
        <v>CUMPLE</v>
      </c>
      <c r="AG965" s="136"/>
      <c r="AH965" s="188" t="str">
        <f>IF(OR(M965="",L962="",P962=""),"",IF(AND(T962="SI",AG962&gt;=$AH$22),"CUMPLE",IF(AG962&gt;=$AH$23,"CUMPLE","NO CUMPLE")))</f>
        <v>CUMPLE</v>
      </c>
      <c r="AI965" s="162" t="str">
        <f t="shared" si="868"/>
        <v>CUMPLE</v>
      </c>
    </row>
    <row r="966" spans="1:37" s="14" customFormat="1" ht="20.100000000000001" customHeight="1">
      <c r="A966" s="259"/>
      <c r="B966" s="21" t="str">
        <f t="shared" si="869"/>
        <v/>
      </c>
      <c r="C966" s="21"/>
      <c r="D966" s="121"/>
      <c r="E966" s="153"/>
      <c r="F966" s="153"/>
      <c r="G966" s="153"/>
      <c r="H966" s="153"/>
      <c r="I966" s="153">
        <f t="shared" si="872"/>
        <v>0</v>
      </c>
      <c r="J966" s="153">
        <f t="shared" si="870"/>
        <v>0</v>
      </c>
      <c r="K966" s="153"/>
      <c r="L966" s="153"/>
      <c r="M966" s="149">
        <v>6</v>
      </c>
      <c r="N966" s="197">
        <f>IF(M966="","",VLOOKUP(M966,POA!$B$3:$G947,3,0))</f>
        <v>5</v>
      </c>
      <c r="O966" s="160" t="s">
        <v>7</v>
      </c>
      <c r="P966" s="160">
        <f>+SUM(P967:P973)</f>
        <v>0</v>
      </c>
      <c r="Q966" s="255">
        <f>IF(ISERROR(VLOOKUP(M966,POA!$B$3:$G936,2,0)),"",VLOOKUP(M966,POA!$B$3:$G936,2,0))</f>
        <v>1264100957</v>
      </c>
      <c r="R966" s="295">
        <f>IF(M966="","",SUM($I$962)+IF(ISERROR(VLOOKUP(M966,POA!$B$3:$G935,4,0)),"",VLOOKUP(M966,POA!$B$3:$G935,4,0)))</f>
        <v>4698080224.3999996</v>
      </c>
      <c r="S966" s="298" t="str">
        <f>IF(OR($R$26=0,M966="",Q966=""),"",IF($R$26&gt;=VLOOKUP(M966,POA!$B$3:$G$21,6,FALSE),"CUMPLE","NO CUMPLE"))</f>
        <v/>
      </c>
      <c r="T966" s="129"/>
      <c r="U966" s="130"/>
      <c r="V966" s="186" t="str">
        <f>IF(OR($U962=0,M966="",Q966=""),"",IF(AND(T966="SI",$U962&gt;=$V$22),"CUMPLE",IF($U962&gt;=$V$23,"CUMPLE","NO CUMPLE")))</f>
        <v>CUMPLE</v>
      </c>
      <c r="W966" s="131"/>
      <c r="X966" s="186" t="str">
        <f>IF(OR(W962=0,M966="",Q966=""),"",IF(AND(T966="SI",W962&lt;=$X$22),"CUMPLE",IF(W962&lt;=$X$23,"CUMPLE","NO CUMPLE")))</f>
        <v>CUMPLE</v>
      </c>
      <c r="Y966" s="132"/>
      <c r="Z966" s="186" t="str">
        <f>IF(OR(Y962=0,M966="",Q966=""),"",IF(AND(T966="SI",Y962&gt;=$Z$22),"CUMPLE",IF(Y962&gt;=$Z$23,"CUMPLE","NO CUMPLE")))</f>
        <v>CUMPLE</v>
      </c>
      <c r="AA966" s="214" t="str">
        <f t="shared" si="865"/>
        <v/>
      </c>
      <c r="AB966" s="199">
        <v>2021</v>
      </c>
      <c r="AC966" s="134">
        <f t="shared" si="867"/>
        <v>0</v>
      </c>
      <c r="AD966" s="135" t="str">
        <f t="shared" si="871"/>
        <v/>
      </c>
      <c r="AE966" s="136"/>
      <c r="AF966" s="188" t="str">
        <f>IF(OR(M966="",L962="",P966=""),"",IF(AND(T962="SI",AE962&gt;=$AF$22),"CUMPLE",IF(AE962&gt;=$AF$23,"CUMPLE","NO CUMPLE")))</f>
        <v>CUMPLE</v>
      </c>
      <c r="AG966" s="136"/>
      <c r="AH966" s="188" t="str">
        <f>IF(OR(M965="",L962="",P962=""),"",IF(AND(T962="SI",AG962&gt;=$AH$22),"CUMPLE",IF(AG962&gt;=$AH$23,"CUMPLE","NO CUMPLE")))</f>
        <v>CUMPLE</v>
      </c>
      <c r="AI966" s="162" t="str">
        <f t="shared" si="868"/>
        <v>CUMPLE</v>
      </c>
    </row>
    <row r="967" spans="1:37" s="14" customFormat="1" ht="20.100000000000001" customHeight="1">
      <c r="A967" s="259"/>
      <c r="B967" s="21" t="str">
        <f t="shared" si="869"/>
        <v/>
      </c>
      <c r="C967" s="21"/>
      <c r="D967" s="121"/>
      <c r="E967" s="153"/>
      <c r="F967" s="153"/>
      <c r="G967" s="153"/>
      <c r="H967" s="153"/>
      <c r="I967" s="153">
        <f t="shared" si="872"/>
        <v>0</v>
      </c>
      <c r="J967" s="153">
        <f t="shared" si="870"/>
        <v>0</v>
      </c>
      <c r="K967" s="153"/>
      <c r="L967" s="153"/>
      <c r="M967" s="149">
        <v>7</v>
      </c>
      <c r="N967" s="197">
        <f>IF(M967="","",VLOOKUP(M967,POA!$B$3:$G934,3,0))</f>
        <v>5</v>
      </c>
      <c r="O967" s="160" t="s">
        <v>7</v>
      </c>
      <c r="P967" s="160">
        <f>+SUM(P968:P973)</f>
        <v>0</v>
      </c>
      <c r="Q967" s="255">
        <f>IF(ISERROR(VLOOKUP(M967,POA!$B$3:$G947,2,0)),"",VLOOKUP(M967,POA!$B$3:$G947,2,0))</f>
        <v>1167015102</v>
      </c>
      <c r="R967" s="295">
        <f>IF(M967="","",SUM($I$962)+IF(ISERROR(VLOOKUP(M967,POA!$B$3:$G936,4,0)),"",VLOOKUP(M967,POA!$B$3:$G936,4,0)))</f>
        <v>4678663053.3999996</v>
      </c>
      <c r="S967" s="257" t="str">
        <f>IF(OR($R$26=0,M967="",Q967=""),"",IF($R$26&gt;=VLOOKUP(M967,POA!$B$3:$G$21,6,FALSE),"CUMPLE","NO CUMPLE"))</f>
        <v/>
      </c>
      <c r="T967" s="129"/>
      <c r="U967" s="130"/>
      <c r="V967" s="186" t="str">
        <f>IF(OR($U962=0,M967="",Q967=""),"",IF(AND(T967="SI",$U962&gt;=$V$22),"CUMPLE",IF($U962&gt;=$V$23,"CUMPLE","NO CUMPLE")))</f>
        <v>CUMPLE</v>
      </c>
      <c r="W967" s="131"/>
      <c r="X967" s="186" t="str">
        <f>IF(OR(W962=0,M967="",Q967=""),"",IF(AND(T967="SI",W962&lt;=$X$22),"CUMPLE",IF(W962&lt;=$X$23,"CUMPLE","NO CUMPLE")))</f>
        <v>CUMPLE</v>
      </c>
      <c r="Y967" s="132"/>
      <c r="Z967" s="186" t="str">
        <f>IF(OR(Y962=0,M967="",Q967=""),"",IF(AND(T967="SI",Y962&gt;=$Z$22),"CUMPLE",IF(Y962&gt;=$Z$23,"CUMPLE","NO CUMPLE")))</f>
        <v>CUMPLE</v>
      </c>
      <c r="AA967" s="214" t="str">
        <f t="shared" si="865"/>
        <v/>
      </c>
      <c r="AB967" s="199">
        <v>2021</v>
      </c>
      <c r="AC967" s="134">
        <f t="shared" si="867"/>
        <v>0</v>
      </c>
      <c r="AD967" s="135" t="str">
        <f t="shared" si="871"/>
        <v/>
      </c>
      <c r="AE967" s="136"/>
      <c r="AF967" s="188" t="str">
        <f>IF(OR(M967="",L962="",P967=""),"",IF(AND(T962="SI",AE962&gt;=$AF$22),"CUMPLE",IF(AE962&gt;=$AF$23,"CUMPLE","NO CUMPLE")))</f>
        <v>CUMPLE</v>
      </c>
      <c r="AG967" s="136"/>
      <c r="AH967" s="188" t="str">
        <f>IF(OR(M967="",L962="",P962=""),"",IF(AND(T962="SI",AG962&gt;=$AH$22),"CUMPLE",IF(AG962&gt;=$AH$23,"CUMPLE","NO CUMPLE")))</f>
        <v>CUMPLE</v>
      </c>
      <c r="AI967" s="162" t="str">
        <f t="shared" si="868"/>
        <v>CUMPLE</v>
      </c>
    </row>
    <row r="968" spans="1:37" s="14" customFormat="1" ht="20.100000000000001" customHeight="1">
      <c r="A968" s="259"/>
      <c r="B968" s="150" t="str">
        <f t="shared" si="869"/>
        <v/>
      </c>
      <c r="C968" s="150"/>
      <c r="D968" s="121"/>
      <c r="E968" s="153"/>
      <c r="F968" s="153"/>
      <c r="G968" s="153"/>
      <c r="H968" s="153"/>
      <c r="I968" s="153">
        <f t="shared" si="872"/>
        <v>0</v>
      </c>
      <c r="J968" s="153">
        <f t="shared" si="870"/>
        <v>0</v>
      </c>
      <c r="K968" s="153"/>
      <c r="L968" s="153"/>
      <c r="M968" s="149">
        <v>8</v>
      </c>
      <c r="N968" s="197">
        <f>IF(M968="","",VLOOKUP(M968,POA!$B$3:$G934,3,0))</f>
        <v>5</v>
      </c>
      <c r="O968" s="160" t="s">
        <v>7</v>
      </c>
      <c r="P968" s="160">
        <f>+SUM(P969:P973)</f>
        <v>0</v>
      </c>
      <c r="Q968" s="255">
        <f>IF(ISERROR(VLOOKUP(M968,POA!$B$3:$G947,2,0)),"",VLOOKUP(M968,POA!$B$3:$G947,2,0))</f>
        <v>1146992897</v>
      </c>
      <c r="R968" s="295">
        <f>IF(M968="","",SUM($I$962)+IF(ISERROR(VLOOKUP(M968,POA!$B$3:$G937,4,0)),"",VLOOKUP(M968,POA!$B$3:$G937,4,0)))</f>
        <v>4674658612.3999996</v>
      </c>
      <c r="S968" s="257" t="str">
        <f>IF(OR($R$26=0,M968="",Q968=""),"",IF($R$26&gt;=VLOOKUP(M968,POA!$B$3:$G$21,6,FALSE),"CUMPLE","NO CUMPLE"))</f>
        <v/>
      </c>
      <c r="T968" s="129"/>
      <c r="U968" s="130"/>
      <c r="V968" s="186" t="str">
        <f>IF(OR($U962=0,M968="",Q968=""),"",IF(AND(T968="SI",$U962&gt;=$V$22),"CUMPLE",IF($U962&gt;=$V$23,"CUMPLE","NO CUMPLE")))</f>
        <v>CUMPLE</v>
      </c>
      <c r="W968" s="131"/>
      <c r="X968" s="186" t="str">
        <f>IF(OR(W962=0,M968="",Q968=""),"",IF(AND(T968="SI",W962&lt;=$X$22),"CUMPLE",IF(W962&lt;=$X$23,"CUMPLE","NO CUMPLE")))</f>
        <v>CUMPLE</v>
      </c>
      <c r="Y968" s="132"/>
      <c r="Z968" s="186" t="str">
        <f>IF(OR(Y962=0,M968="",Q968=""),"",IF(AND(T968="SI",Y962&gt;=$Z$22),"CUMPLE",IF(Y962&gt;=$Z$23,"CUMPLE","NO CUMPLE")))</f>
        <v>CUMPLE</v>
      </c>
      <c r="AA968" s="214" t="str">
        <f t="shared" si="865"/>
        <v/>
      </c>
      <c r="AB968" s="199">
        <v>2021</v>
      </c>
      <c r="AC968" s="134">
        <f t="shared" si="867"/>
        <v>0</v>
      </c>
      <c r="AD968" s="135" t="str">
        <f>IF(OR(B968="",C968=""),"",IF(AND(AC968&gt;0,AC968&lt;=30000),"MIPYME","NO CUMPLE"))</f>
        <v/>
      </c>
      <c r="AE968" s="136"/>
      <c r="AF968" s="188" t="str">
        <f>IF(OR(M968="",L962="",P968=""),"",IF(AND(T966="SI",AE962&gt;=$AF$22),"CUMPLE",IF(AE962&gt;=$AF$23,"CUMPLE","NO CUMPLE")))</f>
        <v>CUMPLE</v>
      </c>
      <c r="AG968" s="136"/>
      <c r="AH968" s="188" t="str">
        <f>IF(OR(M968="",L962="",P962=""),"",IF(AND(T962="SI",AG962&gt;=$AH$22),"CUMPLE",IF(AG962&gt;=$AH$23,"CUMPLE","NO CUMPLE")))</f>
        <v>CUMPLE</v>
      </c>
      <c r="AI968" s="162" t="str">
        <f t="shared" si="868"/>
        <v>CUMPLE</v>
      </c>
    </row>
    <row r="969" spans="1:37" s="14" customFormat="1" ht="20.100000000000001" customHeight="1">
      <c r="A969" s="259"/>
      <c r="B969" s="150" t="str">
        <f t="shared" si="869"/>
        <v/>
      </c>
      <c r="C969" s="150"/>
      <c r="D969" s="121"/>
      <c r="E969" s="153"/>
      <c r="F969" s="153"/>
      <c r="G969" s="153"/>
      <c r="H969" s="153"/>
      <c r="I969" s="153">
        <f t="shared" si="872"/>
        <v>0</v>
      </c>
      <c r="J969" s="153">
        <f t="shared" si="870"/>
        <v>0</v>
      </c>
      <c r="K969" s="153"/>
      <c r="L969" s="153"/>
      <c r="M969" s="149"/>
      <c r="N969" s="197"/>
      <c r="O969" s="160"/>
      <c r="P969" s="160"/>
      <c r="Q969" s="203"/>
      <c r="R969" s="261"/>
      <c r="S969" s="246" t="str">
        <f>IF(OR($R$26=0,M969="",Q969=""),"",IF($R$26&gt;=VLOOKUP(M969,POA!$B$3:$G$21,6,FALSE),"CUMPLE","NO CUMPLE"))</f>
        <v/>
      </c>
      <c r="T969" s="129"/>
      <c r="U969" s="130"/>
      <c r="V969" s="186" t="str">
        <f>IF(OR($U962=0,M969="",Q969=""),"",IF(AND(T969="SI",$U962&gt;=$V$22),"CUMPLE",IF($U962&gt;=$V$23,"CUMPLE","NO CUMPLE")))</f>
        <v/>
      </c>
      <c r="W969" s="131"/>
      <c r="X969" s="186" t="str">
        <f>IF(OR(W962=0,M969="",Q969=""),"",IF(AND(T969="SI",W962&lt;=$X$22),"CUMPLE",IF(W962&lt;=$X$23,"CUMPLE","NO CUMPLE")))</f>
        <v/>
      </c>
      <c r="Y969" s="132"/>
      <c r="Z969" s="186" t="str">
        <f>IF(OR(Y962=0,M969="",Q969=""),"",IF(AND(T969="SI",Y962&gt;=$Z$22),"CUMPLE",IF(Y962&gt;=$Z$23,"CUMPLE","NO CUMPLE")))</f>
        <v/>
      </c>
      <c r="AA969" s="214" t="str">
        <f t="shared" si="865"/>
        <v/>
      </c>
      <c r="AB969" s="199">
        <v>2021</v>
      </c>
      <c r="AC969" s="134">
        <f t="shared" si="867"/>
        <v>0</v>
      </c>
      <c r="AD969" s="135" t="str">
        <f t="shared" ref="AD969:AD970" si="873">IF(OR(B969="",C969=""),"",IF(AND(AC969&gt;0,AC969&lt;=30000),"MIPYME","NO CUMPLE"))</f>
        <v/>
      </c>
      <c r="AE969" s="136"/>
      <c r="AF969" s="188" t="str">
        <f>IF(OR(M969="",L962="",P969=""),"",IF(AND(T962="SI",AE962&gt;=$AF$22),"CUMPLE",IF(AE962&gt;=$AF$23,"CUMPLE","NO CUMPLE")))</f>
        <v/>
      </c>
      <c r="AG969" s="136"/>
      <c r="AH969" s="188" t="str">
        <f>IF(OR(M969="",L962="",P962=""),"",IF(AND(T962="SI",AG962&gt;=$AH$22),"CUMPLE",IF(AG962&gt;=$AH$23,"CUMPLE","NO CUMPLE")))</f>
        <v/>
      </c>
      <c r="AI969" s="162" t="str">
        <f t="shared" si="868"/>
        <v/>
      </c>
    </row>
    <row r="970" spans="1:37" s="14" customFormat="1" ht="20.100000000000001" customHeight="1">
      <c r="A970" s="259"/>
      <c r="B970" s="150" t="str">
        <f t="shared" si="869"/>
        <v/>
      </c>
      <c r="C970" s="150"/>
      <c r="D970" s="121"/>
      <c r="E970" s="153"/>
      <c r="F970" s="153"/>
      <c r="G970" s="153"/>
      <c r="H970" s="153"/>
      <c r="I970" s="153">
        <f t="shared" si="872"/>
        <v>0</v>
      </c>
      <c r="J970" s="153">
        <f t="shared" si="870"/>
        <v>0</v>
      </c>
      <c r="K970" s="153"/>
      <c r="L970" s="153"/>
      <c r="M970" s="149"/>
      <c r="N970" s="197"/>
      <c r="O970" s="160"/>
      <c r="P970" s="160"/>
      <c r="Q970" s="203"/>
      <c r="R970" s="204"/>
      <c r="S970" s="246" t="str">
        <f>IF(OR($R$26=0,M970="",Q970=""),"",IF($R$26&gt;=VLOOKUP(M970,POA!$B$3:$G$21,6,FALSE),"CUMPLE","NO CUMPLE"))</f>
        <v/>
      </c>
      <c r="T970" s="129"/>
      <c r="U970" s="130"/>
      <c r="V970" s="186" t="str">
        <f>IF(OR($U962=0,M970="",Q970=""),"",IF(AND(T970="SI",$U962&gt;=$V$22),"CUMPLE",IF($U962&gt;=$V$23,"CUMPLE","NO CUMPLE")))</f>
        <v/>
      </c>
      <c r="W970" s="131"/>
      <c r="X970" s="186" t="str">
        <f>IF(OR(W962=0,M970="",Q970=""),"",IF(AND(T970="SI",W962&lt;=$X$22),"CUMPLE",IF(W962&lt;=$X$23,"CUMPLE","NO CUMPLE")))</f>
        <v/>
      </c>
      <c r="Y970" s="132"/>
      <c r="Z970" s="186" t="str">
        <f>IF(OR(Y962=0,M970="",Q970=""),"",IF(AND(T970="SI",Y962&gt;=$Z$22),"CUMPLE",IF(Y962&gt;=$Z$23,"CUMPLE","NO CUMPLE")))</f>
        <v/>
      </c>
      <c r="AA970" s="215" t="str">
        <f t="shared" si="865"/>
        <v/>
      </c>
      <c r="AB970" s="133">
        <v>2021</v>
      </c>
      <c r="AC970" s="134">
        <f t="shared" si="867"/>
        <v>0</v>
      </c>
      <c r="AD970" s="135" t="str">
        <f t="shared" si="873"/>
        <v/>
      </c>
      <c r="AE970" s="136"/>
      <c r="AF970" s="188" t="str">
        <f>IF(OR(M970="",L962="",P962=""),"",IF(AND(T962="SI",AE962&gt;=$AF$22),"CUMPLE",IF(AE962&gt;=$AF$23,"CUMPLE","NO CUMPLE")))</f>
        <v/>
      </c>
      <c r="AG970" s="136"/>
      <c r="AH970" s="188" t="str">
        <f>IF(OR(M970="",L962="",P962=""),"",IF(AND(T962="SI",AG962&gt;=$AH$22),"CUMPLE",IF(AG962&gt;=$AH$23,"CUMPLE","NO CUMPLE")))</f>
        <v/>
      </c>
      <c r="AI970" s="162" t="str">
        <f t="shared" si="868"/>
        <v/>
      </c>
    </row>
    <row r="971" spans="1:37" s="14" customFormat="1" ht="20.100000000000001" customHeight="1">
      <c r="A971" s="259"/>
      <c r="B971" s="150" t="str">
        <f t="shared" si="869"/>
        <v/>
      </c>
      <c r="C971" s="150"/>
      <c r="D971" s="121"/>
      <c r="E971" s="153"/>
      <c r="F971" s="153"/>
      <c r="G971" s="153"/>
      <c r="H971" s="153"/>
      <c r="I971" s="153">
        <f t="shared" si="872"/>
        <v>0</v>
      </c>
      <c r="J971" s="153">
        <f t="shared" si="870"/>
        <v>0</v>
      </c>
      <c r="K971" s="153"/>
      <c r="L971" s="153"/>
      <c r="M971" s="151"/>
      <c r="N971" s="197"/>
      <c r="O971" s="160"/>
      <c r="P971" s="160"/>
      <c r="Q971" s="203"/>
      <c r="R971" s="204"/>
      <c r="S971" s="246"/>
      <c r="T971" s="129"/>
      <c r="U971" s="130"/>
      <c r="V971" s="186" t="str">
        <f>IF(OR($U962=0,M971="",Q971=""),"",IF(AND(T971="SI",$U962&gt;=$V$22),"CUMPLE",IF($U962&gt;=$V$23,"CUMPLE","NO CUMPLE")))</f>
        <v/>
      </c>
      <c r="W971" s="131"/>
      <c r="X971" s="186" t="str">
        <f>IF(OR(W962=0,M971="",Q971=""),"",IF(AND(T971="SI",W962&lt;=$X$22),"CUMPLE",IF(W962&lt;=$X$23,"CUMPLE","NO CUMPLE")))</f>
        <v/>
      </c>
      <c r="Y971" s="132"/>
      <c r="Z971" s="186" t="str">
        <f>IF(OR(Y962=0,M971="",Q971=""),"",IF(AND(T971="SI",Y962&gt;=$Z$22),"CUMPLE",IF(Y962&gt;=$Z$23,"CUMPLE","NO CUMPLE")))</f>
        <v/>
      </c>
      <c r="AA971" s="214" t="str">
        <f t="shared" si="865"/>
        <v/>
      </c>
      <c r="AB971" s="199">
        <v>2021</v>
      </c>
      <c r="AC971" s="134">
        <f t="shared" si="867"/>
        <v>0</v>
      </c>
      <c r="AD971" s="135" t="str">
        <f>IF(OR(B971="",C971=""),"",IF(AND(AC971&gt;0,AC971&lt;=30000),"MIPYME","NO CUMPLE"))</f>
        <v/>
      </c>
      <c r="AE971" s="136"/>
      <c r="AF971" s="188" t="str">
        <f>IF(OR(M971="",L962="",P971=""),"",IF(AND(T962="SI",AE962&gt;=$AF$22),"CUMPLE",IF(AE962&gt;=$AF$23,"CUMPLE","NO CUMPLE")))</f>
        <v/>
      </c>
      <c r="AG971" s="136"/>
      <c r="AH971" s="188" t="str">
        <f>IF(OR(M971="",L962="",P962=""),"",IF(AND(T962="SI",AG962&gt;=$AH$22),"CUMPLE",IF(AG962&gt;=$AH$23,"CUMPLE","NO CUMPLE")))</f>
        <v/>
      </c>
      <c r="AI971" s="162" t="str">
        <f t="shared" si="868"/>
        <v/>
      </c>
    </row>
    <row r="972" spans="1:37" ht="20.100000000000001" customHeight="1">
      <c r="A972" s="259"/>
      <c r="B972" s="284" t="str">
        <f t="shared" si="869"/>
        <v/>
      </c>
      <c r="C972" s="284"/>
      <c r="D972" s="284"/>
      <c r="E972" s="216"/>
      <c r="F972" s="153"/>
      <c r="G972" s="153"/>
      <c r="H972" s="153"/>
      <c r="I972" s="153">
        <f>IF(ISERROR(E972-G972),"",E972-G972)</f>
        <v>0</v>
      </c>
      <c r="J972" s="153">
        <f t="shared" si="870"/>
        <v>0</v>
      </c>
      <c r="K972" s="153"/>
      <c r="L972" s="153"/>
      <c r="M972" s="151"/>
      <c r="N972" s="197"/>
      <c r="O972" s="160"/>
      <c r="P972" s="160"/>
      <c r="Q972" s="203"/>
      <c r="R972" s="204"/>
      <c r="S972" s="253"/>
      <c r="T972" s="129"/>
      <c r="U972" s="129"/>
      <c r="V972" s="186" t="str">
        <f>IF(OR($U963=0,M972="",Q972=""),"",IF(AND(T972="SI",$U963&gt;=$V$22),"CUMPLE",IF($U963&gt;=$V$23,"CUMPLE","NO CUMPLE")))</f>
        <v/>
      </c>
      <c r="W972" s="129"/>
      <c r="X972" s="186" t="str">
        <f>IF(OR(W963=0,M972="",Q972=""),"",IF(AND(T972="SI",W963&lt;=$X$22),"CUMPLE",IF(W963&lt;=$X$23,"CUMPLE","NO CUMPLE")))</f>
        <v/>
      </c>
      <c r="Y972" s="129"/>
      <c r="Z972" s="186" t="str">
        <f>IF(OR(Y963=0,M972="",Q972=""),"",IF(AND(T972="SI",Y963&gt;=$Z$22),"CUMPLE",IF(Y963&gt;=$Z$23,"CUMPLE","NO CUMPLE")))</f>
        <v/>
      </c>
      <c r="AA972" s="214" t="str">
        <f t="shared" si="865"/>
        <v/>
      </c>
      <c r="AB972" s="200"/>
      <c r="AC972" s="129"/>
      <c r="AD972" s="129"/>
      <c r="AE972" s="129"/>
      <c r="AF972" s="188" t="str">
        <f>IF(OR(M972="",L962="",P972=""),"",IF(AND(T962="SI",AE962&gt;=$AF$22),"CUMPLE",IF(AE962&gt;=$AF$23,"CUMPLE","NO CUMPLE")))</f>
        <v/>
      </c>
      <c r="AG972" s="129"/>
      <c r="AH972" s="188" t="str">
        <f>IF(OR(M972="",L962="",P962=""),"",IF(AND(T962="SI",AG962&gt;=$AH$22),"CUMPLE",IF(AG962&gt;=$AH$23,"CUMPLE","NO CUMPLE")))</f>
        <v/>
      </c>
      <c r="AI972" s="162" t="str">
        <f t="shared" si="868"/>
        <v/>
      </c>
      <c r="AJ972" s="14"/>
      <c r="AK972" s="14"/>
    </row>
    <row r="973" spans="1:37" ht="9.9499999999999993" customHeight="1" thickBot="1">
      <c r="A973" s="259"/>
      <c r="B973" s="322" t="s">
        <v>73</v>
      </c>
      <c r="C973" s="323"/>
      <c r="D973" s="323"/>
      <c r="E973" s="323"/>
      <c r="F973" s="323"/>
      <c r="G973" s="323"/>
      <c r="H973" s="323"/>
      <c r="I973" s="323"/>
      <c r="J973" s="323"/>
      <c r="K973" s="323"/>
      <c r="L973" s="323"/>
      <c r="M973" s="323"/>
      <c r="N973" s="323"/>
      <c r="O973" s="323"/>
      <c r="P973" s="323"/>
      <c r="Q973" s="323"/>
      <c r="R973" s="323"/>
      <c r="S973" s="324"/>
      <c r="T973" s="323"/>
      <c r="U973" s="323"/>
      <c r="V973" s="323"/>
      <c r="W973" s="323"/>
      <c r="X973" s="323"/>
      <c r="Y973" s="323"/>
      <c r="Z973" s="323"/>
      <c r="AA973" s="324"/>
      <c r="AB973" s="323"/>
      <c r="AC973" s="323"/>
      <c r="AD973" s="323"/>
      <c r="AE973" s="323"/>
      <c r="AF973" s="323"/>
      <c r="AG973" s="323"/>
      <c r="AH973" s="323"/>
      <c r="AI973" s="325"/>
      <c r="AJ973" s="14"/>
      <c r="AK973" s="14"/>
    </row>
    <row r="974" spans="1:37" s="221" customFormat="1" ht="26.1" customHeight="1">
      <c r="A974" s="269" t="s">
        <v>351</v>
      </c>
      <c r="B974" s="222">
        <v>80</v>
      </c>
      <c r="C974" s="223" t="s">
        <v>352</v>
      </c>
      <c r="D974" s="224">
        <f>IF(SUM(D975:D984)=0,"",SUM(D975:D984))</f>
        <v>1</v>
      </c>
      <c r="E974" s="225">
        <f t="shared" ref="E974:K974" si="874">IF(ISERROR(SUM(E975:E984)),"",SUM(E975:E984))</f>
        <v>1562370591</v>
      </c>
      <c r="F974" s="225">
        <f t="shared" si="874"/>
        <v>2485846407</v>
      </c>
      <c r="G974" s="225">
        <f t="shared" si="874"/>
        <v>16137018</v>
      </c>
      <c r="H974" s="225">
        <f t="shared" si="874"/>
        <v>42335532</v>
      </c>
      <c r="I974" s="225">
        <f t="shared" si="874"/>
        <v>1546233573</v>
      </c>
      <c r="J974" s="225">
        <f t="shared" si="874"/>
        <v>2443510875</v>
      </c>
      <c r="K974" s="225">
        <f t="shared" si="874"/>
        <v>274455985</v>
      </c>
      <c r="L974" s="225">
        <f t="shared" ref="L974" si="875">IF(ISERROR(SUM(L975:L983)),"",SUM(L975:L983))</f>
        <v>7439352</v>
      </c>
      <c r="M974" s="226">
        <v>1</v>
      </c>
      <c r="N974" s="227">
        <f>IF(M974="","",VLOOKUP(M974,POA!$B$3:$G946,3,0))</f>
        <v>5</v>
      </c>
      <c r="O974" s="228" t="s">
        <v>7</v>
      </c>
      <c r="P974" s="228">
        <f>+SUM(P975:P983)</f>
        <v>0</v>
      </c>
      <c r="Q974" s="229">
        <f>IF(ISERROR(VLOOKUP(M974,POA!$B$3:$G959,2,0)),"",VLOOKUP(M974,POA!$B$3:$G959,2,0))</f>
        <v>3031202957</v>
      </c>
      <c r="R974" s="230">
        <f>IF(M974="","",SUM($I$974)+IF(ISERROR(VLOOKUP(M974,POA!$B$3:$G943,4,0)),"",VLOOKUP(M974,POA!$B$3:$G943,4,0)))</f>
        <v>2152474164.4000001</v>
      </c>
      <c r="S974" s="231" t="str">
        <f>IF(OR($R$26=0,M974="",Q974=""),"",IF($R$26&gt;=VLOOKUP(M974,POA!$B$3:$G$21,6,FALSE),"CUMPLE","NO CUMPLE"))</f>
        <v/>
      </c>
      <c r="T974" s="225" t="str">
        <f>IF(M974="","",IF(COUNTIFS(T975:T984,"SI",D975:D984,"&gt;=10%")&gt;0,"SI","NO"))</f>
        <v>SI</v>
      </c>
      <c r="U974" s="225">
        <f>IF(ISERROR(SUM(E974/G974)),0,SUM(E974/G974))</f>
        <v>96.819039986198192</v>
      </c>
      <c r="V974" s="232" t="str">
        <f>IF(OR($U974=0,M974="",Q974=""),"",IF(AND(T974="SI",$U974&gt;=$V$22),"CUMPLE",IF($U974&gt;=$V$23,"CUMPLE","NO CUMPLE")))</f>
        <v>CUMPLE</v>
      </c>
      <c r="W974" s="233">
        <f>IF(M974="","",IF(ISERROR(SUM(H974/F974)),0,SUM(H974/F974)))</f>
        <v>1.7030630645878033E-2</v>
      </c>
      <c r="X974" s="232" t="str">
        <f>IF(OR(W974=0,M974="",Q974=""),"",IF(AND(T974="SI",W974&lt;=$X$22),"CUMPLE",IF(W974&lt;=$X$23,"CUMPLE","NO CUMPLE")))</f>
        <v>CUMPLE</v>
      </c>
      <c r="Y974" s="225">
        <f>IF(ISERROR(SUM(K974/L974)),0,SUM(K974/L974))</f>
        <v>36.8924585098272</v>
      </c>
      <c r="Z974" s="232" t="str">
        <f>IF(OR(Y974=0,M974="",Q974=""),"",IF(AND(T974="SI",Y974&gt;=$Z$22),"CUMPLE",IF(Y974&gt;=$Z$23,"CUMPLE","NO CUMPLE")))</f>
        <v>CUMPLE</v>
      </c>
      <c r="AA974" s="234" t="str">
        <f t="shared" ref="AA974:AA984" si="876">IF(OR(S974="",V974="",X974="",Z974=""),"",IF(S974="NO CUMPLE","NO CUMPLE",IF(V974="NO CUMPLE","NO CUMPLE",IF(X974="NO CUMPLE","NO CUMPLE",IF(Z974="NO CUMPLE","NO CUMPLE",IF(Z974="NO CUMPLE","NO CUMPLE","CUMPLE"))))))</f>
        <v/>
      </c>
      <c r="AB974" s="235">
        <v>2021</v>
      </c>
      <c r="AC974" s="236">
        <f>IF(ISERROR(F974/VLOOKUP(AB974,$AC$21:$AD$23,2)),"",F974/VLOOKUP(AB974,$AC$21:$AD$23,2))</f>
        <v>2736.1312796771913</v>
      </c>
      <c r="AD974" s="237" t="str">
        <f>IF(OR(B974="",C974=""),"",IF(AND(AC974&gt;0,AC974&lt;=30000),"MIPYME","NO CUMPLE"))</f>
        <v>MIPYME</v>
      </c>
      <c r="AE974" s="238">
        <f>IF(M974="","",IF(ISERROR(SUM(K974/J974)),0,SUM(K974/J974)))</f>
        <v>0.11232034520820375</v>
      </c>
      <c r="AF974" s="239" t="str">
        <f>IF(OR(M974="",L974="",P974=""),"",IF(AND(T974="SI",AE974&gt;=$AF$22),"CUMPLE",IF(AE974&gt;=$AF$23,"CUMPLE","NO CUMPLE")))</f>
        <v>CUMPLE</v>
      </c>
      <c r="AG974" s="238">
        <f>IF(M974="","",IF(ISERROR(SUM(K974/F974)),0,SUM(K974/F974)))</f>
        <v>0.11040745889494531</v>
      </c>
      <c r="AH974" s="239" t="str">
        <f>IF(OR(M974="",L974="",P974=""),"",IF(AND(T974="SI",AG974&gt;=$AH$22),"CUMPLE",IF(AG974&gt;=$AH$23,"CUMPLE","NO CUMPLE")))</f>
        <v>CUMPLE</v>
      </c>
      <c r="AI974" s="234" t="str">
        <f>IF(OR(AF974="",AH974=""),"",IF(AF974="NO CUMPLE","NO CUMPLE",IF(AH974="NO CUMPLE","NO CUMPLE",IF(AH974="NO CUMPLE","NO CUMPLE","CUMPLE"))))</f>
        <v>CUMPLE</v>
      </c>
    </row>
    <row r="975" spans="1:37" s="14" customFormat="1" ht="20.100000000000001" customHeight="1">
      <c r="A975" s="259">
        <v>45485</v>
      </c>
      <c r="B975" s="146">
        <f>IF(C975="","",B974+0.1)</f>
        <v>80.099999999999994</v>
      </c>
      <c r="C975" s="146" t="s">
        <v>353</v>
      </c>
      <c r="D975" s="147">
        <v>0.9</v>
      </c>
      <c r="E975" s="137">
        <v>1103042345</v>
      </c>
      <c r="F975" s="137">
        <v>1867987911</v>
      </c>
      <c r="G975" s="137">
        <v>3984668</v>
      </c>
      <c r="H975" s="137">
        <v>15861842</v>
      </c>
      <c r="I975" s="137">
        <f>IF(ISERROR(E975-G975),"",E975-G975)</f>
        <v>1099057677</v>
      </c>
      <c r="J975" s="137">
        <f>IF(ISERROR(F975-H975),"",F975-H975)</f>
        <v>1852126069</v>
      </c>
      <c r="K975" s="137">
        <v>190024180</v>
      </c>
      <c r="L975" s="137">
        <v>2879352</v>
      </c>
      <c r="M975" s="148">
        <v>3</v>
      </c>
      <c r="N975" s="198">
        <f>IF(M975="","",VLOOKUP(M975,POA!$B$3:$G946,3,0))</f>
        <v>5</v>
      </c>
      <c r="O975" s="159" t="s">
        <v>7</v>
      </c>
      <c r="P975" s="159">
        <f t="shared" ref="P975:P976" si="877">+SUM(P976:P984)</f>
        <v>0</v>
      </c>
      <c r="Q975" s="202">
        <f>IF(ISERROR(VLOOKUP(M975,POA!$B$3:$G959,2,0)),"",VLOOKUP(M975,POA!$B$3:$G959,2,0))</f>
        <v>1522205504</v>
      </c>
      <c r="R975" s="264">
        <f>IF(M975="","",SUM($I$974)+IF(ISERROR(VLOOKUP(M975,POA!$B$3:$G944,4,0)),"",VLOOKUP(M975,POA!$B$3:$G944,4,0)))</f>
        <v>1850674673.8</v>
      </c>
      <c r="S975" s="256" t="str">
        <f>IF(OR($R$26=0,M975="",Q975=""),"",IF($R$26&gt;=VLOOKUP(M975,POA!$B$3:$G$21,6,FALSE),"CUMPLE","NO CUMPLE"))</f>
        <v/>
      </c>
      <c r="T975" s="154" t="s">
        <v>71</v>
      </c>
      <c r="U975" s="138"/>
      <c r="V975" s="185" t="str">
        <f>IF(OR($U974=0,M975="",Q975=""),"",IF(AND(T975="SI",$U974&gt;=$V$22),"CUMPLE",IF($U974&gt;=$V$23,"CUMPLE","NO CUMPLE")))</f>
        <v>CUMPLE</v>
      </c>
      <c r="W975" s="139"/>
      <c r="X975" s="185" t="str">
        <f>IF(OR(W974=0,M975="",Q975=""),"",IF(AND(T975="SI",W974&lt;=$X$22),"CUMPLE",IF(W974&lt;=$X$23,"CUMPLE","NO CUMPLE")))</f>
        <v>CUMPLE</v>
      </c>
      <c r="Y975" s="140"/>
      <c r="Z975" s="185" t="str">
        <f>IF(OR(Y974=0,M975="",Q975=""),"",IF(AND(T975="SI",Y974&gt;=$Z$22),"CUMPLE",IF(Y974&gt;=$Z$23,"CUMPLE","NO CUMPLE")))</f>
        <v>CUMPLE</v>
      </c>
      <c r="AA975" s="213" t="str">
        <f t="shared" si="876"/>
        <v/>
      </c>
      <c r="AB975" s="141">
        <v>2021</v>
      </c>
      <c r="AC975" s="142">
        <f t="shared" ref="AC975:AC983" si="878">IF(ISERROR(F975/VLOOKUP(AB975,$AC$21:$AD$23,2)),"",F975/VLOOKUP(AB975,$AC$21:$AD$23,2))</f>
        <v>2056.0643404811749</v>
      </c>
      <c r="AD975" s="143" t="str">
        <f>IF(OR(B975="",C975=""),"",IF(AND(AC975&gt;0,AC975&lt;=30000),"MIPYME","NO CUMPLE"))</f>
        <v>MIPYME</v>
      </c>
      <c r="AE975" s="144"/>
      <c r="AF975" s="187" t="str">
        <f>IF(OR(M975="",L974="",P975=""),"",IF(AND(T974="SI",AE974&gt;=$AF$22),"CUMPLE",IF(AE974&gt;=$AF$23,"CUMPLE","NO CUMPLE")))</f>
        <v>CUMPLE</v>
      </c>
      <c r="AG975" s="144"/>
      <c r="AH975" s="187" t="str">
        <f>IF(OR(M975="",L974="",P975=""),"",IF(AND(T974="SI",AG974&gt;=$AH$22),"CUMPLE",IF(AG974&gt;=$AH$23,"CUMPLE","NO CUMPLE")))</f>
        <v>CUMPLE</v>
      </c>
      <c r="AI975" s="161" t="str">
        <f t="shared" ref="AI975:AI984" si="879">IF(OR(AF975="",AH975=""),"",IF(AF975="NO CUMPLE","NO CUMPLE",IF(AH975="NO CUMPLE","NO CUMPLE",IF(AH975="NO CUMPLE","NO CUMPLE","CUMPLE"))))</f>
        <v>CUMPLE</v>
      </c>
    </row>
    <row r="976" spans="1:37" s="14" customFormat="1" ht="20.100000000000001" customHeight="1">
      <c r="A976" s="259">
        <v>45485</v>
      </c>
      <c r="B976" s="21">
        <f t="shared" ref="B976:B984" si="880">IF(C976="","",B975+0.1)</f>
        <v>80.199999999999989</v>
      </c>
      <c r="C976" s="21" t="s">
        <v>354</v>
      </c>
      <c r="D976" s="121">
        <v>0.1</v>
      </c>
      <c r="E976" s="153">
        <v>459328246</v>
      </c>
      <c r="F976" s="153">
        <v>617858496</v>
      </c>
      <c r="G976" s="153">
        <v>12152350</v>
      </c>
      <c r="H976" s="153">
        <v>26473690</v>
      </c>
      <c r="I976" s="153">
        <f>IF(ISERROR(E976-G976),"",E976-G976)</f>
        <v>447175896</v>
      </c>
      <c r="J976" s="153">
        <f t="shared" ref="J976:J984" si="881">IF(ISERROR(F976-H976),"",F976-H976)</f>
        <v>591384806</v>
      </c>
      <c r="K976" s="153">
        <v>84431805</v>
      </c>
      <c r="L976" s="153">
        <v>4560000</v>
      </c>
      <c r="M976" s="149">
        <v>4</v>
      </c>
      <c r="N976" s="197">
        <f>IF(M976="","",VLOOKUP(M976,POA!$B$3:$G946,3,0))</f>
        <v>5</v>
      </c>
      <c r="O976" s="160" t="s">
        <v>7</v>
      </c>
      <c r="P976" s="160">
        <f t="shared" si="877"/>
        <v>0</v>
      </c>
      <c r="Q976" s="255">
        <f>IF(ISERROR(VLOOKUP(M976,POA!$B$3:$G959,2,0)),"",VLOOKUP(M976,POA!$B$3:$G959,2,0))</f>
        <v>1378467964</v>
      </c>
      <c r="R976" s="295">
        <f>IF(M976="","",SUM($I$974)+IF(ISERROR(VLOOKUP(M976,POA!$B$3:$G945,4,0)),"",VLOOKUP(M976,POA!$B$3:$G945,4,0)))</f>
        <v>1821927165.8</v>
      </c>
      <c r="S976" s="257" t="str">
        <f>IF(OR($R$26=0,M976="",Q976=""),"",IF($R$26&gt;=VLOOKUP(M976,POA!$B$3:$G$21,6,FALSE),"CUMPLE","NO CUMPLE"))</f>
        <v/>
      </c>
      <c r="T976" s="129" t="s">
        <v>71</v>
      </c>
      <c r="U976" s="130"/>
      <c r="V976" s="186" t="str">
        <f>IF(OR($U974=0,M976="",Q976=""),"",IF(AND(T976="SI",$U974&gt;=$V$22),"CUMPLE",IF($U974&gt;=$V$23,"CUMPLE","NO CUMPLE")))</f>
        <v>CUMPLE</v>
      </c>
      <c r="W976" s="131"/>
      <c r="X976" s="186" t="str">
        <f>IF(OR(W974=0,M976="",Q976=""),"",IF(AND(T976="SI",W974&lt;=$X$22),"CUMPLE",IF(W974&lt;=$X$23,"CUMPLE","NO CUMPLE")))</f>
        <v>CUMPLE</v>
      </c>
      <c r="Y976" s="132"/>
      <c r="Z976" s="186" t="str">
        <f>IF(OR(Y974=0,M976="",Q976=""),"",IF(AND(T976="SI",Y974&gt;=$Z$22),"CUMPLE",IF(Y974&gt;=$Z$23,"CUMPLE","NO CUMPLE")))</f>
        <v>CUMPLE</v>
      </c>
      <c r="AA976" s="214" t="str">
        <f t="shared" si="876"/>
        <v/>
      </c>
      <c r="AB976" s="199">
        <v>2021</v>
      </c>
      <c r="AC976" s="134">
        <f t="shared" si="878"/>
        <v>680.06693919601639</v>
      </c>
      <c r="AD976" s="135" t="str">
        <f t="shared" ref="AD976:AD979" si="882">IF(OR(B976="",C976=""),"",IF(AND(AC976&gt;0,AC976&lt;=30000),"MIPYME","NO CUMPLE"))</f>
        <v>MIPYME</v>
      </c>
      <c r="AE976" s="136"/>
      <c r="AF976" s="188" t="str">
        <f>IF(OR(M976="",L974="",P976=""),"",IF(AND(T974="SI",AE974&gt;=$AF$22),"CUMPLE",IF(AE974&gt;=$AF$23,"CUMPLE","NO CUMPLE")))</f>
        <v>CUMPLE</v>
      </c>
      <c r="AG976" s="136"/>
      <c r="AH976" s="188" t="str">
        <f>IF(OR(M976="",L974="",P974=""),"",IF(AND(T974="SI",AG974&gt;=$AH$22),"CUMPLE",IF(AG974&gt;=$AH$23,"CUMPLE","NO CUMPLE")))</f>
        <v>CUMPLE</v>
      </c>
      <c r="AI976" s="162" t="str">
        <f t="shared" si="879"/>
        <v>CUMPLE</v>
      </c>
    </row>
    <row r="977" spans="1:37" s="14" customFormat="1" ht="20.100000000000001" customHeight="1">
      <c r="A977" s="259"/>
      <c r="B977" s="21" t="str">
        <f t="shared" si="880"/>
        <v/>
      </c>
      <c r="C977" s="21"/>
      <c r="D977" s="121"/>
      <c r="E977" s="153"/>
      <c r="F977" s="153"/>
      <c r="G977" s="153"/>
      <c r="H977" s="153"/>
      <c r="I977" s="153">
        <f t="shared" ref="I977:I983" si="883">IF(ISERROR(E977-G977),"",E977-G977)</f>
        <v>0</v>
      </c>
      <c r="J977" s="153">
        <f t="shared" si="881"/>
        <v>0</v>
      </c>
      <c r="K977" s="153"/>
      <c r="L977" s="153"/>
      <c r="M977" s="149">
        <v>5</v>
      </c>
      <c r="N977" s="197">
        <f>IF(M977="","",VLOOKUP(M977,POA!$B$3:$G946,3,0))</f>
        <v>5</v>
      </c>
      <c r="O977" s="160" t="s">
        <v>7</v>
      </c>
      <c r="P977" s="160">
        <f>+SUM(P978:P985)</f>
        <v>0</v>
      </c>
      <c r="Q977" s="255">
        <f>IF(ISERROR(VLOOKUP(M977,POA!$B$3:$G959,2,0)),"",VLOOKUP(M977,POA!$B$3:$G959,2,0))</f>
        <v>1348402734</v>
      </c>
      <c r="R977" s="295">
        <f>IF(M977="","",SUM($I$974)+IF(ISERROR(VLOOKUP(M977,POA!$B$3:$G946,4,0)),"",VLOOKUP(M977,POA!$B$3:$G946,4,0)))</f>
        <v>1815914119.8</v>
      </c>
      <c r="S977" s="294" t="str">
        <f>IF(OR($R$26=0,M977="",Q977=""),"",IF($R$26&gt;=VLOOKUP(M977,POA!$B$3:$G$21,6,FALSE),"CUMPLE","NO CUMPLE"))</f>
        <v/>
      </c>
      <c r="T977" s="129"/>
      <c r="U977" s="130"/>
      <c r="V977" s="186" t="str">
        <f>IF(OR($U974=0,M977="",Q977=""),"",IF(AND(T977="SI",$U974&gt;=$V$22),"CUMPLE",IF($U974&gt;=$V$23,"CUMPLE","NO CUMPLE")))</f>
        <v>CUMPLE</v>
      </c>
      <c r="W977" s="131"/>
      <c r="X977" s="186" t="str">
        <f>IF(OR(W974=0,M977="",Q977=""),"",IF(AND(T977="SI",W974&lt;=$X$22),"CUMPLE",IF(W974&lt;=$X$23,"CUMPLE","NO CUMPLE")))</f>
        <v>CUMPLE</v>
      </c>
      <c r="Y977" s="132"/>
      <c r="Z977" s="186" t="str">
        <f>IF(OR(Y974=0,M977="",Q977=""),"",IF(AND(T977="SI",Y974&gt;=$Z$22),"CUMPLE",IF(Y974&gt;=$Z$23,"CUMPLE","NO CUMPLE")))</f>
        <v>CUMPLE</v>
      </c>
      <c r="AA977" s="214" t="str">
        <f t="shared" si="876"/>
        <v/>
      </c>
      <c r="AB977" s="199">
        <v>2021</v>
      </c>
      <c r="AC977" s="134">
        <f t="shared" si="878"/>
        <v>0</v>
      </c>
      <c r="AD977" s="135" t="str">
        <f t="shared" si="882"/>
        <v/>
      </c>
      <c r="AE977" s="136"/>
      <c r="AF977" s="188" t="str">
        <f>IF(OR(M977="",L974="",P977=""),"",IF(AND(T974="SI",AE974&gt;=$AF$22),"CUMPLE",IF(AE974&gt;=$AF$23,"CUMPLE","NO CUMPLE")))</f>
        <v>CUMPLE</v>
      </c>
      <c r="AG977" s="136"/>
      <c r="AH977" s="188" t="str">
        <f>IF(OR(M977="",L974="",P974=""),"",IF(AND(T974="SI",AG974&gt;=$AH$22),"CUMPLE",IF(AG974&gt;=$AH$23,"CUMPLE","NO CUMPLE")))</f>
        <v>CUMPLE</v>
      </c>
      <c r="AI977" s="162" t="str">
        <f t="shared" si="879"/>
        <v>CUMPLE</v>
      </c>
    </row>
    <row r="978" spans="1:37" s="14" customFormat="1" ht="20.100000000000001" customHeight="1">
      <c r="A978" s="259"/>
      <c r="B978" s="21" t="str">
        <f t="shared" si="880"/>
        <v/>
      </c>
      <c r="C978" s="21"/>
      <c r="D978" s="121"/>
      <c r="E978" s="153"/>
      <c r="F978" s="153"/>
      <c r="G978" s="153"/>
      <c r="H978" s="153"/>
      <c r="I978" s="153">
        <f t="shared" si="883"/>
        <v>0</v>
      </c>
      <c r="J978" s="153">
        <f t="shared" si="881"/>
        <v>0</v>
      </c>
      <c r="K978" s="153"/>
      <c r="L978" s="153"/>
      <c r="M978" s="149">
        <v>6</v>
      </c>
      <c r="N978" s="197">
        <f>IF(M978="","",VLOOKUP(M978,POA!$B$3:$G959,3,0))</f>
        <v>5</v>
      </c>
      <c r="O978" s="160" t="s">
        <v>7</v>
      </c>
      <c r="P978" s="160">
        <f>+SUM(P979:P985)</f>
        <v>0</v>
      </c>
      <c r="Q978" s="255">
        <f>IF(ISERROR(VLOOKUP(M978,POA!$B$3:$G948,2,0)),"",VLOOKUP(M978,POA!$B$3:$G948,2,0))</f>
        <v>1264100957</v>
      </c>
      <c r="R978" s="295">
        <f>IF(M978="","",SUM($I$974)+IF(ISERROR(VLOOKUP(M978,POA!$B$3:$G947,4,0)),"",VLOOKUP(M978,POA!$B$3:$G947,4,0)))</f>
        <v>1799053764.4000001</v>
      </c>
      <c r="S978" s="298" t="str">
        <f>IF(OR($R$26=0,M978="",Q978=""),"",IF($R$26&gt;=VLOOKUP(M978,POA!$B$3:$G$21,6,FALSE),"CUMPLE","NO CUMPLE"))</f>
        <v/>
      </c>
      <c r="T978" s="129"/>
      <c r="U978" s="130"/>
      <c r="V978" s="186" t="str">
        <f>IF(OR($U974=0,M978="",Q978=""),"",IF(AND(T978="SI",$U974&gt;=$V$22),"CUMPLE",IF($U974&gt;=$V$23,"CUMPLE","NO CUMPLE")))</f>
        <v>CUMPLE</v>
      </c>
      <c r="W978" s="131"/>
      <c r="X978" s="186" t="str">
        <f>IF(OR(W974=0,M978="",Q978=""),"",IF(AND(T978="SI",W974&lt;=$X$22),"CUMPLE",IF(W974&lt;=$X$23,"CUMPLE","NO CUMPLE")))</f>
        <v>CUMPLE</v>
      </c>
      <c r="Y978" s="132"/>
      <c r="Z978" s="186" t="str">
        <f>IF(OR(Y974=0,M978="",Q978=""),"",IF(AND(T978="SI",Y974&gt;=$Z$22),"CUMPLE",IF(Y974&gt;=$Z$23,"CUMPLE","NO CUMPLE")))</f>
        <v>CUMPLE</v>
      </c>
      <c r="AA978" s="214" t="str">
        <f t="shared" si="876"/>
        <v/>
      </c>
      <c r="AB978" s="199">
        <v>2021</v>
      </c>
      <c r="AC978" s="134">
        <f t="shared" si="878"/>
        <v>0</v>
      </c>
      <c r="AD978" s="135" t="str">
        <f t="shared" si="882"/>
        <v/>
      </c>
      <c r="AE978" s="136"/>
      <c r="AF978" s="188" t="str">
        <f>IF(OR(M978="",L974="",P978=""),"",IF(AND(T974="SI",AE974&gt;=$AF$22),"CUMPLE",IF(AE974&gt;=$AF$23,"CUMPLE","NO CUMPLE")))</f>
        <v>CUMPLE</v>
      </c>
      <c r="AG978" s="136"/>
      <c r="AH978" s="188" t="str">
        <f>IF(OR(M977="",L974="",P974=""),"",IF(AND(T974="SI",AG974&gt;=$AH$22),"CUMPLE",IF(AG974&gt;=$AH$23,"CUMPLE","NO CUMPLE")))</f>
        <v>CUMPLE</v>
      </c>
      <c r="AI978" s="162" t="str">
        <f t="shared" si="879"/>
        <v>CUMPLE</v>
      </c>
    </row>
    <row r="979" spans="1:37" s="14" customFormat="1" ht="20.100000000000001" customHeight="1">
      <c r="A979" s="259"/>
      <c r="B979" s="21" t="str">
        <f t="shared" si="880"/>
        <v/>
      </c>
      <c r="C979" s="21"/>
      <c r="D979" s="121"/>
      <c r="E979" s="153"/>
      <c r="F979" s="153"/>
      <c r="G979" s="153"/>
      <c r="H979" s="153"/>
      <c r="I979" s="153">
        <f t="shared" si="883"/>
        <v>0</v>
      </c>
      <c r="J979" s="153">
        <f t="shared" si="881"/>
        <v>0</v>
      </c>
      <c r="K979" s="153"/>
      <c r="L979" s="153"/>
      <c r="M979" s="149">
        <v>7</v>
      </c>
      <c r="N979" s="197">
        <f>IF(M979="","",VLOOKUP(M979,POA!$B$3:$G946,3,0))</f>
        <v>5</v>
      </c>
      <c r="O979" s="160" t="s">
        <v>7</v>
      </c>
      <c r="P979" s="160">
        <f>+SUM(P980:P985)</f>
        <v>0</v>
      </c>
      <c r="Q979" s="255">
        <f>IF(ISERROR(VLOOKUP(M979,POA!$B$3:$G959,2,0)),"",VLOOKUP(M979,POA!$B$3:$G959,2,0))</f>
        <v>1167015102</v>
      </c>
      <c r="R979" s="295">
        <f>IF(M979="","",SUM($I$974)+IF(ISERROR(VLOOKUP(M979,POA!$B$3:$G948,4,0)),"",VLOOKUP(M979,POA!$B$3:$G948,4,0)))</f>
        <v>1779636593.4000001</v>
      </c>
      <c r="S979" s="257" t="str">
        <f>IF(OR($R$26=0,M979="",Q979=""),"",IF($R$26&gt;=VLOOKUP(M979,POA!$B$3:$G$21,6,FALSE),"CUMPLE","NO CUMPLE"))</f>
        <v/>
      </c>
      <c r="T979" s="129"/>
      <c r="U979" s="130"/>
      <c r="V979" s="186" t="str">
        <f>IF(OR($U974=0,M979="",Q979=""),"",IF(AND(T979="SI",$U974&gt;=$V$22),"CUMPLE",IF($U974&gt;=$V$23,"CUMPLE","NO CUMPLE")))</f>
        <v>CUMPLE</v>
      </c>
      <c r="W979" s="131"/>
      <c r="X979" s="186" t="str">
        <f>IF(OR(W974=0,M979="",Q979=""),"",IF(AND(T979="SI",W974&lt;=$X$22),"CUMPLE",IF(W974&lt;=$X$23,"CUMPLE","NO CUMPLE")))</f>
        <v>CUMPLE</v>
      </c>
      <c r="Y979" s="132"/>
      <c r="Z979" s="186" t="str">
        <f>IF(OR(Y974=0,M979="",Q979=""),"",IF(AND(T979="SI",Y974&gt;=$Z$22),"CUMPLE",IF(Y974&gt;=$Z$23,"CUMPLE","NO CUMPLE")))</f>
        <v>CUMPLE</v>
      </c>
      <c r="AA979" s="214" t="str">
        <f t="shared" si="876"/>
        <v/>
      </c>
      <c r="AB979" s="199">
        <v>2021</v>
      </c>
      <c r="AC979" s="134">
        <f t="shared" si="878"/>
        <v>0</v>
      </c>
      <c r="AD979" s="135" t="str">
        <f t="shared" si="882"/>
        <v/>
      </c>
      <c r="AE979" s="136"/>
      <c r="AF979" s="188" t="str">
        <f>IF(OR(M979="",L974="",P979=""),"",IF(AND(T974="SI",AE974&gt;=$AF$22),"CUMPLE",IF(AE974&gt;=$AF$23,"CUMPLE","NO CUMPLE")))</f>
        <v>CUMPLE</v>
      </c>
      <c r="AG979" s="136"/>
      <c r="AH979" s="188" t="str">
        <f>IF(OR(M979="",L974="",P974=""),"",IF(AND(T974="SI",AG974&gt;=$AH$22),"CUMPLE",IF(AG974&gt;=$AH$23,"CUMPLE","NO CUMPLE")))</f>
        <v>CUMPLE</v>
      </c>
      <c r="AI979" s="162" t="str">
        <f t="shared" si="879"/>
        <v>CUMPLE</v>
      </c>
    </row>
    <row r="980" spans="1:37" s="14" customFormat="1" ht="20.100000000000001" customHeight="1">
      <c r="A980" s="259"/>
      <c r="B980" s="150" t="str">
        <f t="shared" si="880"/>
        <v/>
      </c>
      <c r="C980" s="150"/>
      <c r="D980" s="121"/>
      <c r="E980" s="153"/>
      <c r="F980" s="153"/>
      <c r="G980" s="153"/>
      <c r="H980" s="153"/>
      <c r="I980" s="153">
        <f t="shared" si="883"/>
        <v>0</v>
      </c>
      <c r="J980" s="153">
        <f t="shared" si="881"/>
        <v>0</v>
      </c>
      <c r="K980" s="153"/>
      <c r="L980" s="153"/>
      <c r="M980" s="149">
        <v>8</v>
      </c>
      <c r="N980" s="197">
        <f>IF(M980="","",VLOOKUP(M980,POA!$B$3:$G946,3,0))</f>
        <v>5</v>
      </c>
      <c r="O980" s="160" t="s">
        <v>7</v>
      </c>
      <c r="P980" s="160">
        <f>+SUM(P981:P985)</f>
        <v>0</v>
      </c>
      <c r="Q980" s="255">
        <f>IF(ISERROR(VLOOKUP(M980,POA!$B$3:$G959,2,0)),"",VLOOKUP(M980,POA!$B$3:$G959,2,0))</f>
        <v>1146992897</v>
      </c>
      <c r="R980" s="295">
        <f>IF(M980="","",SUM($I$974)+IF(ISERROR(VLOOKUP(M980,POA!$B$3:$G949,4,0)),"",VLOOKUP(M980,POA!$B$3:$G949,4,0)))</f>
        <v>1775632152.4000001</v>
      </c>
      <c r="S980" s="257" t="str">
        <f>IF(OR($R$26=0,M980="",Q980=""),"",IF($R$26&gt;=VLOOKUP(M980,POA!$B$3:$G$21,6,FALSE),"CUMPLE","NO CUMPLE"))</f>
        <v/>
      </c>
      <c r="T980" s="129"/>
      <c r="U980" s="130"/>
      <c r="V980" s="186" t="str">
        <f>IF(OR($U974=0,M980="",Q980=""),"",IF(AND(T980="SI",$U974&gt;=$V$22),"CUMPLE",IF($U974&gt;=$V$23,"CUMPLE","NO CUMPLE")))</f>
        <v>CUMPLE</v>
      </c>
      <c r="W980" s="131"/>
      <c r="X980" s="186" t="str">
        <f>IF(OR(W974=0,M980="",Q980=""),"",IF(AND(T980="SI",W974&lt;=$X$22),"CUMPLE",IF(W974&lt;=$X$23,"CUMPLE","NO CUMPLE")))</f>
        <v>CUMPLE</v>
      </c>
      <c r="Y980" s="132"/>
      <c r="Z980" s="186" t="str">
        <f>IF(OR(Y974=0,M980="",Q980=""),"",IF(AND(T980="SI",Y974&gt;=$Z$22),"CUMPLE",IF(Y974&gt;=$Z$23,"CUMPLE","NO CUMPLE")))</f>
        <v>CUMPLE</v>
      </c>
      <c r="AA980" s="214" t="str">
        <f t="shared" si="876"/>
        <v/>
      </c>
      <c r="AB980" s="199">
        <v>2021</v>
      </c>
      <c r="AC980" s="134">
        <f t="shared" si="878"/>
        <v>0</v>
      </c>
      <c r="AD980" s="135" t="str">
        <f>IF(OR(B980="",C980=""),"",IF(AND(AC980&gt;0,AC980&lt;=30000),"MIPYME","NO CUMPLE"))</f>
        <v/>
      </c>
      <c r="AE980" s="136"/>
      <c r="AF980" s="188" t="str">
        <f>IF(OR(M980="",L974="",P980=""),"",IF(AND(T978="SI",AE974&gt;=$AF$22),"CUMPLE",IF(AE974&gt;=$AF$23,"CUMPLE","NO CUMPLE")))</f>
        <v>CUMPLE</v>
      </c>
      <c r="AG980" s="136"/>
      <c r="AH980" s="188" t="str">
        <f>IF(OR(M980="",L974="",P974=""),"",IF(AND(T974="SI",AG974&gt;=$AH$22),"CUMPLE",IF(AG974&gt;=$AH$23,"CUMPLE","NO CUMPLE")))</f>
        <v>CUMPLE</v>
      </c>
      <c r="AI980" s="162" t="str">
        <f t="shared" si="879"/>
        <v>CUMPLE</v>
      </c>
    </row>
    <row r="981" spans="1:37" s="14" customFormat="1" ht="20.100000000000001" customHeight="1">
      <c r="A981" s="259"/>
      <c r="B981" s="150" t="str">
        <f t="shared" si="880"/>
        <v/>
      </c>
      <c r="C981" s="150"/>
      <c r="D981" s="121"/>
      <c r="E981" s="153"/>
      <c r="F981" s="153"/>
      <c r="G981" s="153"/>
      <c r="H981" s="153"/>
      <c r="I981" s="153">
        <f t="shared" si="883"/>
        <v>0</v>
      </c>
      <c r="J981" s="153">
        <f t="shared" si="881"/>
        <v>0</v>
      </c>
      <c r="K981" s="153"/>
      <c r="L981" s="153"/>
      <c r="M981" s="149">
        <v>9</v>
      </c>
      <c r="N981" s="197">
        <f>IF(M981="","",VLOOKUP(M981,POA!$B$3:$G946,3,0))</f>
        <v>5</v>
      </c>
      <c r="O981" s="160" t="s">
        <v>7</v>
      </c>
      <c r="P981" s="160">
        <f>+SUM(P982:P985)</f>
        <v>0</v>
      </c>
      <c r="Q981" s="255">
        <f>IF(ISERROR(VLOOKUP(M981,POA!$B$3:$G959,2,0)),"",VLOOKUP(M981,POA!$B$3:$G959,2,0))</f>
        <v>1077361989</v>
      </c>
      <c r="R981" s="295">
        <f>IF(M981="","",SUM($I$974)+IF(ISERROR(VLOOKUP(M981,POA!$B$3:$G950,4,0)),"",VLOOKUP(M981,POA!$B$3:$G950,4,0)))</f>
        <v>1761705970.8</v>
      </c>
      <c r="S981" s="257" t="str">
        <f>IF(OR($R$26=0,M981="",Q981=""),"",IF($R$26&gt;=VLOOKUP(M981,POA!$B$3:$G$21,6,FALSE),"CUMPLE","NO CUMPLE"))</f>
        <v/>
      </c>
      <c r="T981" s="129"/>
      <c r="U981" s="130"/>
      <c r="V981" s="186" t="str">
        <f>IF(OR($U974=0,M981="",Q981=""),"",IF(AND(T981="SI",$U974&gt;=$V$22),"CUMPLE",IF($U974&gt;=$V$23,"CUMPLE","NO CUMPLE")))</f>
        <v>CUMPLE</v>
      </c>
      <c r="W981" s="131"/>
      <c r="X981" s="186" t="str">
        <f>IF(OR(W974=0,M981="",Q981=""),"",IF(AND(T981="SI",W974&lt;=$X$22),"CUMPLE",IF(W974&lt;=$X$23,"CUMPLE","NO CUMPLE")))</f>
        <v>CUMPLE</v>
      </c>
      <c r="Y981" s="132"/>
      <c r="Z981" s="186" t="str">
        <f>IF(OR(Y974=0,M981="",Q981=""),"",IF(AND(T981="SI",Y974&gt;=$Z$22),"CUMPLE",IF(Y974&gt;=$Z$23,"CUMPLE","NO CUMPLE")))</f>
        <v>CUMPLE</v>
      </c>
      <c r="AA981" s="214" t="str">
        <f t="shared" si="876"/>
        <v/>
      </c>
      <c r="AB981" s="199">
        <v>2021</v>
      </c>
      <c r="AC981" s="134">
        <f t="shared" si="878"/>
        <v>0</v>
      </c>
      <c r="AD981" s="135" t="str">
        <f t="shared" ref="AD981:AD982" si="884">IF(OR(B981="",C981=""),"",IF(AND(AC981&gt;0,AC981&lt;=30000),"MIPYME","NO CUMPLE"))</f>
        <v/>
      </c>
      <c r="AE981" s="136"/>
      <c r="AF981" s="188" t="str">
        <f>IF(OR(M981="",L974="",P981=""),"",IF(AND(T974="SI",AE974&gt;=$AF$22),"CUMPLE",IF(AE974&gt;=$AF$23,"CUMPLE","NO CUMPLE")))</f>
        <v>CUMPLE</v>
      </c>
      <c r="AG981" s="136"/>
      <c r="AH981" s="188" t="str">
        <f>IF(OR(M981="",L974="",P974=""),"",IF(AND(T974="SI",AG974&gt;=$AH$22),"CUMPLE",IF(AG974&gt;=$AH$23,"CUMPLE","NO CUMPLE")))</f>
        <v>CUMPLE</v>
      </c>
      <c r="AI981" s="162" t="str">
        <f t="shared" si="879"/>
        <v>CUMPLE</v>
      </c>
    </row>
    <row r="982" spans="1:37" s="14" customFormat="1" ht="20.100000000000001" customHeight="1">
      <c r="A982" s="259"/>
      <c r="B982" s="150" t="str">
        <f t="shared" si="880"/>
        <v/>
      </c>
      <c r="C982" s="150"/>
      <c r="D982" s="121"/>
      <c r="E982" s="153"/>
      <c r="F982" s="153"/>
      <c r="G982" s="153"/>
      <c r="H982" s="153"/>
      <c r="I982" s="153">
        <f t="shared" si="883"/>
        <v>0</v>
      </c>
      <c r="J982" s="153">
        <f t="shared" si="881"/>
        <v>0</v>
      </c>
      <c r="K982" s="153"/>
      <c r="L982" s="153"/>
      <c r="M982" s="149"/>
      <c r="N982" s="197"/>
      <c r="O982" s="160"/>
      <c r="P982" s="160"/>
      <c r="Q982" s="203"/>
      <c r="R982" s="261"/>
      <c r="S982" s="246" t="str">
        <f>IF(OR($R$26=0,M982="",Q982=""),"",IF($R$26&gt;=VLOOKUP(M982,POA!$B$3:$G$21,6,FALSE),"CUMPLE","NO CUMPLE"))</f>
        <v/>
      </c>
      <c r="T982" s="129"/>
      <c r="U982" s="130"/>
      <c r="V982" s="186" t="str">
        <f>IF(OR($U974=0,M982="",Q982=""),"",IF(AND(T982="SI",$U974&gt;=$V$22),"CUMPLE",IF($U974&gt;=$V$23,"CUMPLE","NO CUMPLE")))</f>
        <v/>
      </c>
      <c r="W982" s="131"/>
      <c r="X982" s="186" t="str">
        <f>IF(OR(W974=0,M982="",Q982=""),"",IF(AND(T982="SI",W974&lt;=$X$22),"CUMPLE",IF(W974&lt;=$X$23,"CUMPLE","NO CUMPLE")))</f>
        <v/>
      </c>
      <c r="Y982" s="132"/>
      <c r="Z982" s="186" t="str">
        <f>IF(OR(Y974=0,M982="",Q982=""),"",IF(AND(T982="SI",Y974&gt;=$Z$22),"CUMPLE",IF(Y974&gt;=$Z$23,"CUMPLE","NO CUMPLE")))</f>
        <v/>
      </c>
      <c r="AA982" s="215" t="str">
        <f t="shared" si="876"/>
        <v/>
      </c>
      <c r="AB982" s="133">
        <v>2021</v>
      </c>
      <c r="AC982" s="134">
        <f t="shared" si="878"/>
        <v>0</v>
      </c>
      <c r="AD982" s="135" t="str">
        <f t="shared" si="884"/>
        <v/>
      </c>
      <c r="AE982" s="136"/>
      <c r="AF982" s="188" t="str">
        <f>IF(OR(M982="",L974="",P974=""),"",IF(AND(T974="SI",AE974&gt;=$AF$22),"CUMPLE",IF(AE974&gt;=$AF$23,"CUMPLE","NO CUMPLE")))</f>
        <v/>
      </c>
      <c r="AG982" s="136"/>
      <c r="AH982" s="188" t="str">
        <f>IF(OR(M982="",L974="",P974=""),"",IF(AND(T974="SI",AG974&gt;=$AH$22),"CUMPLE",IF(AG974&gt;=$AH$23,"CUMPLE","NO CUMPLE")))</f>
        <v/>
      </c>
      <c r="AI982" s="162" t="str">
        <f t="shared" si="879"/>
        <v/>
      </c>
    </row>
    <row r="983" spans="1:37" s="14" customFormat="1" ht="20.100000000000001" customHeight="1">
      <c r="A983" s="259"/>
      <c r="B983" s="150" t="str">
        <f t="shared" si="880"/>
        <v/>
      </c>
      <c r="C983" s="150"/>
      <c r="D983" s="121"/>
      <c r="E983" s="153"/>
      <c r="F983" s="153"/>
      <c r="G983" s="153"/>
      <c r="H983" s="153"/>
      <c r="I983" s="153">
        <f t="shared" si="883"/>
        <v>0</v>
      </c>
      <c r="J983" s="153">
        <f t="shared" si="881"/>
        <v>0</v>
      </c>
      <c r="K983" s="153"/>
      <c r="L983" s="153"/>
      <c r="M983" s="151"/>
      <c r="N983" s="197"/>
      <c r="O983" s="160"/>
      <c r="P983" s="160"/>
      <c r="Q983" s="203"/>
      <c r="R983" s="204"/>
      <c r="S983" s="246"/>
      <c r="T983" s="129"/>
      <c r="U983" s="130"/>
      <c r="V983" s="186" t="str">
        <f>IF(OR($U974=0,M983="",Q983=""),"",IF(AND(T983="SI",$U974&gt;=$V$22),"CUMPLE",IF($U974&gt;=$V$23,"CUMPLE","NO CUMPLE")))</f>
        <v/>
      </c>
      <c r="W983" s="131"/>
      <c r="X983" s="186" t="str">
        <f>IF(OR(W974=0,M983="",Q983=""),"",IF(AND(T983="SI",W974&lt;=$X$22),"CUMPLE",IF(W974&lt;=$X$23,"CUMPLE","NO CUMPLE")))</f>
        <v/>
      </c>
      <c r="Y983" s="132"/>
      <c r="Z983" s="186" t="str">
        <f>IF(OR(Y974=0,M983="",Q983=""),"",IF(AND(T983="SI",Y974&gt;=$Z$22),"CUMPLE",IF(Y974&gt;=$Z$23,"CUMPLE","NO CUMPLE")))</f>
        <v/>
      </c>
      <c r="AA983" s="214" t="str">
        <f t="shared" si="876"/>
        <v/>
      </c>
      <c r="AB983" s="199">
        <v>2021</v>
      </c>
      <c r="AC983" s="134">
        <f t="shared" si="878"/>
        <v>0</v>
      </c>
      <c r="AD983" s="135" t="str">
        <f>IF(OR(B983="",C983=""),"",IF(AND(AC983&gt;0,AC983&lt;=30000),"MIPYME","NO CUMPLE"))</f>
        <v/>
      </c>
      <c r="AE983" s="136"/>
      <c r="AF983" s="188" t="str">
        <f>IF(OR(M983="",L974="",P983=""),"",IF(AND(T974="SI",AE974&gt;=$AF$22),"CUMPLE",IF(AE974&gt;=$AF$23,"CUMPLE","NO CUMPLE")))</f>
        <v/>
      </c>
      <c r="AG983" s="136"/>
      <c r="AH983" s="188" t="str">
        <f>IF(OR(M983="",L974="",P974=""),"",IF(AND(T974="SI",AG974&gt;=$AH$22),"CUMPLE",IF(AG974&gt;=$AH$23,"CUMPLE","NO CUMPLE")))</f>
        <v/>
      </c>
      <c r="AI983" s="162" t="str">
        <f t="shared" si="879"/>
        <v/>
      </c>
    </row>
    <row r="984" spans="1:37" ht="20.100000000000001" customHeight="1">
      <c r="A984" s="259"/>
      <c r="B984" s="284" t="str">
        <f t="shared" si="880"/>
        <v/>
      </c>
      <c r="C984" s="284"/>
      <c r="D984" s="284"/>
      <c r="E984" s="216"/>
      <c r="F984" s="153"/>
      <c r="G984" s="153"/>
      <c r="H984" s="153"/>
      <c r="I984" s="153">
        <f>IF(ISERROR(E984-G984),"",E984-G984)</f>
        <v>0</v>
      </c>
      <c r="J984" s="153">
        <f t="shared" si="881"/>
        <v>0</v>
      </c>
      <c r="K984" s="153"/>
      <c r="L984" s="153"/>
      <c r="M984" s="151"/>
      <c r="N984" s="197"/>
      <c r="O984" s="160"/>
      <c r="P984" s="160"/>
      <c r="Q984" s="203"/>
      <c r="R984" s="204"/>
      <c r="S984" s="253"/>
      <c r="T984" s="129"/>
      <c r="U984" s="129"/>
      <c r="V984" s="186" t="str">
        <f>IF(OR($U975=0,M984="",Q984=""),"",IF(AND(T984="SI",$U975&gt;=$V$22),"CUMPLE",IF($U975&gt;=$V$23,"CUMPLE","NO CUMPLE")))</f>
        <v/>
      </c>
      <c r="W984" s="129"/>
      <c r="X984" s="186" t="str">
        <f>IF(OR(W975=0,M984="",Q984=""),"",IF(AND(T984="SI",W975&lt;=$X$22),"CUMPLE",IF(W975&lt;=$X$23,"CUMPLE","NO CUMPLE")))</f>
        <v/>
      </c>
      <c r="Y984" s="129"/>
      <c r="Z984" s="186" t="str">
        <f>IF(OR(Y975=0,M984="",Q984=""),"",IF(AND(T984="SI",Y975&gt;=$Z$22),"CUMPLE",IF(Y975&gt;=$Z$23,"CUMPLE","NO CUMPLE")))</f>
        <v/>
      </c>
      <c r="AA984" s="214" t="str">
        <f t="shared" si="876"/>
        <v/>
      </c>
      <c r="AB984" s="200"/>
      <c r="AC984" s="129"/>
      <c r="AD984" s="129"/>
      <c r="AE984" s="129"/>
      <c r="AF984" s="188" t="str">
        <f>IF(OR(M984="",L974="",P984=""),"",IF(AND(T974="SI",AE974&gt;=$AF$22),"CUMPLE",IF(AE974&gt;=$AF$23,"CUMPLE","NO CUMPLE")))</f>
        <v/>
      </c>
      <c r="AG984" s="129"/>
      <c r="AH984" s="188" t="str">
        <f>IF(OR(M984="",L974="",P974=""),"",IF(AND(T974="SI",AG974&gt;=$AH$22),"CUMPLE",IF(AG974&gt;=$AH$23,"CUMPLE","NO CUMPLE")))</f>
        <v/>
      </c>
      <c r="AI984" s="162" t="str">
        <f t="shared" si="879"/>
        <v/>
      </c>
      <c r="AJ984" s="14"/>
      <c r="AK984" s="14"/>
    </row>
    <row r="985" spans="1:37" ht="9.9499999999999993" customHeight="1" thickBot="1">
      <c r="A985" s="259"/>
      <c r="B985" s="322" t="s">
        <v>73</v>
      </c>
      <c r="C985" s="323"/>
      <c r="D985" s="323"/>
      <c r="E985" s="323"/>
      <c r="F985" s="323"/>
      <c r="G985" s="323"/>
      <c r="H985" s="323"/>
      <c r="I985" s="323"/>
      <c r="J985" s="323"/>
      <c r="K985" s="323"/>
      <c r="L985" s="323"/>
      <c r="M985" s="323"/>
      <c r="N985" s="323"/>
      <c r="O985" s="323"/>
      <c r="P985" s="323"/>
      <c r="Q985" s="323"/>
      <c r="R985" s="323"/>
      <c r="S985" s="324"/>
      <c r="T985" s="323"/>
      <c r="U985" s="323"/>
      <c r="V985" s="323"/>
      <c r="W985" s="323"/>
      <c r="X985" s="323"/>
      <c r="Y985" s="323"/>
      <c r="Z985" s="323"/>
      <c r="AA985" s="324"/>
      <c r="AB985" s="323"/>
      <c r="AC985" s="323"/>
      <c r="AD985" s="323"/>
      <c r="AE985" s="323"/>
      <c r="AF985" s="323"/>
      <c r="AG985" s="323"/>
      <c r="AH985" s="323"/>
      <c r="AI985" s="325"/>
      <c r="AJ985" s="14"/>
      <c r="AK985" s="14"/>
    </row>
    <row r="986" spans="1:37" s="221" customFormat="1" ht="26.1" customHeight="1">
      <c r="A986" s="269" t="s">
        <v>355</v>
      </c>
      <c r="B986" s="222">
        <v>81</v>
      </c>
      <c r="C986" s="223" t="s">
        <v>356</v>
      </c>
      <c r="D986" s="224">
        <f>IF(SUM(D987:D996)=0,"",SUM(D987:D996))</f>
        <v>1</v>
      </c>
      <c r="E986" s="225">
        <f t="shared" ref="E986:K986" si="885">IF(ISERROR(SUM(E987:E996)),"",SUM(E987:E996))</f>
        <v>4519374363</v>
      </c>
      <c r="F986" s="225">
        <f t="shared" si="885"/>
        <v>4857491389</v>
      </c>
      <c r="G986" s="225">
        <f t="shared" si="885"/>
        <v>895190909</v>
      </c>
      <c r="H986" s="225">
        <f t="shared" si="885"/>
        <v>896710909</v>
      </c>
      <c r="I986" s="225">
        <f t="shared" si="885"/>
        <v>3624183454</v>
      </c>
      <c r="J986" s="225">
        <f t="shared" si="885"/>
        <v>3960780480</v>
      </c>
      <c r="K986" s="225">
        <f t="shared" si="885"/>
        <v>893970007</v>
      </c>
      <c r="L986" s="225">
        <f t="shared" ref="L986" si="886">IF(ISERROR(SUM(L987:L995)),"",SUM(L987:L995))</f>
        <v>1.1000000000000001E-3</v>
      </c>
      <c r="M986" s="226">
        <v>1</v>
      </c>
      <c r="N986" s="227">
        <f>IF(M986="","",VLOOKUP(M986,POA!$B$3:$G958,3,0))</f>
        <v>5</v>
      </c>
      <c r="O986" s="228" t="s">
        <v>7</v>
      </c>
      <c r="P986" s="228">
        <f>+SUM(P987:P995)</f>
        <v>0</v>
      </c>
      <c r="Q986" s="229">
        <f>IF(ISERROR(VLOOKUP(M986,POA!$B$3:$G971,2,0)),"",VLOOKUP(M986,POA!$B$3:$G971,2,0))</f>
        <v>3031202957</v>
      </c>
      <c r="R986" s="230">
        <f>IF(M986="","",SUM($I$986)+IF(ISERROR(VLOOKUP(M986,POA!$B$3:$G955,4,0)),"",VLOOKUP(M986,POA!$B$3:$G955,4,0)))</f>
        <v>4230424045.4000001</v>
      </c>
      <c r="S986" s="231" t="str">
        <f>IF(OR($R$26=0,M986="",Q986=""),"",IF($R$26&gt;=VLOOKUP(M986,POA!$B$3:$G$21,6,FALSE),"CUMPLE","NO CUMPLE"))</f>
        <v/>
      </c>
      <c r="T986" s="225" t="str">
        <f>IF(M986="","",IF(COUNTIFS(T987:T996,"SI",D987:D996,"&gt;=10%")&gt;0,"SI","NO"))</f>
        <v>SI</v>
      </c>
      <c r="U986" s="225">
        <f>IF(ISERROR(SUM(E986/G986)),0,SUM(E986/G986))</f>
        <v>5.0485034170515686</v>
      </c>
      <c r="V986" s="232" t="str">
        <f>IF(OR($U986=0,M986="",Q986=""),"",IF(AND(T986="SI",$U986&gt;=$V$22),"CUMPLE",IF($U986&gt;=$V$23,"CUMPLE","NO CUMPLE")))</f>
        <v>CUMPLE</v>
      </c>
      <c r="W986" s="233">
        <f>IF(M986="","",IF(ISERROR(SUM(H986/F986)),0,SUM(H986/F986)))</f>
        <v>0.18460370532630088</v>
      </c>
      <c r="X986" s="232" t="str">
        <f>IF(OR(W986=0,M986="",Q986=""),"",IF(AND(T986="SI",W986&lt;=$X$22),"CUMPLE",IF(W986&lt;=$X$23,"CUMPLE","NO CUMPLE")))</f>
        <v>CUMPLE</v>
      </c>
      <c r="Y986" s="225">
        <f>IF(ISERROR(SUM(K986/L986)),0,SUM(K986/L986))</f>
        <v>812700006363.63635</v>
      </c>
      <c r="Z986" s="232" t="str">
        <f>IF(OR(Y986=0,M986="",Q986=""),"",IF(AND(T986="SI",Y986&gt;=$Z$22),"CUMPLE",IF(Y986&gt;=$Z$23,"CUMPLE","NO CUMPLE")))</f>
        <v>CUMPLE</v>
      </c>
      <c r="AA986" s="234" t="str">
        <f t="shared" ref="AA986:AA996" si="887">IF(OR(S986="",V986="",X986="",Z986=""),"",IF(S986="NO CUMPLE","NO CUMPLE",IF(V986="NO CUMPLE","NO CUMPLE",IF(X986="NO CUMPLE","NO CUMPLE",IF(Z986="NO CUMPLE","NO CUMPLE",IF(Z986="NO CUMPLE","NO CUMPLE","CUMPLE"))))))</f>
        <v/>
      </c>
      <c r="AB986" s="235">
        <v>2021</v>
      </c>
      <c r="AC986" s="236">
        <f>IF(ISERROR(F986/VLOOKUP(AB986,$AC$21:$AD$23,2)),"",F986/VLOOKUP(AB986,$AC$21:$AD$23,2))</f>
        <v>5346.5628820749216</v>
      </c>
      <c r="AD986" s="237" t="str">
        <f>IF(OR(B986="",C986=""),"",IF(AND(AC986&gt;0,AC986&lt;=30000),"MIPYME","NO CUMPLE"))</f>
        <v>MIPYME</v>
      </c>
      <c r="AE986" s="238">
        <f>IF(M986="","",IF(ISERROR(SUM(K986/J986)),0,SUM(K986/J986)))</f>
        <v>0.22570551726209276</v>
      </c>
      <c r="AF986" s="239" t="str">
        <f>IF(OR(M986="",L986="",P986=""),"",IF(AND(T986="SI",AE986&gt;=$AF$22),"CUMPLE",IF(AE986&gt;=$AF$23,"CUMPLE","NO CUMPLE")))</f>
        <v>CUMPLE</v>
      </c>
      <c r="AG986" s="238">
        <f>IF(M986="","",IF(ISERROR(SUM(K986/F986)),0,SUM(K986/F986)))</f>
        <v>0.18403944246292106</v>
      </c>
      <c r="AH986" s="239" t="str">
        <f>IF(OR(M986="",L986="",P986=""),"",IF(AND(T986="SI",AG986&gt;=$AH$22),"CUMPLE",IF(AG986&gt;=$AH$23,"CUMPLE","NO CUMPLE")))</f>
        <v>CUMPLE</v>
      </c>
      <c r="AI986" s="234" t="str">
        <f>IF(OR(AF986="",AH986=""),"",IF(AF986="NO CUMPLE","NO CUMPLE",IF(AH986="NO CUMPLE","NO CUMPLE",IF(AH986="NO CUMPLE","NO CUMPLE","CUMPLE"))))</f>
        <v>CUMPLE</v>
      </c>
    </row>
    <row r="987" spans="1:37" s="14" customFormat="1" ht="20.100000000000001" customHeight="1">
      <c r="A987" s="259">
        <v>45463</v>
      </c>
      <c r="B987" s="146">
        <f>IF(C987="","",B986+0.1)</f>
        <v>81.099999999999994</v>
      </c>
      <c r="C987" s="146" t="s">
        <v>357</v>
      </c>
      <c r="D987" s="147">
        <v>0.5</v>
      </c>
      <c r="E987" s="137">
        <v>3431283268</v>
      </c>
      <c r="F987" s="137">
        <v>3769400294</v>
      </c>
      <c r="G987" s="137">
        <v>626540125</v>
      </c>
      <c r="H987" s="137">
        <v>626540125</v>
      </c>
      <c r="I987" s="137">
        <f>IF(ISERROR(E987-G987),"",E987-G987)</f>
        <v>2804743143</v>
      </c>
      <c r="J987" s="137">
        <f>IF(ISERROR(F987-H987),"",F987-H987)</f>
        <v>3142860169</v>
      </c>
      <c r="K987" s="137">
        <v>195780794</v>
      </c>
      <c r="L987" s="137">
        <v>1E-3</v>
      </c>
      <c r="M987" s="148">
        <v>4</v>
      </c>
      <c r="N987" s="198">
        <f>IF(M987="","",VLOOKUP(M987,POA!$B$3:$G958,3,0))</f>
        <v>5</v>
      </c>
      <c r="O987" s="159" t="s">
        <v>7</v>
      </c>
      <c r="P987" s="159">
        <f t="shared" ref="P987:P988" si="888">+SUM(P988:P996)</f>
        <v>0</v>
      </c>
      <c r="Q987" s="202">
        <f>IF(ISERROR(VLOOKUP(M987,POA!$B$3:$G971,2,0)),"",VLOOKUP(M987,POA!$B$3:$G971,2,0))</f>
        <v>1378467964</v>
      </c>
      <c r="R987" s="264">
        <f>IF(M987="","",SUM($I$986)+IF(ISERROR(VLOOKUP(M987,POA!$B$3:$G956,4,0)),"",VLOOKUP(M987,POA!$B$3:$G956,4,0)))</f>
        <v>3899877046.8000002</v>
      </c>
      <c r="S987" s="256" t="str">
        <f>IF(OR($R$26=0,M987="",Q987=""),"",IF($R$26&gt;=VLOOKUP(M987,POA!$B$3:$G$21,6,FALSE),"CUMPLE","NO CUMPLE"))</f>
        <v/>
      </c>
      <c r="T987" s="154" t="s">
        <v>71</v>
      </c>
      <c r="U987" s="138"/>
      <c r="V987" s="185" t="str">
        <f>IF(OR($U986=0,M987="",Q987=""),"",IF(AND(T987="SI",$U986&gt;=$V$22),"CUMPLE",IF($U986&gt;=$V$23,"CUMPLE","NO CUMPLE")))</f>
        <v>CUMPLE</v>
      </c>
      <c r="W987" s="139"/>
      <c r="X987" s="185" t="str">
        <f>IF(OR(W986=0,M987="",Q987=""),"",IF(AND(T987="SI",W986&lt;=$X$22),"CUMPLE",IF(W986&lt;=$X$23,"CUMPLE","NO CUMPLE")))</f>
        <v>CUMPLE</v>
      </c>
      <c r="Y987" s="140"/>
      <c r="Z987" s="185" t="str">
        <f>IF(OR(Y986=0,M987="",Q987=""),"",IF(AND(T987="SI",Y986&gt;=$Z$22),"CUMPLE",IF(Y986&gt;=$Z$23,"CUMPLE","NO CUMPLE")))</f>
        <v>CUMPLE</v>
      </c>
      <c r="AA987" s="213" t="str">
        <f t="shared" si="887"/>
        <v/>
      </c>
      <c r="AB987" s="141">
        <v>2021</v>
      </c>
      <c r="AC987" s="142">
        <f t="shared" ref="AC987:AC995" si="889">IF(ISERROR(F987/VLOOKUP(AB987,$AC$21:$AD$23,2)),"",F987/VLOOKUP(AB987,$AC$21:$AD$23,2))</f>
        <v>4148.9184613318712</v>
      </c>
      <c r="AD987" s="143" t="str">
        <f>IF(OR(B987="",C987=""),"",IF(AND(AC987&gt;0,AC987&lt;=30000),"MIPYME","NO CUMPLE"))</f>
        <v>MIPYME</v>
      </c>
      <c r="AE987" s="144"/>
      <c r="AF987" s="187" t="str">
        <f>IF(OR(M987="",L986="",P987=""),"",IF(AND(T986="SI",AE986&gt;=$AF$22),"CUMPLE",IF(AE986&gt;=$AF$23,"CUMPLE","NO CUMPLE")))</f>
        <v>CUMPLE</v>
      </c>
      <c r="AG987" s="144"/>
      <c r="AH987" s="187" t="str">
        <f>IF(OR(M987="",L986="",P987=""),"",IF(AND(T986="SI",AG986&gt;=$AH$22),"CUMPLE",IF(AG986&gt;=$AH$23,"CUMPLE","NO CUMPLE")))</f>
        <v>CUMPLE</v>
      </c>
      <c r="AI987" s="161" t="str">
        <f t="shared" ref="AI987:AI996" si="890">IF(OR(AF987="",AH987=""),"",IF(AF987="NO CUMPLE","NO CUMPLE",IF(AH987="NO CUMPLE","NO CUMPLE",IF(AH987="NO CUMPLE","NO CUMPLE","CUMPLE"))))</f>
        <v>CUMPLE</v>
      </c>
    </row>
    <row r="988" spans="1:37" s="14" customFormat="1" ht="20.100000000000001" customHeight="1">
      <c r="A988" s="259">
        <v>45463</v>
      </c>
      <c r="B988" s="21">
        <f t="shared" ref="B988:B996" si="891">IF(C988="","",B987+0.1)</f>
        <v>81.199999999999989</v>
      </c>
      <c r="C988" s="21" t="s">
        <v>358</v>
      </c>
      <c r="D988" s="121">
        <v>0.5</v>
      </c>
      <c r="E988" s="153">
        <v>1088091095</v>
      </c>
      <c r="F988" s="153">
        <v>1088091095</v>
      </c>
      <c r="G988" s="153">
        <v>268650784</v>
      </c>
      <c r="H988" s="153">
        <v>270170784</v>
      </c>
      <c r="I988" s="153">
        <f>IF(ISERROR(E988-G988),"",E988-G988)</f>
        <v>819440311</v>
      </c>
      <c r="J988" s="153">
        <f t="shared" ref="J988:J996" si="892">IF(ISERROR(F988-H988),"",F988-H988)</f>
        <v>817920311</v>
      </c>
      <c r="K988" s="153">
        <v>698189213</v>
      </c>
      <c r="L988" s="153">
        <v>1E-4</v>
      </c>
      <c r="M988" s="149">
        <v>6</v>
      </c>
      <c r="N988" s="197">
        <f>IF(M988="","",VLOOKUP(M988,POA!$B$3:$G958,3,0))</f>
        <v>5</v>
      </c>
      <c r="O988" s="160" t="s">
        <v>7</v>
      </c>
      <c r="P988" s="160">
        <f t="shared" si="888"/>
        <v>0</v>
      </c>
      <c r="Q988" s="255">
        <f>IF(ISERROR(VLOOKUP(M988,POA!$B$3:$G971,2,0)),"",VLOOKUP(M988,POA!$B$3:$G971,2,0))</f>
        <v>1264100957</v>
      </c>
      <c r="R988" s="295">
        <f>IF(M988="","",SUM($I$986)+IF(ISERROR(VLOOKUP(M988,POA!$B$3:$G957,4,0)),"",VLOOKUP(M988,POA!$B$3:$G957,4,0)))</f>
        <v>3877003645.4000001</v>
      </c>
      <c r="S988" s="257" t="str">
        <f>IF(OR($R$26=0,M988="",Q988=""),"",IF($R$26&gt;=VLOOKUP(M988,POA!$B$3:$G$21,6,FALSE),"CUMPLE","NO CUMPLE"))</f>
        <v/>
      </c>
      <c r="T988" s="129" t="s">
        <v>71</v>
      </c>
      <c r="U988" s="130"/>
      <c r="V988" s="186" t="str">
        <f>IF(OR($U986=0,M988="",Q988=""),"",IF(AND(T988="SI",$U986&gt;=$V$22),"CUMPLE",IF($U986&gt;=$V$23,"CUMPLE","NO CUMPLE")))</f>
        <v>CUMPLE</v>
      </c>
      <c r="W988" s="131"/>
      <c r="X988" s="186" t="str">
        <f>IF(OR(W986=0,M988="",Q988=""),"",IF(AND(T988="SI",W986&lt;=$X$22),"CUMPLE",IF(W986&lt;=$X$23,"CUMPLE","NO CUMPLE")))</f>
        <v>CUMPLE</v>
      </c>
      <c r="Y988" s="132"/>
      <c r="Z988" s="186" t="str">
        <f>IF(OR(Y986=0,M988="",Q988=""),"",IF(AND(T988="SI",Y986&gt;=$Z$22),"CUMPLE",IF(Y986&gt;=$Z$23,"CUMPLE","NO CUMPLE")))</f>
        <v>CUMPLE</v>
      </c>
      <c r="AA988" s="214" t="str">
        <f t="shared" si="887"/>
        <v/>
      </c>
      <c r="AB988" s="199">
        <v>2021</v>
      </c>
      <c r="AC988" s="134">
        <f t="shared" si="889"/>
        <v>1197.6444207430497</v>
      </c>
      <c r="AD988" s="135" t="str">
        <f t="shared" ref="AD988:AD991" si="893">IF(OR(B988="",C988=""),"",IF(AND(AC988&gt;0,AC988&lt;=30000),"MIPYME","NO CUMPLE"))</f>
        <v>MIPYME</v>
      </c>
      <c r="AE988" s="136"/>
      <c r="AF988" s="188" t="str">
        <f>IF(OR(M988="",L986="",P988=""),"",IF(AND(T986="SI",AE986&gt;=$AF$22),"CUMPLE",IF(AE986&gt;=$AF$23,"CUMPLE","NO CUMPLE")))</f>
        <v>CUMPLE</v>
      </c>
      <c r="AG988" s="136"/>
      <c r="AH988" s="188" t="str">
        <f>IF(OR(M988="",L986="",P986=""),"",IF(AND(T986="SI",AG986&gt;=$AH$22),"CUMPLE",IF(AG986&gt;=$AH$23,"CUMPLE","NO CUMPLE")))</f>
        <v>CUMPLE</v>
      </c>
      <c r="AI988" s="162" t="str">
        <f t="shared" si="890"/>
        <v>CUMPLE</v>
      </c>
    </row>
    <row r="989" spans="1:37" s="14" customFormat="1" ht="20.100000000000001" customHeight="1">
      <c r="A989" s="259"/>
      <c r="B989" s="21" t="str">
        <f t="shared" si="891"/>
        <v/>
      </c>
      <c r="C989" s="21"/>
      <c r="D989" s="121"/>
      <c r="E989" s="153"/>
      <c r="F989" s="153"/>
      <c r="G989" s="153"/>
      <c r="H989" s="153"/>
      <c r="I989" s="153">
        <f t="shared" ref="I989:I995" si="894">IF(ISERROR(E989-G989),"",E989-G989)</f>
        <v>0</v>
      </c>
      <c r="J989" s="153">
        <f t="shared" si="892"/>
        <v>0</v>
      </c>
      <c r="K989" s="153"/>
      <c r="L989" s="153"/>
      <c r="M989" s="149">
        <v>7</v>
      </c>
      <c r="N989" s="197">
        <f>IF(M989="","",VLOOKUP(M989,POA!$B$3:$G958,3,0))</f>
        <v>5</v>
      </c>
      <c r="O989" s="160" t="s">
        <v>7</v>
      </c>
      <c r="P989" s="160">
        <f>+SUM(P990:P997)</f>
        <v>0</v>
      </c>
      <c r="Q989" s="255">
        <f>IF(ISERROR(VLOOKUP(M989,POA!$B$3:$G971,2,0)),"",VLOOKUP(M989,POA!$B$3:$G971,2,0))</f>
        <v>1167015102</v>
      </c>
      <c r="R989" s="295">
        <f>IF(M989="","",SUM($I$986)+IF(ISERROR(VLOOKUP(M989,POA!$B$3:$G958,4,0)),"",VLOOKUP(M989,POA!$B$3:$G958,4,0)))</f>
        <v>3857586474.4000001</v>
      </c>
      <c r="S989" s="294" t="str">
        <f>IF(OR($R$26=0,M989="",Q989=""),"",IF($R$26&gt;=VLOOKUP(M989,POA!$B$3:$G$21,6,FALSE),"CUMPLE","NO CUMPLE"))</f>
        <v/>
      </c>
      <c r="T989" s="129"/>
      <c r="U989" s="130"/>
      <c r="V989" s="186" t="str">
        <f>IF(OR($U986=0,M989="",Q989=""),"",IF(AND(T989="SI",$U986&gt;=$V$22),"CUMPLE",IF($U986&gt;=$V$23,"CUMPLE","NO CUMPLE")))</f>
        <v>CUMPLE</v>
      </c>
      <c r="W989" s="131"/>
      <c r="X989" s="186" t="str">
        <f>IF(OR(W986=0,M989="",Q989=""),"",IF(AND(T989="SI",W986&lt;=$X$22),"CUMPLE",IF(W986&lt;=$X$23,"CUMPLE","NO CUMPLE")))</f>
        <v>CUMPLE</v>
      </c>
      <c r="Y989" s="132"/>
      <c r="Z989" s="186" t="str">
        <f>IF(OR(Y986=0,M989="",Q989=""),"",IF(AND(T989="SI",Y986&gt;=$Z$22),"CUMPLE",IF(Y986&gt;=$Z$23,"CUMPLE","NO CUMPLE")))</f>
        <v>CUMPLE</v>
      </c>
      <c r="AA989" s="214" t="str">
        <f t="shared" si="887"/>
        <v/>
      </c>
      <c r="AB989" s="199">
        <v>2021</v>
      </c>
      <c r="AC989" s="134">
        <f t="shared" si="889"/>
        <v>0</v>
      </c>
      <c r="AD989" s="135" t="str">
        <f t="shared" si="893"/>
        <v/>
      </c>
      <c r="AE989" s="136"/>
      <c r="AF989" s="188" t="str">
        <f>IF(OR(M989="",L986="",P989=""),"",IF(AND(T986="SI",AE986&gt;=$AF$22),"CUMPLE",IF(AE986&gt;=$AF$23,"CUMPLE","NO CUMPLE")))</f>
        <v>CUMPLE</v>
      </c>
      <c r="AG989" s="136"/>
      <c r="AH989" s="188" t="str">
        <f>IF(OR(M989="",L986="",P986=""),"",IF(AND(T986="SI",AG986&gt;=$AH$22),"CUMPLE",IF(AG986&gt;=$AH$23,"CUMPLE","NO CUMPLE")))</f>
        <v>CUMPLE</v>
      </c>
      <c r="AI989" s="162" t="str">
        <f t="shared" si="890"/>
        <v>CUMPLE</v>
      </c>
    </row>
    <row r="990" spans="1:37" s="14" customFormat="1" ht="20.100000000000001" customHeight="1">
      <c r="A990" s="259"/>
      <c r="B990" s="21" t="str">
        <f t="shared" si="891"/>
        <v/>
      </c>
      <c r="C990" s="21"/>
      <c r="D990" s="121"/>
      <c r="E990" s="153"/>
      <c r="F990" s="153"/>
      <c r="G990" s="153"/>
      <c r="H990" s="153"/>
      <c r="I990" s="153">
        <f t="shared" si="894"/>
        <v>0</v>
      </c>
      <c r="J990" s="153">
        <f t="shared" si="892"/>
        <v>0</v>
      </c>
      <c r="K990" s="153"/>
      <c r="L990" s="153"/>
      <c r="M990" s="149">
        <v>8</v>
      </c>
      <c r="N990" s="197">
        <f>IF(M990="","",VLOOKUP(M990,POA!$B$3:$G971,3,0))</f>
        <v>5</v>
      </c>
      <c r="O990" s="160" t="s">
        <v>7</v>
      </c>
      <c r="P990" s="160">
        <f>+SUM(P991:P997)</f>
        <v>0</v>
      </c>
      <c r="Q990" s="255">
        <f>IF(ISERROR(VLOOKUP(M990,POA!$B$3:$G960,2,0)),"",VLOOKUP(M990,POA!$B$3:$G960,2,0))</f>
        <v>1146992897</v>
      </c>
      <c r="R990" s="295">
        <f>IF(M990="","",SUM($I$986)+IF(ISERROR(VLOOKUP(M990,POA!$B$3:$G959,4,0)),"",VLOOKUP(M990,POA!$B$3:$G959,4,0)))</f>
        <v>3853582033.4000001</v>
      </c>
      <c r="S990" s="298" t="str">
        <f>IF(OR($R$26=0,M990="",Q990=""),"",IF($R$26&gt;=VLOOKUP(M990,POA!$B$3:$G$21,6,FALSE),"CUMPLE","NO CUMPLE"))</f>
        <v/>
      </c>
      <c r="T990" s="129"/>
      <c r="U990" s="130"/>
      <c r="V990" s="186" t="str">
        <f>IF(OR($U986=0,M990="",Q990=""),"",IF(AND(T990="SI",$U986&gt;=$V$22),"CUMPLE",IF($U986&gt;=$V$23,"CUMPLE","NO CUMPLE")))</f>
        <v>CUMPLE</v>
      </c>
      <c r="W990" s="131"/>
      <c r="X990" s="186" t="str">
        <f>IF(OR(W986=0,M990="",Q990=""),"",IF(AND(T990="SI",W986&lt;=$X$22),"CUMPLE",IF(W986&lt;=$X$23,"CUMPLE","NO CUMPLE")))</f>
        <v>CUMPLE</v>
      </c>
      <c r="Y990" s="132"/>
      <c r="Z990" s="186" t="str">
        <f>IF(OR(Y986=0,M990="",Q990=""),"",IF(AND(T990="SI",Y986&gt;=$Z$22),"CUMPLE",IF(Y986&gt;=$Z$23,"CUMPLE","NO CUMPLE")))</f>
        <v>CUMPLE</v>
      </c>
      <c r="AA990" s="214" t="str">
        <f t="shared" si="887"/>
        <v/>
      </c>
      <c r="AB990" s="199">
        <v>2021</v>
      </c>
      <c r="AC990" s="134">
        <f t="shared" si="889"/>
        <v>0</v>
      </c>
      <c r="AD990" s="135" t="str">
        <f t="shared" si="893"/>
        <v/>
      </c>
      <c r="AE990" s="136"/>
      <c r="AF990" s="188" t="str">
        <f>IF(OR(M990="",L986="",P990=""),"",IF(AND(T986="SI",AE986&gt;=$AF$22),"CUMPLE",IF(AE986&gt;=$AF$23,"CUMPLE","NO CUMPLE")))</f>
        <v>CUMPLE</v>
      </c>
      <c r="AG990" s="136"/>
      <c r="AH990" s="188" t="str">
        <f>IF(OR(M989="",L986="",P986=""),"",IF(AND(T986="SI",AG986&gt;=$AH$22),"CUMPLE",IF(AG986&gt;=$AH$23,"CUMPLE","NO CUMPLE")))</f>
        <v>CUMPLE</v>
      </c>
      <c r="AI990" s="162" t="str">
        <f t="shared" si="890"/>
        <v>CUMPLE</v>
      </c>
    </row>
    <row r="991" spans="1:37" s="14" customFormat="1" ht="20.100000000000001" customHeight="1">
      <c r="A991" s="259"/>
      <c r="B991" s="21" t="str">
        <f t="shared" si="891"/>
        <v/>
      </c>
      <c r="C991" s="21"/>
      <c r="D991" s="121"/>
      <c r="E991" s="153"/>
      <c r="F991" s="153"/>
      <c r="G991" s="153"/>
      <c r="H991" s="153"/>
      <c r="I991" s="153">
        <f t="shared" si="894"/>
        <v>0</v>
      </c>
      <c r="J991" s="153">
        <f t="shared" si="892"/>
        <v>0</v>
      </c>
      <c r="K991" s="153"/>
      <c r="L991" s="153"/>
      <c r="M991" s="149"/>
      <c r="N991" s="197"/>
      <c r="O991" s="160"/>
      <c r="P991" s="160"/>
      <c r="Q991" s="203"/>
      <c r="R991" s="261"/>
      <c r="S991" s="246" t="str">
        <f>IF(OR($R$26=0,M991="",Q991=""),"",IF($R$26&gt;=VLOOKUP(M991,POA!$B$3:$G$21,6,FALSE),"CUMPLE","NO CUMPLE"))</f>
        <v/>
      </c>
      <c r="T991" s="129"/>
      <c r="U991" s="130"/>
      <c r="V991" s="186" t="str">
        <f>IF(OR($U986=0,M991="",Q991=""),"",IF(AND(T991="SI",$U986&gt;=$V$22),"CUMPLE",IF($U986&gt;=$V$23,"CUMPLE","NO CUMPLE")))</f>
        <v/>
      </c>
      <c r="W991" s="131"/>
      <c r="X991" s="186" t="str">
        <f>IF(OR(W986=0,M991="",Q991=""),"",IF(AND(T991="SI",W986&lt;=$X$22),"CUMPLE",IF(W986&lt;=$X$23,"CUMPLE","NO CUMPLE")))</f>
        <v/>
      </c>
      <c r="Y991" s="132"/>
      <c r="Z991" s="186" t="str">
        <f>IF(OR(Y986=0,M991="",Q991=""),"",IF(AND(T991="SI",Y986&gt;=$Z$22),"CUMPLE",IF(Y986&gt;=$Z$23,"CUMPLE","NO CUMPLE")))</f>
        <v/>
      </c>
      <c r="AA991" s="214" t="str">
        <f t="shared" si="887"/>
        <v/>
      </c>
      <c r="AB991" s="199">
        <v>2021</v>
      </c>
      <c r="AC991" s="134">
        <f t="shared" si="889"/>
        <v>0</v>
      </c>
      <c r="AD991" s="135" t="str">
        <f t="shared" si="893"/>
        <v/>
      </c>
      <c r="AE991" s="136"/>
      <c r="AF991" s="188" t="str">
        <f>IF(OR(M991="",L986="",P991=""),"",IF(AND(T986="SI",AE986&gt;=$AF$22),"CUMPLE",IF(AE986&gt;=$AF$23,"CUMPLE","NO CUMPLE")))</f>
        <v/>
      </c>
      <c r="AG991" s="136"/>
      <c r="AH991" s="188" t="str">
        <f>IF(OR(M991="",L986="",P986=""),"",IF(AND(T986="SI",AG986&gt;=$AH$22),"CUMPLE",IF(AG986&gt;=$AH$23,"CUMPLE","NO CUMPLE")))</f>
        <v/>
      </c>
      <c r="AI991" s="162" t="str">
        <f t="shared" si="890"/>
        <v/>
      </c>
    </row>
    <row r="992" spans="1:37" s="14" customFormat="1" ht="20.100000000000001" customHeight="1">
      <c r="A992" s="259"/>
      <c r="B992" s="150" t="str">
        <f t="shared" si="891"/>
        <v/>
      </c>
      <c r="C992" s="150"/>
      <c r="D992" s="121"/>
      <c r="E992" s="153"/>
      <c r="F992" s="153"/>
      <c r="G992" s="153"/>
      <c r="H992" s="153"/>
      <c r="I992" s="153">
        <f t="shared" si="894"/>
        <v>0</v>
      </c>
      <c r="J992" s="153">
        <f t="shared" si="892"/>
        <v>0</v>
      </c>
      <c r="K992" s="153"/>
      <c r="L992" s="153"/>
      <c r="M992" s="149"/>
      <c r="N992" s="197"/>
      <c r="O992" s="160"/>
      <c r="P992" s="160"/>
      <c r="Q992" s="203"/>
      <c r="R992" s="204"/>
      <c r="S992" s="246" t="str">
        <f>IF(OR($R$26=0,M992="",Q992=""),"",IF($R$26&gt;=VLOOKUP(M992,POA!$B$3:$G$21,6,FALSE),"CUMPLE","NO CUMPLE"))</f>
        <v/>
      </c>
      <c r="T992" s="129"/>
      <c r="U992" s="130"/>
      <c r="V992" s="186" t="str">
        <f>IF(OR($U986=0,M992="",Q992=""),"",IF(AND(T992="SI",$U986&gt;=$V$22),"CUMPLE",IF($U986&gt;=$V$23,"CUMPLE","NO CUMPLE")))</f>
        <v/>
      </c>
      <c r="W992" s="131"/>
      <c r="X992" s="186" t="str">
        <f>IF(OR(W986=0,M992="",Q992=""),"",IF(AND(T992="SI",W986&lt;=$X$22),"CUMPLE",IF(W986&lt;=$X$23,"CUMPLE","NO CUMPLE")))</f>
        <v/>
      </c>
      <c r="Y992" s="132"/>
      <c r="Z992" s="186" t="str">
        <f>IF(OR(Y986=0,M992="",Q992=""),"",IF(AND(T992="SI",Y986&gt;=$Z$22),"CUMPLE",IF(Y986&gt;=$Z$23,"CUMPLE","NO CUMPLE")))</f>
        <v/>
      </c>
      <c r="AA992" s="214" t="str">
        <f t="shared" si="887"/>
        <v/>
      </c>
      <c r="AB992" s="199">
        <v>2021</v>
      </c>
      <c r="AC992" s="134">
        <f t="shared" si="889"/>
        <v>0</v>
      </c>
      <c r="AD992" s="135" t="str">
        <f>IF(OR(B992="",C992=""),"",IF(AND(AC992&gt;0,AC992&lt;=30000),"MIPYME","NO CUMPLE"))</f>
        <v/>
      </c>
      <c r="AE992" s="136"/>
      <c r="AF992" s="188" t="str">
        <f>IF(OR(M992="",L986="",P992=""),"",IF(AND(T990="SI",AE986&gt;=$AF$22),"CUMPLE",IF(AE986&gt;=$AF$23,"CUMPLE","NO CUMPLE")))</f>
        <v/>
      </c>
      <c r="AG992" s="136"/>
      <c r="AH992" s="188" t="str">
        <f>IF(OR(M992="",L986="",P986=""),"",IF(AND(T986="SI",AG986&gt;=$AH$22),"CUMPLE",IF(AG986&gt;=$AH$23,"CUMPLE","NO CUMPLE")))</f>
        <v/>
      </c>
      <c r="AI992" s="162" t="str">
        <f t="shared" si="890"/>
        <v/>
      </c>
    </row>
    <row r="993" spans="1:37" s="14" customFormat="1" ht="20.100000000000001" customHeight="1">
      <c r="A993" s="259"/>
      <c r="B993" s="150" t="str">
        <f t="shared" si="891"/>
        <v/>
      </c>
      <c r="C993" s="150"/>
      <c r="D993" s="121"/>
      <c r="E993" s="153"/>
      <c r="F993" s="153"/>
      <c r="G993" s="153"/>
      <c r="H993" s="153"/>
      <c r="I993" s="153">
        <f t="shared" si="894"/>
        <v>0</v>
      </c>
      <c r="J993" s="153">
        <f t="shared" si="892"/>
        <v>0</v>
      </c>
      <c r="K993" s="153"/>
      <c r="L993" s="153"/>
      <c r="M993" s="149"/>
      <c r="N993" s="197"/>
      <c r="O993" s="160"/>
      <c r="P993" s="160"/>
      <c r="Q993" s="203"/>
      <c r="R993" s="204"/>
      <c r="S993" s="246" t="str">
        <f>IF(OR($R$26=0,M993="",Q993=""),"",IF($R$26&gt;=VLOOKUP(M993,POA!$B$3:$G$21,6,FALSE),"CUMPLE","NO CUMPLE"))</f>
        <v/>
      </c>
      <c r="T993" s="129"/>
      <c r="U993" s="130"/>
      <c r="V993" s="186" t="str">
        <f>IF(OR($U986=0,M993="",Q993=""),"",IF(AND(T993="SI",$U986&gt;=$V$22),"CUMPLE",IF($U986&gt;=$V$23,"CUMPLE","NO CUMPLE")))</f>
        <v/>
      </c>
      <c r="W993" s="131"/>
      <c r="X993" s="186" t="str">
        <f>IF(OR(W986=0,M993="",Q993=""),"",IF(AND(T993="SI",W986&lt;=$X$22),"CUMPLE",IF(W986&lt;=$X$23,"CUMPLE","NO CUMPLE")))</f>
        <v/>
      </c>
      <c r="Y993" s="132"/>
      <c r="Z993" s="186" t="str">
        <f>IF(OR(Y986=0,M993="",Q993=""),"",IF(AND(T993="SI",Y986&gt;=$Z$22),"CUMPLE",IF(Y986&gt;=$Z$23,"CUMPLE","NO CUMPLE")))</f>
        <v/>
      </c>
      <c r="AA993" s="214" t="str">
        <f t="shared" si="887"/>
        <v/>
      </c>
      <c r="AB993" s="199">
        <v>2021</v>
      </c>
      <c r="AC993" s="134">
        <f t="shared" si="889"/>
        <v>0</v>
      </c>
      <c r="AD993" s="135" t="str">
        <f t="shared" ref="AD993:AD994" si="895">IF(OR(B993="",C993=""),"",IF(AND(AC993&gt;0,AC993&lt;=30000),"MIPYME","NO CUMPLE"))</f>
        <v/>
      </c>
      <c r="AE993" s="136"/>
      <c r="AF993" s="188" t="str">
        <f>IF(OR(M993="",L986="",P993=""),"",IF(AND(T986="SI",AE986&gt;=$AF$22),"CUMPLE",IF(AE986&gt;=$AF$23,"CUMPLE","NO CUMPLE")))</f>
        <v/>
      </c>
      <c r="AG993" s="136"/>
      <c r="AH993" s="188" t="str">
        <f>IF(OR(M993="",L986="",P986=""),"",IF(AND(T986="SI",AG986&gt;=$AH$22),"CUMPLE",IF(AG986&gt;=$AH$23,"CUMPLE","NO CUMPLE")))</f>
        <v/>
      </c>
      <c r="AI993" s="162" t="str">
        <f t="shared" si="890"/>
        <v/>
      </c>
    </row>
    <row r="994" spans="1:37" s="14" customFormat="1" ht="20.100000000000001" customHeight="1">
      <c r="A994" s="259"/>
      <c r="B994" s="150" t="str">
        <f t="shared" si="891"/>
        <v/>
      </c>
      <c r="C994" s="150"/>
      <c r="D994" s="121"/>
      <c r="E994" s="153"/>
      <c r="F994" s="153"/>
      <c r="G994" s="153"/>
      <c r="H994" s="153"/>
      <c r="I994" s="153">
        <f t="shared" si="894"/>
        <v>0</v>
      </c>
      <c r="J994" s="153">
        <f t="shared" si="892"/>
        <v>0</v>
      </c>
      <c r="K994" s="153"/>
      <c r="L994" s="153"/>
      <c r="M994" s="149"/>
      <c r="N994" s="197"/>
      <c r="O994" s="160"/>
      <c r="P994" s="160"/>
      <c r="Q994" s="203"/>
      <c r="R994" s="204"/>
      <c r="S994" s="246" t="str">
        <f>IF(OR($R$26=0,M994="",Q994=""),"",IF($R$26&gt;=VLOOKUP(M994,POA!$B$3:$G$21,6,FALSE),"CUMPLE","NO CUMPLE"))</f>
        <v/>
      </c>
      <c r="T994" s="129"/>
      <c r="U994" s="130"/>
      <c r="V994" s="186" t="str">
        <f>IF(OR($U986=0,M994="",Q994=""),"",IF(AND(T994="SI",$U986&gt;=$V$22),"CUMPLE",IF($U986&gt;=$V$23,"CUMPLE","NO CUMPLE")))</f>
        <v/>
      </c>
      <c r="W994" s="131"/>
      <c r="X994" s="186" t="str">
        <f>IF(OR(W986=0,M994="",Q994=""),"",IF(AND(T994="SI",W986&lt;=$X$22),"CUMPLE",IF(W986&lt;=$X$23,"CUMPLE","NO CUMPLE")))</f>
        <v/>
      </c>
      <c r="Y994" s="132"/>
      <c r="Z994" s="186" t="str">
        <f>IF(OR(Y986=0,M994="",Q994=""),"",IF(AND(T994="SI",Y986&gt;=$Z$22),"CUMPLE",IF(Y986&gt;=$Z$23,"CUMPLE","NO CUMPLE")))</f>
        <v/>
      </c>
      <c r="AA994" s="215" t="str">
        <f t="shared" si="887"/>
        <v/>
      </c>
      <c r="AB994" s="133">
        <v>2021</v>
      </c>
      <c r="AC994" s="134">
        <f t="shared" si="889"/>
        <v>0</v>
      </c>
      <c r="AD994" s="135" t="str">
        <f t="shared" si="895"/>
        <v/>
      </c>
      <c r="AE994" s="136"/>
      <c r="AF994" s="188" t="str">
        <f>IF(OR(M994="",L986="",P986=""),"",IF(AND(T986="SI",AE986&gt;=$AF$22),"CUMPLE",IF(AE986&gt;=$AF$23,"CUMPLE","NO CUMPLE")))</f>
        <v/>
      </c>
      <c r="AG994" s="136"/>
      <c r="AH994" s="188" t="str">
        <f>IF(OR(M994="",L986="",P986=""),"",IF(AND(T986="SI",AG986&gt;=$AH$22),"CUMPLE",IF(AG986&gt;=$AH$23,"CUMPLE","NO CUMPLE")))</f>
        <v/>
      </c>
      <c r="AI994" s="162" t="str">
        <f t="shared" si="890"/>
        <v/>
      </c>
    </row>
    <row r="995" spans="1:37" s="14" customFormat="1" ht="20.100000000000001" customHeight="1">
      <c r="A995" s="259"/>
      <c r="B995" s="150" t="str">
        <f t="shared" si="891"/>
        <v/>
      </c>
      <c r="C995" s="150"/>
      <c r="D995" s="121"/>
      <c r="E995" s="153"/>
      <c r="F995" s="153"/>
      <c r="G995" s="153"/>
      <c r="H995" s="153"/>
      <c r="I995" s="153">
        <f t="shared" si="894"/>
        <v>0</v>
      </c>
      <c r="J995" s="153">
        <f t="shared" si="892"/>
        <v>0</v>
      </c>
      <c r="K995" s="153"/>
      <c r="L995" s="153"/>
      <c r="M995" s="151"/>
      <c r="N995" s="197"/>
      <c r="O995" s="160"/>
      <c r="P995" s="160"/>
      <c r="Q995" s="203"/>
      <c r="R995" s="204"/>
      <c r="S995" s="246"/>
      <c r="T995" s="129"/>
      <c r="U995" s="130"/>
      <c r="V995" s="186" t="str">
        <f>IF(OR($U986=0,M995="",Q995=""),"",IF(AND(T995="SI",$U986&gt;=$V$22),"CUMPLE",IF($U986&gt;=$V$23,"CUMPLE","NO CUMPLE")))</f>
        <v/>
      </c>
      <c r="W995" s="131"/>
      <c r="X995" s="186" t="str">
        <f>IF(OR(W986=0,M995="",Q995=""),"",IF(AND(T995="SI",W986&lt;=$X$22),"CUMPLE",IF(W986&lt;=$X$23,"CUMPLE","NO CUMPLE")))</f>
        <v/>
      </c>
      <c r="Y995" s="132"/>
      <c r="Z995" s="186" t="str">
        <f>IF(OR(Y986=0,M995="",Q995=""),"",IF(AND(T995="SI",Y986&gt;=$Z$22),"CUMPLE",IF(Y986&gt;=$Z$23,"CUMPLE","NO CUMPLE")))</f>
        <v/>
      </c>
      <c r="AA995" s="214" t="str">
        <f t="shared" si="887"/>
        <v/>
      </c>
      <c r="AB995" s="199">
        <v>2021</v>
      </c>
      <c r="AC995" s="134">
        <f t="shared" si="889"/>
        <v>0</v>
      </c>
      <c r="AD995" s="135" t="str">
        <f>IF(OR(B995="",C995=""),"",IF(AND(AC995&gt;0,AC995&lt;=30000),"MIPYME","NO CUMPLE"))</f>
        <v/>
      </c>
      <c r="AE995" s="136"/>
      <c r="AF995" s="188" t="str">
        <f>IF(OR(M995="",L986="",P995=""),"",IF(AND(T986="SI",AE986&gt;=$AF$22),"CUMPLE",IF(AE986&gt;=$AF$23,"CUMPLE","NO CUMPLE")))</f>
        <v/>
      </c>
      <c r="AG995" s="136"/>
      <c r="AH995" s="188" t="str">
        <f>IF(OR(M995="",L986="",P986=""),"",IF(AND(T986="SI",AG986&gt;=$AH$22),"CUMPLE",IF(AG986&gt;=$AH$23,"CUMPLE","NO CUMPLE")))</f>
        <v/>
      </c>
      <c r="AI995" s="162" t="str">
        <f t="shared" si="890"/>
        <v/>
      </c>
    </row>
    <row r="996" spans="1:37" ht="20.100000000000001" customHeight="1">
      <c r="A996" s="259"/>
      <c r="B996" s="284" t="str">
        <f t="shared" si="891"/>
        <v/>
      </c>
      <c r="C996" s="284"/>
      <c r="D996" s="284"/>
      <c r="E996" s="216"/>
      <c r="F996" s="153"/>
      <c r="G996" s="153"/>
      <c r="H996" s="153"/>
      <c r="I996" s="153">
        <f>IF(ISERROR(E996-G996),"",E996-G996)</f>
        <v>0</v>
      </c>
      <c r="J996" s="153">
        <f t="shared" si="892"/>
        <v>0</v>
      </c>
      <c r="K996" s="153"/>
      <c r="L996" s="153"/>
      <c r="M996" s="151"/>
      <c r="N996" s="197"/>
      <c r="O996" s="160"/>
      <c r="P996" s="160"/>
      <c r="Q996" s="203"/>
      <c r="R996" s="204"/>
      <c r="S996" s="253"/>
      <c r="T996" s="129"/>
      <c r="U996" s="129"/>
      <c r="V996" s="186" t="str">
        <f>IF(OR($U987=0,M996="",Q996=""),"",IF(AND(T996="SI",$U987&gt;=$V$22),"CUMPLE",IF($U987&gt;=$V$23,"CUMPLE","NO CUMPLE")))</f>
        <v/>
      </c>
      <c r="W996" s="129"/>
      <c r="X996" s="186" t="str">
        <f>IF(OR(W987=0,M996="",Q996=""),"",IF(AND(T996="SI",W987&lt;=$X$22),"CUMPLE",IF(W987&lt;=$X$23,"CUMPLE","NO CUMPLE")))</f>
        <v/>
      </c>
      <c r="Y996" s="129"/>
      <c r="Z996" s="186" t="str">
        <f>IF(OR(Y987=0,M996="",Q996=""),"",IF(AND(T996="SI",Y987&gt;=$Z$22),"CUMPLE",IF(Y987&gt;=$Z$23,"CUMPLE","NO CUMPLE")))</f>
        <v/>
      </c>
      <c r="AA996" s="214" t="str">
        <f t="shared" si="887"/>
        <v/>
      </c>
      <c r="AB996" s="200"/>
      <c r="AC996" s="129"/>
      <c r="AD996" s="129"/>
      <c r="AE996" s="129"/>
      <c r="AF996" s="188" t="str">
        <f>IF(OR(M996="",L986="",P996=""),"",IF(AND(T986="SI",AE986&gt;=$AF$22),"CUMPLE",IF(AE986&gt;=$AF$23,"CUMPLE","NO CUMPLE")))</f>
        <v/>
      </c>
      <c r="AG996" s="129"/>
      <c r="AH996" s="188" t="str">
        <f>IF(OR(M996="",L986="",P986=""),"",IF(AND(T986="SI",AG986&gt;=$AH$22),"CUMPLE",IF(AG986&gt;=$AH$23,"CUMPLE","NO CUMPLE")))</f>
        <v/>
      </c>
      <c r="AI996" s="162" t="str">
        <f t="shared" si="890"/>
        <v/>
      </c>
      <c r="AJ996" s="14"/>
      <c r="AK996" s="14"/>
    </row>
    <row r="997" spans="1:37" ht="9.9499999999999993" customHeight="1" thickBot="1">
      <c r="A997" s="259"/>
      <c r="B997" s="322" t="s">
        <v>73</v>
      </c>
      <c r="C997" s="323"/>
      <c r="D997" s="323"/>
      <c r="E997" s="323"/>
      <c r="F997" s="323"/>
      <c r="G997" s="323"/>
      <c r="H997" s="323"/>
      <c r="I997" s="323"/>
      <c r="J997" s="323"/>
      <c r="K997" s="323"/>
      <c r="L997" s="323"/>
      <c r="M997" s="323"/>
      <c r="N997" s="323"/>
      <c r="O997" s="323"/>
      <c r="P997" s="323"/>
      <c r="Q997" s="323"/>
      <c r="R997" s="323"/>
      <c r="S997" s="324"/>
      <c r="T997" s="323"/>
      <c r="U997" s="323"/>
      <c r="V997" s="323"/>
      <c r="W997" s="323"/>
      <c r="X997" s="323"/>
      <c r="Y997" s="323"/>
      <c r="Z997" s="323"/>
      <c r="AA997" s="324"/>
      <c r="AB997" s="323"/>
      <c r="AC997" s="323"/>
      <c r="AD997" s="323"/>
      <c r="AE997" s="323"/>
      <c r="AF997" s="323"/>
      <c r="AG997" s="323"/>
      <c r="AH997" s="323"/>
      <c r="AI997" s="325"/>
      <c r="AJ997" s="14"/>
      <c r="AK997" s="14"/>
    </row>
    <row r="998" spans="1:37" s="221" customFormat="1" ht="26.1" customHeight="1">
      <c r="A998" s="269" t="s">
        <v>359</v>
      </c>
      <c r="B998" s="222">
        <v>82</v>
      </c>
      <c r="C998" s="223" t="s">
        <v>360</v>
      </c>
      <c r="D998" s="224">
        <f>IF(SUM(D999:D1008)=0,"",SUM(D999:D1008))</f>
        <v>1</v>
      </c>
      <c r="E998" s="225">
        <f t="shared" ref="E998:K998" si="896">IF(ISERROR(SUM(E999:E1008)),"",SUM(E999:E1008))</f>
        <v>983293161</v>
      </c>
      <c r="F998" s="225">
        <f t="shared" si="896"/>
        <v>1021940078</v>
      </c>
      <c r="G998" s="225">
        <f t="shared" si="896"/>
        <v>76004612</v>
      </c>
      <c r="H998" s="225">
        <f t="shared" si="896"/>
        <v>76004612</v>
      </c>
      <c r="I998" s="225">
        <f t="shared" si="896"/>
        <v>907288549</v>
      </c>
      <c r="J998" s="225">
        <f t="shared" si="896"/>
        <v>945935466</v>
      </c>
      <c r="K998" s="225">
        <f t="shared" si="896"/>
        <v>852957155</v>
      </c>
      <c r="L998" s="225">
        <f t="shared" ref="L998" si="897">IF(ISERROR(SUM(L999:L1007)),"",SUM(L999:L1007))</f>
        <v>1600</v>
      </c>
      <c r="M998" s="226">
        <v>2</v>
      </c>
      <c r="N998" s="227">
        <f>IF(M998="","",VLOOKUP(M998,POA!$B$3:$G970,3,0))</f>
        <v>5</v>
      </c>
      <c r="O998" s="228" t="s">
        <v>7</v>
      </c>
      <c r="P998" s="228">
        <f>+SUM(P999:P1007)</f>
        <v>0</v>
      </c>
      <c r="Q998" s="229">
        <f>IF(ISERROR(VLOOKUP(M998,POA!$B$3:$G983,2,0)),"",VLOOKUP(M998,POA!$B$3:$G983,2,0))</f>
        <v>1797292893</v>
      </c>
      <c r="R998" s="230">
        <f>IF(M998="","",SUM($I$998)+IF(ISERROR(VLOOKUP(M998,POA!$B$3:$G967,4,0)),"",VLOOKUP(M998,POA!$B$3:$G967,4,0)))</f>
        <v>1266747127.5999999</v>
      </c>
      <c r="S998" s="231" t="str">
        <f>IF(OR($R$26=0,M998="",Q998=""),"",IF($R$26&gt;=VLOOKUP(M998,POA!$B$3:$G$21,6,FALSE),"CUMPLE","NO CUMPLE"))</f>
        <v/>
      </c>
      <c r="T998" s="225" t="str">
        <f>IF(M998="","",IF(COUNTIFS(T999:T1008,"SI",D999:D1008,"&gt;=10%")&gt;0,"SI","NO"))</f>
        <v>NO</v>
      </c>
      <c r="U998" s="225">
        <f>IF(ISERROR(SUM(E998/G998)),0,SUM(E998/G998))</f>
        <v>12.937282819100504</v>
      </c>
      <c r="V998" s="232" t="str">
        <f>IF(OR($U998=0,M998="",Q998=""),"",IF(AND(T998="SI",$U998&gt;=$V$22),"CUMPLE",IF($U998&gt;=$V$23,"CUMPLE","NO CUMPLE")))</f>
        <v>CUMPLE</v>
      </c>
      <c r="W998" s="233">
        <f>IF(M998="","",IF(ISERROR(SUM(H998/F998)),0,SUM(H998/F998)))</f>
        <v>7.4372865529205717E-2</v>
      </c>
      <c r="X998" s="232" t="str">
        <f>IF(OR(W998=0,M998="",Q998=""),"",IF(AND(T998="SI",W998&lt;=$X$22),"CUMPLE",IF(W998&lt;=$X$23,"CUMPLE","NO CUMPLE")))</f>
        <v>CUMPLE</v>
      </c>
      <c r="Y998" s="225">
        <f>IF(ISERROR(SUM(K998/L998)),0,SUM(K998/L998))</f>
        <v>533098.22187500005</v>
      </c>
      <c r="Z998" s="232" t="str">
        <f>IF(OR(Y998=0,M998="",Q998=""),"",IF(AND(T998="SI",Y998&gt;=$Z$22),"CUMPLE",IF(Y998&gt;=$Z$23,"CUMPLE","NO CUMPLE")))</f>
        <v>CUMPLE</v>
      </c>
      <c r="AA998" s="234" t="str">
        <f t="shared" ref="AA998:AA1008" si="898">IF(OR(S998="",V998="",X998="",Z998=""),"",IF(S998="NO CUMPLE","NO CUMPLE",IF(V998="NO CUMPLE","NO CUMPLE",IF(X998="NO CUMPLE","NO CUMPLE",IF(Z998="NO CUMPLE","NO CUMPLE",IF(Z998="NO CUMPLE","NO CUMPLE","CUMPLE"))))))</f>
        <v/>
      </c>
      <c r="AB998" s="235">
        <v>2021</v>
      </c>
      <c r="AC998" s="236">
        <f>IF(ISERROR(F998/VLOOKUP(AB998,$AC$21:$AD$23,2)),"",F998/VLOOKUP(AB998,$AC$21:$AD$23,2))</f>
        <v>1124.8330570616581</v>
      </c>
      <c r="AD998" s="237" t="str">
        <f>IF(OR(B998="",C998=""),"",IF(AND(AC998&gt;0,AC998&lt;=30000),"MIPYME","NO CUMPLE"))</f>
        <v>MIPYME</v>
      </c>
      <c r="AE998" s="238">
        <f>IF(M998="","",IF(ISERROR(SUM(K998/J998)),0,SUM(K998/J998)))</f>
        <v>0.90170755369478872</v>
      </c>
      <c r="AF998" s="239" t="str">
        <f>IF(OR(M998="",L998="",P998=""),"",IF(AND(T998="SI",AE998&gt;=$AF$22),"CUMPLE",IF(AE998&gt;=$AF$23,"CUMPLE","NO CUMPLE")))</f>
        <v>CUMPLE</v>
      </c>
      <c r="AG998" s="238">
        <f>IF(M998="","",IF(ISERROR(SUM(K998/F998)),0,SUM(K998/F998)))</f>
        <v>0.83464497905717716</v>
      </c>
      <c r="AH998" s="239" t="str">
        <f>IF(OR(M998="",L998="",P998=""),"",IF(AND(T998="SI",AG998&gt;=$AH$22),"CUMPLE",IF(AG998&gt;=$AH$23,"CUMPLE","NO CUMPLE")))</f>
        <v>CUMPLE</v>
      </c>
      <c r="AI998" s="234" t="str">
        <f>IF(OR(AF998="",AH998=""),"",IF(AF998="NO CUMPLE","NO CUMPLE",IF(AH998="NO CUMPLE","NO CUMPLE",IF(AH998="NO CUMPLE","NO CUMPLE","CUMPLE"))))</f>
        <v>CUMPLE</v>
      </c>
    </row>
    <row r="999" spans="1:37" s="14" customFormat="1" ht="20.100000000000001" customHeight="1">
      <c r="A999" s="259">
        <v>45464</v>
      </c>
      <c r="B999" s="146">
        <f>IF(C999="","",B998+0.1)</f>
        <v>82.1</v>
      </c>
      <c r="C999" s="146" t="s">
        <v>360</v>
      </c>
      <c r="D999" s="147">
        <v>1</v>
      </c>
      <c r="E999" s="137">
        <v>983293161</v>
      </c>
      <c r="F999" s="137">
        <v>1021940078</v>
      </c>
      <c r="G999" s="137">
        <v>76004612</v>
      </c>
      <c r="H999" s="137">
        <v>76004612</v>
      </c>
      <c r="I999" s="137">
        <f>IF(ISERROR(E999-G999),"",E999-G999)</f>
        <v>907288549</v>
      </c>
      <c r="J999" s="137">
        <f>IF(ISERROR(F999-H999),"",F999-H999)</f>
        <v>945935466</v>
      </c>
      <c r="K999" s="137">
        <v>852957155</v>
      </c>
      <c r="L999" s="137">
        <v>1600</v>
      </c>
      <c r="M999" s="148">
        <v>3</v>
      </c>
      <c r="N999" s="198">
        <f>IF(M999="","",VLOOKUP(M999,POA!$B$3:$G970,3,0))</f>
        <v>5</v>
      </c>
      <c r="O999" s="159" t="s">
        <v>7</v>
      </c>
      <c r="P999" s="159">
        <f t="shared" ref="P999:P1000" si="899">+SUM(P1000:P1008)</f>
        <v>0</v>
      </c>
      <c r="Q999" s="202">
        <f>IF(ISERROR(VLOOKUP(M999,POA!$B$3:$G983,2,0)),"",VLOOKUP(M999,POA!$B$3:$G983,2,0))</f>
        <v>1522205504</v>
      </c>
      <c r="R999" s="264">
        <f>IF(M999="","",SUM($I$998)+IF(ISERROR(VLOOKUP(M999,POA!$B$3:$G968,4,0)),"",VLOOKUP(M999,POA!$B$3:$G968,4,0)))</f>
        <v>1211729649.8</v>
      </c>
      <c r="S999" s="256" t="str">
        <f>IF(OR($R$26=0,M999="",Q999=""),"",IF($R$26&gt;=VLOOKUP(M999,POA!$B$3:$G$21,6,FALSE),"CUMPLE","NO CUMPLE"))</f>
        <v/>
      </c>
      <c r="T999" s="154"/>
      <c r="U999" s="138"/>
      <c r="V999" s="185" t="str">
        <f>IF(OR($U998=0,M999="",Q999=""),"",IF(AND(T999="SI",$U998&gt;=$V$22),"CUMPLE",IF($U998&gt;=$V$23,"CUMPLE","NO CUMPLE")))</f>
        <v>CUMPLE</v>
      </c>
      <c r="W999" s="139"/>
      <c r="X999" s="185" t="str">
        <f>IF(OR(W998=0,M999="",Q999=""),"",IF(AND(T999="SI",W998&lt;=$X$22),"CUMPLE",IF(W998&lt;=$X$23,"CUMPLE","NO CUMPLE")))</f>
        <v>CUMPLE</v>
      </c>
      <c r="Y999" s="140"/>
      <c r="Z999" s="185" t="str">
        <f>IF(OR(Y998=0,M999="",Q999=""),"",IF(AND(T999="SI",Y998&gt;=$Z$22),"CUMPLE",IF(Y998&gt;=$Z$23,"CUMPLE","NO CUMPLE")))</f>
        <v>CUMPLE</v>
      </c>
      <c r="AA999" s="213" t="str">
        <f t="shared" si="898"/>
        <v/>
      </c>
      <c r="AB999" s="141">
        <v>2021</v>
      </c>
      <c r="AC999" s="142">
        <f t="shared" ref="AC999:AC1007" si="900">IF(ISERROR(F999/VLOOKUP(AB999,$AC$21:$AD$23,2)),"",F999/VLOOKUP(AB999,$AC$21:$AD$23,2))</f>
        <v>1124.8330570616581</v>
      </c>
      <c r="AD999" s="143" t="str">
        <f>IF(OR(B999="",C999=""),"",IF(AND(AC999&gt;0,AC999&lt;=30000),"MIPYME","NO CUMPLE"))</f>
        <v>MIPYME</v>
      </c>
      <c r="AE999" s="144"/>
      <c r="AF999" s="187" t="str">
        <f>IF(OR(M999="",L998="",P999=""),"",IF(AND(T998="SI",AE998&gt;=$AF$22),"CUMPLE",IF(AE998&gt;=$AF$23,"CUMPLE","NO CUMPLE")))</f>
        <v>CUMPLE</v>
      </c>
      <c r="AG999" s="144"/>
      <c r="AH999" s="187" t="str">
        <f>IF(OR(M999="",L998="",P999=""),"",IF(AND(T998="SI",AG998&gt;=$AH$22),"CUMPLE",IF(AG998&gt;=$AH$23,"CUMPLE","NO CUMPLE")))</f>
        <v>CUMPLE</v>
      </c>
      <c r="AI999" s="161" t="str">
        <f t="shared" ref="AI999:AI1008" si="901">IF(OR(AF999="",AH999=""),"",IF(AF999="NO CUMPLE","NO CUMPLE",IF(AH999="NO CUMPLE","NO CUMPLE",IF(AH999="NO CUMPLE","NO CUMPLE","CUMPLE"))))</f>
        <v>CUMPLE</v>
      </c>
    </row>
    <row r="1000" spans="1:37" s="14" customFormat="1" ht="20.100000000000001" customHeight="1">
      <c r="A1000" s="259"/>
      <c r="B1000" s="21" t="str">
        <f t="shared" ref="B1000:B1008" si="902">IF(C1000="","",B999+0.1)</f>
        <v/>
      </c>
      <c r="C1000" s="21"/>
      <c r="D1000" s="121"/>
      <c r="E1000" s="153"/>
      <c r="F1000" s="153"/>
      <c r="G1000" s="153"/>
      <c r="H1000" s="153"/>
      <c r="I1000" s="153">
        <f>IF(ISERROR(E1000-G1000),"",E1000-G1000)</f>
        <v>0</v>
      </c>
      <c r="J1000" s="153">
        <f t="shared" ref="J1000:J1008" si="903">IF(ISERROR(F1000-H1000),"",F1000-H1000)</f>
        <v>0</v>
      </c>
      <c r="K1000" s="153"/>
      <c r="L1000" s="153"/>
      <c r="M1000" s="149">
        <v>4</v>
      </c>
      <c r="N1000" s="197">
        <f>IF(M1000="","",VLOOKUP(M1000,POA!$B$3:$G970,3,0))</f>
        <v>5</v>
      </c>
      <c r="O1000" s="160" t="s">
        <v>7</v>
      </c>
      <c r="P1000" s="160">
        <f t="shared" si="899"/>
        <v>0</v>
      </c>
      <c r="Q1000" s="255">
        <f>IF(ISERROR(VLOOKUP(M1000,POA!$B$3:$G983,2,0)),"",VLOOKUP(M1000,POA!$B$3:$G983,2,0))</f>
        <v>1378467964</v>
      </c>
      <c r="R1000" s="295">
        <f>IF(M1000="","",SUM($I$998)+IF(ISERROR(VLOOKUP(M1000,POA!$B$3:$G969,4,0)),"",VLOOKUP(M1000,POA!$B$3:$G969,4,0)))</f>
        <v>1182982141.8</v>
      </c>
      <c r="S1000" s="257" t="str">
        <f>IF(OR($R$26=0,M1000="",Q1000=""),"",IF($R$26&gt;=VLOOKUP(M1000,POA!$B$3:$G$21,6,FALSE),"CUMPLE","NO CUMPLE"))</f>
        <v/>
      </c>
      <c r="T1000" s="129"/>
      <c r="U1000" s="130"/>
      <c r="V1000" s="186" t="str">
        <f>IF(OR($U998=0,M1000="",Q1000=""),"",IF(AND(T1000="SI",$U998&gt;=$V$22),"CUMPLE",IF($U998&gt;=$V$23,"CUMPLE","NO CUMPLE")))</f>
        <v>CUMPLE</v>
      </c>
      <c r="W1000" s="131"/>
      <c r="X1000" s="186" t="str">
        <f>IF(OR(W998=0,M1000="",Q1000=""),"",IF(AND(T1000="SI",W998&lt;=$X$22),"CUMPLE",IF(W998&lt;=$X$23,"CUMPLE","NO CUMPLE")))</f>
        <v>CUMPLE</v>
      </c>
      <c r="Y1000" s="132"/>
      <c r="Z1000" s="186" t="str">
        <f>IF(OR(Y998=0,M1000="",Q1000=""),"",IF(AND(T1000="SI",Y998&gt;=$Z$22),"CUMPLE",IF(Y998&gt;=$Z$23,"CUMPLE","NO CUMPLE")))</f>
        <v>CUMPLE</v>
      </c>
      <c r="AA1000" s="214" t="str">
        <f t="shared" si="898"/>
        <v/>
      </c>
      <c r="AB1000" s="199">
        <v>2021</v>
      </c>
      <c r="AC1000" s="134">
        <f t="shared" si="900"/>
        <v>0</v>
      </c>
      <c r="AD1000" s="135" t="str">
        <f t="shared" ref="AD1000:AD1003" si="904">IF(OR(B1000="",C1000=""),"",IF(AND(AC1000&gt;0,AC1000&lt;=30000),"MIPYME","NO CUMPLE"))</f>
        <v/>
      </c>
      <c r="AE1000" s="136"/>
      <c r="AF1000" s="188" t="str">
        <f>IF(OR(M1000="",L998="",P1000=""),"",IF(AND(T998="SI",AE998&gt;=$AF$22),"CUMPLE",IF(AE998&gt;=$AF$23,"CUMPLE","NO CUMPLE")))</f>
        <v>CUMPLE</v>
      </c>
      <c r="AG1000" s="136"/>
      <c r="AH1000" s="188" t="str">
        <f>IF(OR(M1000="",L998="",P998=""),"",IF(AND(T998="SI",AG998&gt;=$AH$22),"CUMPLE",IF(AG998&gt;=$AH$23,"CUMPLE","NO CUMPLE")))</f>
        <v>CUMPLE</v>
      </c>
      <c r="AI1000" s="162" t="str">
        <f t="shared" si="901"/>
        <v>CUMPLE</v>
      </c>
    </row>
    <row r="1001" spans="1:37" s="14" customFormat="1" ht="20.100000000000001" customHeight="1">
      <c r="A1001" s="259"/>
      <c r="B1001" s="21" t="str">
        <f t="shared" si="902"/>
        <v/>
      </c>
      <c r="C1001" s="21"/>
      <c r="D1001" s="121"/>
      <c r="E1001" s="153"/>
      <c r="F1001" s="153"/>
      <c r="G1001" s="153"/>
      <c r="H1001" s="153"/>
      <c r="I1001" s="153">
        <f t="shared" ref="I1001:I1007" si="905">IF(ISERROR(E1001-G1001),"",E1001-G1001)</f>
        <v>0</v>
      </c>
      <c r="J1001" s="153">
        <f t="shared" si="903"/>
        <v>0</v>
      </c>
      <c r="K1001" s="153"/>
      <c r="L1001" s="153"/>
      <c r="M1001" s="149">
        <v>5</v>
      </c>
      <c r="N1001" s="197">
        <f>IF(M1001="","",VLOOKUP(M1001,POA!$B$3:$G970,3,0))</f>
        <v>5</v>
      </c>
      <c r="O1001" s="160" t="s">
        <v>7</v>
      </c>
      <c r="P1001" s="160">
        <f>+SUM(P1002:P1009)</f>
        <v>0</v>
      </c>
      <c r="Q1001" s="255">
        <f>IF(ISERROR(VLOOKUP(M1001,POA!$B$3:$G983,2,0)),"",VLOOKUP(M1001,POA!$B$3:$G983,2,0))</f>
        <v>1348402734</v>
      </c>
      <c r="R1001" s="295">
        <f>IF(M1001="","",SUM($I$998)+IF(ISERROR(VLOOKUP(M1001,POA!$B$3:$G970,4,0)),"",VLOOKUP(M1001,POA!$B$3:$G970,4,0)))</f>
        <v>1176969095.8</v>
      </c>
      <c r="S1001" s="294" t="str">
        <f>IF(OR($R$26=0,M1001="",Q1001=""),"",IF($R$26&gt;=VLOOKUP(M1001,POA!$B$3:$G$21,6,FALSE),"CUMPLE","NO CUMPLE"))</f>
        <v/>
      </c>
      <c r="T1001" s="129"/>
      <c r="U1001" s="130"/>
      <c r="V1001" s="186" t="str">
        <f>IF(OR($U998=0,M1001="",Q1001=""),"",IF(AND(T1001="SI",$U998&gt;=$V$22),"CUMPLE",IF($U998&gt;=$V$23,"CUMPLE","NO CUMPLE")))</f>
        <v>CUMPLE</v>
      </c>
      <c r="W1001" s="131"/>
      <c r="X1001" s="186" t="str">
        <f>IF(OR(W998=0,M1001="",Q1001=""),"",IF(AND(T1001="SI",W998&lt;=$X$22),"CUMPLE",IF(W998&lt;=$X$23,"CUMPLE","NO CUMPLE")))</f>
        <v>CUMPLE</v>
      </c>
      <c r="Y1001" s="132"/>
      <c r="Z1001" s="186" t="str">
        <f>IF(OR(Y998=0,M1001="",Q1001=""),"",IF(AND(T1001="SI",Y998&gt;=$Z$22),"CUMPLE",IF(Y998&gt;=$Z$23,"CUMPLE","NO CUMPLE")))</f>
        <v>CUMPLE</v>
      </c>
      <c r="AA1001" s="214" t="str">
        <f t="shared" si="898"/>
        <v/>
      </c>
      <c r="AB1001" s="199">
        <v>2021</v>
      </c>
      <c r="AC1001" s="134">
        <f t="shared" si="900"/>
        <v>0</v>
      </c>
      <c r="AD1001" s="135" t="str">
        <f t="shared" si="904"/>
        <v/>
      </c>
      <c r="AE1001" s="136"/>
      <c r="AF1001" s="188" t="str">
        <f>IF(OR(M1001="",L998="",P1001=""),"",IF(AND(T998="SI",AE998&gt;=$AF$22),"CUMPLE",IF(AE998&gt;=$AF$23,"CUMPLE","NO CUMPLE")))</f>
        <v>CUMPLE</v>
      </c>
      <c r="AG1001" s="136"/>
      <c r="AH1001" s="188" t="str">
        <f>IF(OR(M1001="",L998="",P998=""),"",IF(AND(T998="SI",AG998&gt;=$AH$22),"CUMPLE",IF(AG998&gt;=$AH$23,"CUMPLE","NO CUMPLE")))</f>
        <v>CUMPLE</v>
      </c>
      <c r="AI1001" s="162" t="str">
        <f t="shared" si="901"/>
        <v>CUMPLE</v>
      </c>
    </row>
    <row r="1002" spans="1:37" s="14" customFormat="1" ht="20.100000000000001" customHeight="1">
      <c r="A1002" s="259"/>
      <c r="B1002" s="21" t="str">
        <f t="shared" si="902"/>
        <v/>
      </c>
      <c r="C1002" s="21"/>
      <c r="D1002" s="121"/>
      <c r="E1002" s="153"/>
      <c r="F1002" s="153"/>
      <c r="G1002" s="153"/>
      <c r="H1002" s="153"/>
      <c r="I1002" s="153">
        <f t="shared" si="905"/>
        <v>0</v>
      </c>
      <c r="J1002" s="153">
        <f t="shared" si="903"/>
        <v>0</v>
      </c>
      <c r="K1002" s="153"/>
      <c r="L1002" s="153"/>
      <c r="M1002" s="149">
        <v>6</v>
      </c>
      <c r="N1002" s="197">
        <f>IF(M1002="","",VLOOKUP(M1002,POA!$B$3:$G983,3,0))</f>
        <v>5</v>
      </c>
      <c r="O1002" s="160" t="s">
        <v>7</v>
      </c>
      <c r="P1002" s="160">
        <f>+SUM(P1003:P1009)</f>
        <v>0</v>
      </c>
      <c r="Q1002" s="255">
        <f>IF(ISERROR(VLOOKUP(M1002,POA!$B$3:$G972,2,0)),"",VLOOKUP(M1002,POA!$B$3:$G972,2,0))</f>
        <v>1264100957</v>
      </c>
      <c r="R1002" s="295">
        <f>IF(M1002="","",SUM($I$998)+IF(ISERROR(VLOOKUP(M1002,POA!$B$3:$G971,4,0)),"",VLOOKUP(M1002,POA!$B$3:$G971,4,0)))</f>
        <v>1160108740.4000001</v>
      </c>
      <c r="S1002" s="298" t="str">
        <f>IF(OR($R$26=0,M1002="",Q1002=""),"",IF($R$26&gt;=VLOOKUP(M1002,POA!$B$3:$G$21,6,FALSE),"CUMPLE","NO CUMPLE"))</f>
        <v/>
      </c>
      <c r="T1002" s="129"/>
      <c r="U1002" s="130"/>
      <c r="V1002" s="186" t="str">
        <f>IF(OR($U998=0,M1002="",Q1002=""),"",IF(AND(T1002="SI",$U998&gt;=$V$22),"CUMPLE",IF($U998&gt;=$V$23,"CUMPLE","NO CUMPLE")))</f>
        <v>CUMPLE</v>
      </c>
      <c r="W1002" s="131"/>
      <c r="X1002" s="186" t="str">
        <f>IF(OR(W998=0,M1002="",Q1002=""),"",IF(AND(T1002="SI",W998&lt;=$X$22),"CUMPLE",IF(W998&lt;=$X$23,"CUMPLE","NO CUMPLE")))</f>
        <v>CUMPLE</v>
      </c>
      <c r="Y1002" s="132"/>
      <c r="Z1002" s="186" t="str">
        <f>IF(OR(Y998=0,M1002="",Q1002=""),"",IF(AND(T1002="SI",Y998&gt;=$Z$22),"CUMPLE",IF(Y998&gt;=$Z$23,"CUMPLE","NO CUMPLE")))</f>
        <v>CUMPLE</v>
      </c>
      <c r="AA1002" s="214" t="str">
        <f t="shared" si="898"/>
        <v/>
      </c>
      <c r="AB1002" s="199">
        <v>2021</v>
      </c>
      <c r="AC1002" s="134">
        <f t="shared" si="900"/>
        <v>0</v>
      </c>
      <c r="AD1002" s="135" t="str">
        <f t="shared" si="904"/>
        <v/>
      </c>
      <c r="AE1002" s="136"/>
      <c r="AF1002" s="188" t="str">
        <f>IF(OR(M1002="",L998="",P1002=""),"",IF(AND(T998="SI",AE998&gt;=$AF$22),"CUMPLE",IF(AE998&gt;=$AF$23,"CUMPLE","NO CUMPLE")))</f>
        <v>CUMPLE</v>
      </c>
      <c r="AG1002" s="136"/>
      <c r="AH1002" s="188" t="str">
        <f>IF(OR(M1001="",L998="",P998=""),"",IF(AND(T998="SI",AG998&gt;=$AH$22),"CUMPLE",IF(AG998&gt;=$AH$23,"CUMPLE","NO CUMPLE")))</f>
        <v>CUMPLE</v>
      </c>
      <c r="AI1002" s="162" t="str">
        <f t="shared" si="901"/>
        <v>CUMPLE</v>
      </c>
    </row>
    <row r="1003" spans="1:37" s="14" customFormat="1" ht="20.100000000000001" customHeight="1">
      <c r="A1003" s="259"/>
      <c r="B1003" s="21" t="str">
        <f t="shared" si="902"/>
        <v/>
      </c>
      <c r="C1003" s="21"/>
      <c r="D1003" s="121"/>
      <c r="E1003" s="153"/>
      <c r="F1003" s="153"/>
      <c r="G1003" s="153"/>
      <c r="H1003" s="153"/>
      <c r="I1003" s="153">
        <f t="shared" si="905"/>
        <v>0</v>
      </c>
      <c r="J1003" s="153">
        <f t="shared" si="903"/>
        <v>0</v>
      </c>
      <c r="K1003" s="153"/>
      <c r="L1003" s="153"/>
      <c r="M1003" s="149">
        <v>7</v>
      </c>
      <c r="N1003" s="197">
        <f>IF(M1003="","",VLOOKUP(M1003,POA!$B$3:$G970,3,0))</f>
        <v>5</v>
      </c>
      <c r="O1003" s="160" t="s">
        <v>7</v>
      </c>
      <c r="P1003" s="160">
        <f>+SUM(P1004:P1009)</f>
        <v>0</v>
      </c>
      <c r="Q1003" s="255">
        <f>IF(ISERROR(VLOOKUP(M1003,POA!$B$3:$G983,2,0)),"",VLOOKUP(M1003,POA!$B$3:$G983,2,0))</f>
        <v>1167015102</v>
      </c>
      <c r="R1003" s="295">
        <f>IF(M1003="","",SUM($I$998)+IF(ISERROR(VLOOKUP(M1003,POA!$B$3:$G972,4,0)),"",VLOOKUP(M1003,POA!$B$3:$G972,4,0)))</f>
        <v>1140691569.4000001</v>
      </c>
      <c r="S1003" s="257" t="str">
        <f>IF(OR($R$26=0,M1003="",Q1003=""),"",IF($R$26&gt;=VLOOKUP(M1003,POA!$B$3:$G$21,6,FALSE),"CUMPLE","NO CUMPLE"))</f>
        <v/>
      </c>
      <c r="T1003" s="129"/>
      <c r="U1003" s="130"/>
      <c r="V1003" s="186" t="str">
        <f>IF(OR($U998=0,M1003="",Q1003=""),"",IF(AND(T1003="SI",$U998&gt;=$V$22),"CUMPLE",IF($U998&gt;=$V$23,"CUMPLE","NO CUMPLE")))</f>
        <v>CUMPLE</v>
      </c>
      <c r="W1003" s="131"/>
      <c r="X1003" s="186" t="str">
        <f>IF(OR(W998=0,M1003="",Q1003=""),"",IF(AND(T1003="SI",W998&lt;=$X$22),"CUMPLE",IF(W998&lt;=$X$23,"CUMPLE","NO CUMPLE")))</f>
        <v>CUMPLE</v>
      </c>
      <c r="Y1003" s="132"/>
      <c r="Z1003" s="186" t="str">
        <f>IF(OR(Y998=0,M1003="",Q1003=""),"",IF(AND(T1003="SI",Y998&gt;=$Z$22),"CUMPLE",IF(Y998&gt;=$Z$23,"CUMPLE","NO CUMPLE")))</f>
        <v>CUMPLE</v>
      </c>
      <c r="AA1003" s="214" t="str">
        <f t="shared" si="898"/>
        <v/>
      </c>
      <c r="AB1003" s="199">
        <v>2021</v>
      </c>
      <c r="AC1003" s="134">
        <f t="shared" si="900"/>
        <v>0</v>
      </c>
      <c r="AD1003" s="135" t="str">
        <f t="shared" si="904"/>
        <v/>
      </c>
      <c r="AE1003" s="136"/>
      <c r="AF1003" s="188" t="str">
        <f>IF(OR(M1003="",L998="",P1003=""),"",IF(AND(T998="SI",AE998&gt;=$AF$22),"CUMPLE",IF(AE998&gt;=$AF$23,"CUMPLE","NO CUMPLE")))</f>
        <v>CUMPLE</v>
      </c>
      <c r="AG1003" s="136"/>
      <c r="AH1003" s="188" t="str">
        <f>IF(OR(M1003="",L998="",P998=""),"",IF(AND(T998="SI",AG998&gt;=$AH$22),"CUMPLE",IF(AG998&gt;=$AH$23,"CUMPLE","NO CUMPLE")))</f>
        <v>CUMPLE</v>
      </c>
      <c r="AI1003" s="162" t="str">
        <f t="shared" si="901"/>
        <v>CUMPLE</v>
      </c>
    </row>
    <row r="1004" spans="1:37" s="14" customFormat="1" ht="20.100000000000001" customHeight="1">
      <c r="A1004" s="259"/>
      <c r="B1004" s="150" t="str">
        <f t="shared" si="902"/>
        <v/>
      </c>
      <c r="C1004" s="150"/>
      <c r="D1004" s="121"/>
      <c r="E1004" s="153"/>
      <c r="F1004" s="153"/>
      <c r="G1004" s="153"/>
      <c r="H1004" s="153"/>
      <c r="I1004" s="153">
        <f t="shared" si="905"/>
        <v>0</v>
      </c>
      <c r="J1004" s="153">
        <f t="shared" si="903"/>
        <v>0</v>
      </c>
      <c r="K1004" s="153"/>
      <c r="L1004" s="153"/>
      <c r="M1004" s="149">
        <v>8</v>
      </c>
      <c r="N1004" s="197">
        <f>IF(M1004="","",VLOOKUP(M1004,POA!$B$3:$G970,3,0))</f>
        <v>5</v>
      </c>
      <c r="O1004" s="160" t="s">
        <v>7</v>
      </c>
      <c r="P1004" s="160">
        <f>+SUM(P1005:P1009)</f>
        <v>0</v>
      </c>
      <c r="Q1004" s="255">
        <f>IF(ISERROR(VLOOKUP(M1004,POA!$B$3:$G983,2,0)),"",VLOOKUP(M1004,POA!$B$3:$G983,2,0))</f>
        <v>1146992897</v>
      </c>
      <c r="R1004" s="295">
        <f>IF(M1004="","",SUM($I$998)+IF(ISERROR(VLOOKUP(M1004,POA!$B$3:$G973,4,0)),"",VLOOKUP(M1004,POA!$B$3:$G973,4,0)))</f>
        <v>1136687128.4000001</v>
      </c>
      <c r="S1004" s="257" t="str">
        <f>IF(OR($R$26=0,M1004="",Q1004=""),"",IF($R$26&gt;=VLOOKUP(M1004,POA!$B$3:$G$21,6,FALSE),"CUMPLE","NO CUMPLE"))</f>
        <v/>
      </c>
      <c r="T1004" s="129"/>
      <c r="U1004" s="130"/>
      <c r="V1004" s="186" t="str">
        <f>IF(OR($U998=0,M1004="",Q1004=""),"",IF(AND(T1004="SI",$U998&gt;=$V$22),"CUMPLE",IF($U998&gt;=$V$23,"CUMPLE","NO CUMPLE")))</f>
        <v>CUMPLE</v>
      </c>
      <c r="W1004" s="131"/>
      <c r="X1004" s="186" t="str">
        <f>IF(OR(W998=0,M1004="",Q1004=""),"",IF(AND(T1004="SI",W998&lt;=$X$22),"CUMPLE",IF(W998&lt;=$X$23,"CUMPLE","NO CUMPLE")))</f>
        <v>CUMPLE</v>
      </c>
      <c r="Y1004" s="132"/>
      <c r="Z1004" s="186" t="str">
        <f>IF(OR(Y998=0,M1004="",Q1004=""),"",IF(AND(T1004="SI",Y998&gt;=$Z$22),"CUMPLE",IF(Y998&gt;=$Z$23,"CUMPLE","NO CUMPLE")))</f>
        <v>CUMPLE</v>
      </c>
      <c r="AA1004" s="214" t="str">
        <f t="shared" si="898"/>
        <v/>
      </c>
      <c r="AB1004" s="199">
        <v>2021</v>
      </c>
      <c r="AC1004" s="134">
        <f t="shared" si="900"/>
        <v>0</v>
      </c>
      <c r="AD1004" s="135" t="str">
        <f>IF(OR(B1004="",C1004=""),"",IF(AND(AC1004&gt;0,AC1004&lt;=30000),"MIPYME","NO CUMPLE"))</f>
        <v/>
      </c>
      <c r="AE1004" s="136"/>
      <c r="AF1004" s="188" t="str">
        <f>IF(OR(M1004="",L998="",P1004=""),"",IF(AND(T1002="SI",AE998&gt;=$AF$22),"CUMPLE",IF(AE998&gt;=$AF$23,"CUMPLE","NO CUMPLE")))</f>
        <v>CUMPLE</v>
      </c>
      <c r="AG1004" s="136"/>
      <c r="AH1004" s="188" t="str">
        <f>IF(OR(M1004="",L998="",P998=""),"",IF(AND(T998="SI",AG998&gt;=$AH$22),"CUMPLE",IF(AG998&gt;=$AH$23,"CUMPLE","NO CUMPLE")))</f>
        <v>CUMPLE</v>
      </c>
      <c r="AI1004" s="162" t="str">
        <f t="shared" si="901"/>
        <v>CUMPLE</v>
      </c>
    </row>
    <row r="1005" spans="1:37" s="14" customFormat="1" ht="20.100000000000001" customHeight="1">
      <c r="A1005" s="259"/>
      <c r="B1005" s="150" t="str">
        <f t="shared" si="902"/>
        <v/>
      </c>
      <c r="C1005" s="150"/>
      <c r="D1005" s="121"/>
      <c r="E1005" s="153"/>
      <c r="F1005" s="153"/>
      <c r="G1005" s="153"/>
      <c r="H1005" s="153"/>
      <c r="I1005" s="153">
        <f t="shared" si="905"/>
        <v>0</v>
      </c>
      <c r="J1005" s="153">
        <f t="shared" si="903"/>
        <v>0</v>
      </c>
      <c r="K1005" s="153"/>
      <c r="L1005" s="153"/>
      <c r="M1005" s="149">
        <v>9</v>
      </c>
      <c r="N1005" s="197">
        <f>IF(M1005="","",VLOOKUP(M1005,POA!$B$3:$G970,3,0))</f>
        <v>5</v>
      </c>
      <c r="O1005" s="160" t="s">
        <v>7</v>
      </c>
      <c r="P1005" s="160">
        <f>+SUM(P1006:P1009)</f>
        <v>0</v>
      </c>
      <c r="Q1005" s="255">
        <f>IF(ISERROR(VLOOKUP(M1005,POA!$B$3:$G983,2,0)),"",VLOOKUP(M1005,POA!$B$3:$G983,2,0))</f>
        <v>1077361989</v>
      </c>
      <c r="R1005" s="295">
        <f>IF(M1005="","",SUM($I$998)+IF(ISERROR(VLOOKUP(M1005,POA!$B$3:$G974,4,0)),"",VLOOKUP(M1005,POA!$B$3:$G974,4,0)))</f>
        <v>1122760946.8</v>
      </c>
      <c r="S1005" s="257" t="str">
        <f>IF(OR($R$26=0,M1005="",Q1005=""),"",IF($R$26&gt;=VLOOKUP(M1005,POA!$B$3:$G$21,6,FALSE),"CUMPLE","NO CUMPLE"))</f>
        <v/>
      </c>
      <c r="T1005" s="129"/>
      <c r="U1005" s="130"/>
      <c r="V1005" s="186" t="str">
        <f>IF(OR($U998=0,M1005="",Q1005=""),"",IF(AND(T1005="SI",$U998&gt;=$V$22),"CUMPLE",IF($U998&gt;=$V$23,"CUMPLE","NO CUMPLE")))</f>
        <v>CUMPLE</v>
      </c>
      <c r="W1005" s="131"/>
      <c r="X1005" s="186" t="str">
        <f>IF(OR(W998=0,M1005="",Q1005=""),"",IF(AND(T1005="SI",W998&lt;=$X$22),"CUMPLE",IF(W998&lt;=$X$23,"CUMPLE","NO CUMPLE")))</f>
        <v>CUMPLE</v>
      </c>
      <c r="Y1005" s="132"/>
      <c r="Z1005" s="186" t="str">
        <f>IF(OR(Y998=0,M1005="",Q1005=""),"",IF(AND(T1005="SI",Y998&gt;=$Z$22),"CUMPLE",IF(Y998&gt;=$Z$23,"CUMPLE","NO CUMPLE")))</f>
        <v>CUMPLE</v>
      </c>
      <c r="AA1005" s="214" t="str">
        <f t="shared" si="898"/>
        <v/>
      </c>
      <c r="AB1005" s="199">
        <v>2021</v>
      </c>
      <c r="AC1005" s="134">
        <f t="shared" si="900"/>
        <v>0</v>
      </c>
      <c r="AD1005" s="135" t="str">
        <f t="shared" ref="AD1005:AD1006" si="906">IF(OR(B1005="",C1005=""),"",IF(AND(AC1005&gt;0,AC1005&lt;=30000),"MIPYME","NO CUMPLE"))</f>
        <v/>
      </c>
      <c r="AE1005" s="136"/>
      <c r="AF1005" s="188" t="str">
        <f>IF(OR(M1005="",L998="",P1005=""),"",IF(AND(T998="SI",AE998&gt;=$AF$22),"CUMPLE",IF(AE998&gt;=$AF$23,"CUMPLE","NO CUMPLE")))</f>
        <v>CUMPLE</v>
      </c>
      <c r="AG1005" s="136"/>
      <c r="AH1005" s="188" t="str">
        <f>IF(OR(M1005="",L998="",P998=""),"",IF(AND(T998="SI",AG998&gt;=$AH$22),"CUMPLE",IF(AG998&gt;=$AH$23,"CUMPLE","NO CUMPLE")))</f>
        <v>CUMPLE</v>
      </c>
      <c r="AI1005" s="162" t="str">
        <f t="shared" si="901"/>
        <v>CUMPLE</v>
      </c>
    </row>
    <row r="1006" spans="1:37" s="14" customFormat="1" ht="20.100000000000001" customHeight="1">
      <c r="A1006" s="259"/>
      <c r="B1006" s="150" t="str">
        <f t="shared" si="902"/>
        <v/>
      </c>
      <c r="C1006" s="150"/>
      <c r="D1006" s="121"/>
      <c r="E1006" s="153"/>
      <c r="F1006" s="153"/>
      <c r="G1006" s="153"/>
      <c r="H1006" s="153"/>
      <c r="I1006" s="153">
        <f t="shared" si="905"/>
        <v>0</v>
      </c>
      <c r="J1006" s="153">
        <f t="shared" si="903"/>
        <v>0</v>
      </c>
      <c r="K1006" s="153"/>
      <c r="L1006" s="153"/>
      <c r="M1006" s="149"/>
      <c r="N1006" s="197"/>
      <c r="O1006" s="160"/>
      <c r="P1006" s="160"/>
      <c r="Q1006" s="203"/>
      <c r="R1006" s="261"/>
      <c r="S1006" s="246" t="str">
        <f>IF(OR($R$26=0,M1006="",Q1006=""),"",IF($R$26&gt;=VLOOKUP(M1006,POA!$B$3:$G$21,6,FALSE),"CUMPLE","NO CUMPLE"))</f>
        <v/>
      </c>
      <c r="T1006" s="129"/>
      <c r="U1006" s="130"/>
      <c r="V1006" s="186" t="str">
        <f>IF(OR($U998=0,M1006="",Q1006=""),"",IF(AND(T1006="SI",$U998&gt;=$V$22),"CUMPLE",IF($U998&gt;=$V$23,"CUMPLE","NO CUMPLE")))</f>
        <v/>
      </c>
      <c r="W1006" s="131"/>
      <c r="X1006" s="186" t="str">
        <f>IF(OR(W998=0,M1006="",Q1006=""),"",IF(AND(T1006="SI",W998&lt;=$X$22),"CUMPLE",IF(W998&lt;=$X$23,"CUMPLE","NO CUMPLE")))</f>
        <v/>
      </c>
      <c r="Y1006" s="132"/>
      <c r="Z1006" s="186" t="str">
        <f>IF(OR(Y998=0,M1006="",Q1006=""),"",IF(AND(T1006="SI",Y998&gt;=$Z$22),"CUMPLE",IF(Y998&gt;=$Z$23,"CUMPLE","NO CUMPLE")))</f>
        <v/>
      </c>
      <c r="AA1006" s="215" t="str">
        <f t="shared" si="898"/>
        <v/>
      </c>
      <c r="AB1006" s="133">
        <v>2021</v>
      </c>
      <c r="AC1006" s="134">
        <f t="shared" si="900"/>
        <v>0</v>
      </c>
      <c r="AD1006" s="135" t="str">
        <f t="shared" si="906"/>
        <v/>
      </c>
      <c r="AE1006" s="136"/>
      <c r="AF1006" s="188" t="str">
        <f>IF(OR(M1006="",L998="",P998=""),"",IF(AND(T998="SI",AE998&gt;=$AF$22),"CUMPLE",IF(AE998&gt;=$AF$23,"CUMPLE","NO CUMPLE")))</f>
        <v/>
      </c>
      <c r="AG1006" s="136"/>
      <c r="AH1006" s="188" t="str">
        <f>IF(OR(M1006="",L998="",P998=""),"",IF(AND(T998="SI",AG998&gt;=$AH$22),"CUMPLE",IF(AG998&gt;=$AH$23,"CUMPLE","NO CUMPLE")))</f>
        <v/>
      </c>
      <c r="AI1006" s="162" t="str">
        <f t="shared" si="901"/>
        <v/>
      </c>
    </row>
    <row r="1007" spans="1:37" s="14" customFormat="1" ht="20.100000000000001" customHeight="1">
      <c r="A1007" s="259"/>
      <c r="B1007" s="150" t="str">
        <f t="shared" si="902"/>
        <v/>
      </c>
      <c r="C1007" s="150"/>
      <c r="D1007" s="121"/>
      <c r="E1007" s="153"/>
      <c r="F1007" s="153"/>
      <c r="G1007" s="153"/>
      <c r="H1007" s="153"/>
      <c r="I1007" s="153">
        <f t="shared" si="905"/>
        <v>0</v>
      </c>
      <c r="J1007" s="153">
        <f t="shared" si="903"/>
        <v>0</v>
      </c>
      <c r="K1007" s="153"/>
      <c r="L1007" s="153"/>
      <c r="M1007" s="151"/>
      <c r="N1007" s="197"/>
      <c r="O1007" s="160"/>
      <c r="P1007" s="160"/>
      <c r="Q1007" s="203"/>
      <c r="R1007" s="204"/>
      <c r="S1007" s="246"/>
      <c r="T1007" s="129"/>
      <c r="U1007" s="130"/>
      <c r="V1007" s="186" t="str">
        <f>IF(OR($U998=0,M1007="",Q1007=""),"",IF(AND(T1007="SI",$U998&gt;=$V$22),"CUMPLE",IF($U998&gt;=$V$23,"CUMPLE","NO CUMPLE")))</f>
        <v/>
      </c>
      <c r="W1007" s="131"/>
      <c r="X1007" s="186" t="str">
        <f>IF(OR(W998=0,M1007="",Q1007=""),"",IF(AND(T1007="SI",W998&lt;=$X$22),"CUMPLE",IF(W998&lt;=$X$23,"CUMPLE","NO CUMPLE")))</f>
        <v/>
      </c>
      <c r="Y1007" s="132"/>
      <c r="Z1007" s="186" t="str">
        <f>IF(OR(Y998=0,M1007="",Q1007=""),"",IF(AND(T1007="SI",Y998&gt;=$Z$22),"CUMPLE",IF(Y998&gt;=$Z$23,"CUMPLE","NO CUMPLE")))</f>
        <v/>
      </c>
      <c r="AA1007" s="214" t="str">
        <f t="shared" si="898"/>
        <v/>
      </c>
      <c r="AB1007" s="199">
        <v>2021</v>
      </c>
      <c r="AC1007" s="134">
        <f t="shared" si="900"/>
        <v>0</v>
      </c>
      <c r="AD1007" s="135" t="str">
        <f>IF(OR(B1007="",C1007=""),"",IF(AND(AC1007&gt;0,AC1007&lt;=30000),"MIPYME","NO CUMPLE"))</f>
        <v/>
      </c>
      <c r="AE1007" s="136"/>
      <c r="AF1007" s="188" t="str">
        <f>IF(OR(M1007="",L998="",P1007=""),"",IF(AND(T998="SI",AE998&gt;=$AF$22),"CUMPLE",IF(AE998&gt;=$AF$23,"CUMPLE","NO CUMPLE")))</f>
        <v/>
      </c>
      <c r="AG1007" s="136"/>
      <c r="AH1007" s="188" t="str">
        <f>IF(OR(M1007="",L998="",P998=""),"",IF(AND(T998="SI",AG998&gt;=$AH$22),"CUMPLE",IF(AG998&gt;=$AH$23,"CUMPLE","NO CUMPLE")))</f>
        <v/>
      </c>
      <c r="AI1007" s="162" t="str">
        <f t="shared" si="901"/>
        <v/>
      </c>
    </row>
    <row r="1008" spans="1:37" ht="20.100000000000001" customHeight="1">
      <c r="A1008" s="259"/>
      <c r="B1008" s="284" t="str">
        <f t="shared" si="902"/>
        <v/>
      </c>
      <c r="C1008" s="284"/>
      <c r="D1008" s="284"/>
      <c r="E1008" s="216"/>
      <c r="F1008" s="153"/>
      <c r="G1008" s="153"/>
      <c r="H1008" s="153"/>
      <c r="I1008" s="153">
        <f>IF(ISERROR(E1008-G1008),"",E1008-G1008)</f>
        <v>0</v>
      </c>
      <c r="J1008" s="153">
        <f t="shared" si="903"/>
        <v>0</v>
      </c>
      <c r="K1008" s="153"/>
      <c r="L1008" s="153"/>
      <c r="M1008" s="151"/>
      <c r="N1008" s="197"/>
      <c r="O1008" s="160"/>
      <c r="P1008" s="160"/>
      <c r="Q1008" s="203"/>
      <c r="R1008" s="204"/>
      <c r="S1008" s="253"/>
      <c r="T1008" s="129"/>
      <c r="U1008" s="129"/>
      <c r="V1008" s="186" t="str">
        <f>IF(OR($U999=0,M1008="",Q1008=""),"",IF(AND(T1008="SI",$U999&gt;=$V$22),"CUMPLE",IF($U999&gt;=$V$23,"CUMPLE","NO CUMPLE")))</f>
        <v/>
      </c>
      <c r="W1008" s="129"/>
      <c r="X1008" s="186" t="str">
        <f>IF(OR(W999=0,M1008="",Q1008=""),"",IF(AND(T1008="SI",W999&lt;=$X$22),"CUMPLE",IF(W999&lt;=$X$23,"CUMPLE","NO CUMPLE")))</f>
        <v/>
      </c>
      <c r="Y1008" s="129"/>
      <c r="Z1008" s="186" t="str">
        <f>IF(OR(Y999=0,M1008="",Q1008=""),"",IF(AND(T1008="SI",Y999&gt;=$Z$22),"CUMPLE",IF(Y999&gt;=$Z$23,"CUMPLE","NO CUMPLE")))</f>
        <v/>
      </c>
      <c r="AA1008" s="214" t="str">
        <f t="shared" si="898"/>
        <v/>
      </c>
      <c r="AB1008" s="200"/>
      <c r="AC1008" s="129"/>
      <c r="AD1008" s="129"/>
      <c r="AE1008" s="129"/>
      <c r="AF1008" s="188" t="str">
        <f>IF(OR(M1008="",L998="",P1008=""),"",IF(AND(T998="SI",AE998&gt;=$AF$22),"CUMPLE",IF(AE998&gt;=$AF$23,"CUMPLE","NO CUMPLE")))</f>
        <v/>
      </c>
      <c r="AG1008" s="129"/>
      <c r="AH1008" s="188" t="str">
        <f>IF(OR(M1008="",L998="",P998=""),"",IF(AND(T998="SI",AG998&gt;=$AH$22),"CUMPLE",IF(AG998&gt;=$AH$23,"CUMPLE","NO CUMPLE")))</f>
        <v/>
      </c>
      <c r="AI1008" s="162" t="str">
        <f t="shared" si="901"/>
        <v/>
      </c>
      <c r="AJ1008" s="14"/>
      <c r="AK1008" s="14"/>
    </row>
    <row r="1009" spans="1:37" ht="9.9499999999999993" customHeight="1" thickBot="1">
      <c r="A1009" s="259"/>
      <c r="B1009" s="322" t="s">
        <v>73</v>
      </c>
      <c r="C1009" s="323"/>
      <c r="D1009" s="323"/>
      <c r="E1009" s="323"/>
      <c r="F1009" s="323"/>
      <c r="G1009" s="323"/>
      <c r="H1009" s="323"/>
      <c r="I1009" s="323"/>
      <c r="J1009" s="323"/>
      <c r="K1009" s="323"/>
      <c r="L1009" s="323"/>
      <c r="M1009" s="323"/>
      <c r="N1009" s="323"/>
      <c r="O1009" s="323"/>
      <c r="P1009" s="323"/>
      <c r="Q1009" s="323"/>
      <c r="R1009" s="323"/>
      <c r="S1009" s="324"/>
      <c r="T1009" s="323"/>
      <c r="U1009" s="323"/>
      <c r="V1009" s="323"/>
      <c r="W1009" s="323"/>
      <c r="X1009" s="323"/>
      <c r="Y1009" s="323"/>
      <c r="Z1009" s="323"/>
      <c r="AA1009" s="324"/>
      <c r="AB1009" s="323"/>
      <c r="AC1009" s="323"/>
      <c r="AD1009" s="323"/>
      <c r="AE1009" s="323"/>
      <c r="AF1009" s="323"/>
      <c r="AG1009" s="323"/>
      <c r="AH1009" s="323"/>
      <c r="AI1009" s="325"/>
      <c r="AJ1009" s="14"/>
      <c r="AK1009" s="14"/>
    </row>
    <row r="1010" spans="1:37" s="221" customFormat="1" ht="26.1" customHeight="1">
      <c r="A1010" s="269" t="s">
        <v>361</v>
      </c>
      <c r="B1010" s="222">
        <v>83</v>
      </c>
      <c r="C1010" s="223" t="s">
        <v>362</v>
      </c>
      <c r="D1010" s="224">
        <f>IF(SUM(D1011:D1020)=0,"",SUM(D1011:D1020))</f>
        <v>1</v>
      </c>
      <c r="E1010" s="225">
        <f t="shared" ref="E1010:K1010" si="907">IF(ISERROR(SUM(E1011:E1020)),"",SUM(E1011:E1020))</f>
        <v>979031054</v>
      </c>
      <c r="F1010" s="225">
        <f t="shared" si="907"/>
        <v>1589835511</v>
      </c>
      <c r="G1010" s="225">
        <f t="shared" si="907"/>
        <v>5916445</v>
      </c>
      <c r="H1010" s="225">
        <f t="shared" si="907"/>
        <v>84071051</v>
      </c>
      <c r="I1010" s="225">
        <f t="shared" si="907"/>
        <v>973114609</v>
      </c>
      <c r="J1010" s="225">
        <f t="shared" si="907"/>
        <v>1505764460</v>
      </c>
      <c r="K1010" s="225">
        <f t="shared" si="907"/>
        <v>266751494</v>
      </c>
      <c r="L1010" s="225">
        <f t="shared" ref="L1010" si="908">IF(ISERROR(SUM(L1011:L1019)),"",SUM(L1011:L1019))</f>
        <v>5282480</v>
      </c>
      <c r="M1010" s="226">
        <v>3</v>
      </c>
      <c r="N1010" s="227">
        <f>IF(M1010="","",VLOOKUP(M1010,POA!$B$3:$G982,3,0))</f>
        <v>5</v>
      </c>
      <c r="O1010" s="228" t="s">
        <v>7</v>
      </c>
      <c r="P1010" s="228">
        <f>+SUM(P1011:P1019)</f>
        <v>0</v>
      </c>
      <c r="Q1010" s="229">
        <f>IF(ISERROR(VLOOKUP(M1010,POA!$B$3:$G995,2,0)),"",VLOOKUP(M1010,POA!$B$3:$G995,2,0))</f>
        <v>1522205504</v>
      </c>
      <c r="R1010" s="230">
        <f>IF(M1010="","",SUM($I$1010)+IF(ISERROR(VLOOKUP(M1010,POA!$B$3:$G979,4,0)),"",VLOOKUP(M1010,POA!$B$3:$G979,4,0)))</f>
        <v>1277555709.8</v>
      </c>
      <c r="S1010" s="231" t="str">
        <f>IF(OR($R$26=0,M1010="",Q1010=""),"",IF($R$26&gt;=VLOOKUP(M1010,POA!$B$3:$G$21,6,FALSE),"CUMPLE","NO CUMPLE"))</f>
        <v/>
      </c>
      <c r="T1010" s="225" t="str">
        <f>IF(M1010="","",IF(COUNTIFS(T1011:T1020,"SI",D1011:D1020,"&gt;=10%")&gt;0,"SI","NO"))</f>
        <v>NO</v>
      </c>
      <c r="U1010" s="225">
        <f>IF(ISERROR(SUM(E1010/G1010)),0,SUM(E1010/G1010))</f>
        <v>165.47623682802765</v>
      </c>
      <c r="V1010" s="232" t="str">
        <f>IF(OR($U1010=0,M1010="",Q1010=""),"",IF(AND(T1010="SI",$U1010&gt;=$V$22),"CUMPLE",IF($U1010&gt;=$V$23,"CUMPLE","NO CUMPLE")))</f>
        <v>CUMPLE</v>
      </c>
      <c r="W1010" s="233">
        <f>IF(M1010="","",IF(ISERROR(SUM(H1010/F1010)),0,SUM(H1010/F1010)))</f>
        <v>5.2880345430905397E-2</v>
      </c>
      <c r="X1010" s="232" t="str">
        <f>IF(OR(W1010=0,M1010="",Q1010=""),"",IF(AND(T1010="SI",W1010&lt;=$X$22),"CUMPLE",IF(W1010&lt;=$X$23,"CUMPLE","NO CUMPLE")))</f>
        <v>CUMPLE</v>
      </c>
      <c r="Y1010" s="225">
        <f>IF(ISERROR(SUM(K1010/L1010)),0,SUM(K1010/L1010))</f>
        <v>50.497397813148368</v>
      </c>
      <c r="Z1010" s="232" t="str">
        <f>IF(OR(Y1010=0,M1010="",Q1010=""),"",IF(AND(T1010="SI",Y1010&gt;=$Z$22),"CUMPLE",IF(Y1010&gt;=$Z$23,"CUMPLE","NO CUMPLE")))</f>
        <v>CUMPLE</v>
      </c>
      <c r="AA1010" s="234" t="str">
        <f t="shared" ref="AA1010:AA1020" si="909">IF(OR(S1010="",V1010="",X1010="",Z1010=""),"",IF(S1010="NO CUMPLE","NO CUMPLE",IF(V1010="NO CUMPLE","NO CUMPLE",IF(X1010="NO CUMPLE","NO CUMPLE",IF(Z1010="NO CUMPLE","NO CUMPLE",IF(Z1010="NO CUMPLE","NO CUMPLE","CUMPLE"))))))</f>
        <v/>
      </c>
      <c r="AB1010" s="235">
        <v>2021</v>
      </c>
      <c r="AC1010" s="236">
        <f>IF(ISERROR(F1010/VLOOKUP(AB1010,$AC$21:$AD$23,2)),"",F1010/VLOOKUP(AB1010,$AC$21:$AD$23,2))</f>
        <v>1749.9064539704973</v>
      </c>
      <c r="AD1010" s="237" t="str">
        <f>IF(OR(B1010="",C1010=""),"",IF(AND(AC1010&gt;0,AC1010&lt;=30000),"MIPYME","NO CUMPLE"))</f>
        <v>MIPYME</v>
      </c>
      <c r="AE1010" s="238">
        <f>IF(M1010="","",IF(ISERROR(SUM(K1010/J1010)),0,SUM(K1010/J1010)))</f>
        <v>0.17715353302999329</v>
      </c>
      <c r="AF1010" s="239" t="str">
        <f>IF(OR(M1010="",L1010="",P1010=""),"",IF(AND(T1010="SI",AE1010&gt;=$AF$22),"CUMPLE",IF(AE1010&gt;=$AF$23,"CUMPLE","NO CUMPLE")))</f>
        <v>CUMPLE</v>
      </c>
      <c r="AG1010" s="238">
        <f>IF(M1010="","",IF(ISERROR(SUM(K1010/F1010)),0,SUM(K1010/F1010)))</f>
        <v>0.16778559300906193</v>
      </c>
      <c r="AH1010" s="239" t="str">
        <f>IF(OR(M1010="",L1010="",P1010=""),"",IF(AND(T1010="SI",AG1010&gt;=$AH$22),"CUMPLE",IF(AG1010&gt;=$AH$23,"CUMPLE","NO CUMPLE")))</f>
        <v>CUMPLE</v>
      </c>
      <c r="AI1010" s="234" t="str">
        <f>IF(OR(AF1010="",AH1010=""),"",IF(AF1010="NO CUMPLE","NO CUMPLE",IF(AH1010="NO CUMPLE","NO CUMPLE",IF(AH1010="NO CUMPLE","NO CUMPLE","CUMPLE"))))</f>
        <v>CUMPLE</v>
      </c>
    </row>
    <row r="1011" spans="1:37" s="14" customFormat="1" ht="20.100000000000001" customHeight="1">
      <c r="A1011" s="259">
        <v>45481</v>
      </c>
      <c r="B1011" s="146">
        <f>IF(C1011="","",B1010+0.1)</f>
        <v>83.1</v>
      </c>
      <c r="C1011" s="146" t="s">
        <v>362</v>
      </c>
      <c r="D1011" s="147">
        <v>1</v>
      </c>
      <c r="E1011" s="137">
        <v>979031054</v>
      </c>
      <c r="F1011" s="137">
        <v>1589835511</v>
      </c>
      <c r="G1011" s="137">
        <v>5916445</v>
      </c>
      <c r="H1011" s="137">
        <v>84071051</v>
      </c>
      <c r="I1011" s="137">
        <f>IF(ISERROR(E1011-G1011),"",E1011-G1011)</f>
        <v>973114609</v>
      </c>
      <c r="J1011" s="137">
        <f>IF(ISERROR(F1011-H1011),"",F1011-H1011)</f>
        <v>1505764460</v>
      </c>
      <c r="K1011" s="137">
        <v>266751494</v>
      </c>
      <c r="L1011" s="137">
        <v>5282480</v>
      </c>
      <c r="M1011" s="148">
        <v>8</v>
      </c>
      <c r="N1011" s="198">
        <f>IF(M1011="","",VLOOKUP(M1011,POA!$B$3:$G982,3,0))</f>
        <v>5</v>
      </c>
      <c r="O1011" s="159" t="s">
        <v>7</v>
      </c>
      <c r="P1011" s="159">
        <f t="shared" ref="P1011" si="910">+SUM(P1012:P1020)</f>
        <v>0</v>
      </c>
      <c r="Q1011" s="202">
        <f>IF(ISERROR(VLOOKUP(M1011,POA!$B$3:$G995,2,0)),"",VLOOKUP(M1011,POA!$B$3:$G995,2,0))</f>
        <v>1146992897</v>
      </c>
      <c r="R1011" s="293">
        <f>IF(M1011="","",SUM($I$1010)+IF(ISERROR(VLOOKUP(M1011,POA!$B$3:$G980,4,0)),"",VLOOKUP(M1011,POA!$B$3:$G980,4,0)))</f>
        <v>1202513188.4000001</v>
      </c>
      <c r="S1011" s="256" t="str">
        <f>IF(OR($R$26=0,M1011="",Q1011=""),"",IF($R$26&gt;=VLOOKUP(M1011,POA!$B$3:$G$21,6,FALSE),"CUMPLE","NO CUMPLE"))</f>
        <v/>
      </c>
      <c r="T1011" s="154"/>
      <c r="U1011" s="138"/>
      <c r="V1011" s="185" t="str">
        <f>IF(OR($U1010=0,M1011="",Q1011=""),"",IF(AND(T1011="SI",$U1010&gt;=$V$22),"CUMPLE",IF($U1010&gt;=$V$23,"CUMPLE","NO CUMPLE")))</f>
        <v>CUMPLE</v>
      </c>
      <c r="W1011" s="139"/>
      <c r="X1011" s="185" t="str">
        <f>IF(OR(W1010=0,M1011="",Q1011=""),"",IF(AND(T1011="SI",W1010&lt;=$X$22),"CUMPLE",IF(W1010&lt;=$X$23,"CUMPLE","NO CUMPLE")))</f>
        <v>CUMPLE</v>
      </c>
      <c r="Y1011" s="140"/>
      <c r="Z1011" s="185" t="str">
        <f>IF(OR(Y1010=0,M1011="",Q1011=""),"",IF(AND(T1011="SI",Y1010&gt;=$Z$22),"CUMPLE",IF(Y1010&gt;=$Z$23,"CUMPLE","NO CUMPLE")))</f>
        <v>CUMPLE</v>
      </c>
      <c r="AA1011" s="213" t="str">
        <f t="shared" si="909"/>
        <v/>
      </c>
      <c r="AB1011" s="141">
        <v>2021</v>
      </c>
      <c r="AC1011" s="142">
        <f t="shared" ref="AC1011:AC1019" si="911">IF(ISERROR(F1011/VLOOKUP(AB1011,$AC$21:$AD$23,2)),"",F1011/VLOOKUP(AB1011,$AC$21:$AD$23,2))</f>
        <v>1749.9064539704973</v>
      </c>
      <c r="AD1011" s="143" t="str">
        <f>IF(OR(B1011="",C1011=""),"",IF(AND(AC1011&gt;0,AC1011&lt;=30000),"MIPYME","NO CUMPLE"))</f>
        <v>MIPYME</v>
      </c>
      <c r="AE1011" s="144"/>
      <c r="AF1011" s="187" t="str">
        <f>IF(OR(M1011="",L1010="",P1011=""),"",IF(AND(T1010="SI",AE1010&gt;=$AF$22),"CUMPLE",IF(AE1010&gt;=$AF$23,"CUMPLE","NO CUMPLE")))</f>
        <v>CUMPLE</v>
      </c>
      <c r="AG1011" s="144"/>
      <c r="AH1011" s="187" t="str">
        <f>IF(OR(M1011="",L1010="",P1011=""),"",IF(AND(T1010="SI",AG1010&gt;=$AH$22),"CUMPLE",IF(AG1010&gt;=$AH$23,"CUMPLE","NO CUMPLE")))</f>
        <v>CUMPLE</v>
      </c>
      <c r="AI1011" s="161" t="str">
        <f t="shared" ref="AI1011:AI1020" si="912">IF(OR(AF1011="",AH1011=""),"",IF(AF1011="NO CUMPLE","NO CUMPLE",IF(AH1011="NO CUMPLE","NO CUMPLE",IF(AH1011="NO CUMPLE","NO CUMPLE","CUMPLE"))))</f>
        <v>CUMPLE</v>
      </c>
    </row>
    <row r="1012" spans="1:37" s="14" customFormat="1" ht="20.100000000000001" customHeight="1">
      <c r="A1012" s="259"/>
      <c r="B1012" s="21" t="str">
        <f t="shared" ref="B1012:B1020" si="913">IF(C1012="","",B1011+0.1)</f>
        <v/>
      </c>
      <c r="C1012" s="21"/>
      <c r="D1012" s="121"/>
      <c r="E1012" s="153"/>
      <c r="F1012" s="153"/>
      <c r="G1012" s="153"/>
      <c r="H1012" s="153"/>
      <c r="I1012" s="153">
        <f>IF(ISERROR(E1012-G1012),"",E1012-G1012)</f>
        <v>0</v>
      </c>
      <c r="J1012" s="153">
        <f t="shared" ref="J1012:J1020" si="914">IF(ISERROR(F1012-H1012),"",F1012-H1012)</f>
        <v>0</v>
      </c>
      <c r="K1012" s="153"/>
      <c r="L1012" s="153"/>
      <c r="M1012" s="149"/>
      <c r="N1012" s="197"/>
      <c r="O1012" s="160"/>
      <c r="P1012" s="160"/>
      <c r="Q1012" s="203"/>
      <c r="R1012" s="261"/>
      <c r="S1012" s="257" t="str">
        <f>IF(OR($R$26=0,M1012="",Q1012=""),"",IF($R$26&gt;=VLOOKUP(M1012,POA!$B$3:$G$21,6,FALSE),"CUMPLE","NO CUMPLE"))</f>
        <v/>
      </c>
      <c r="T1012" s="129"/>
      <c r="U1012" s="130"/>
      <c r="V1012" s="186" t="str">
        <f>IF(OR($U1010=0,M1012="",Q1012=""),"",IF(AND(T1012="SI",$U1010&gt;=$V$22),"CUMPLE",IF($U1010&gt;=$V$23,"CUMPLE","NO CUMPLE")))</f>
        <v/>
      </c>
      <c r="W1012" s="131"/>
      <c r="X1012" s="186" t="str">
        <f>IF(OR(W1010=0,M1012="",Q1012=""),"",IF(AND(T1012="SI",W1010&lt;=$X$22),"CUMPLE",IF(W1010&lt;=$X$23,"CUMPLE","NO CUMPLE")))</f>
        <v/>
      </c>
      <c r="Y1012" s="132"/>
      <c r="Z1012" s="186" t="str">
        <f>IF(OR(Y1010=0,M1012="",Q1012=""),"",IF(AND(T1012="SI",Y1010&gt;=$Z$22),"CUMPLE",IF(Y1010&gt;=$Z$23,"CUMPLE","NO CUMPLE")))</f>
        <v/>
      </c>
      <c r="AA1012" s="214" t="str">
        <f t="shared" si="909"/>
        <v/>
      </c>
      <c r="AB1012" s="199">
        <v>2021</v>
      </c>
      <c r="AC1012" s="134">
        <f t="shared" si="911"/>
        <v>0</v>
      </c>
      <c r="AD1012" s="135" t="str">
        <f t="shared" ref="AD1012:AD1015" si="915">IF(OR(B1012="",C1012=""),"",IF(AND(AC1012&gt;0,AC1012&lt;=30000),"MIPYME","NO CUMPLE"))</f>
        <v/>
      </c>
      <c r="AE1012" s="136"/>
      <c r="AF1012" s="188" t="str">
        <f>IF(OR(M1012="",L1010="",P1012=""),"",IF(AND(T1010="SI",AE1010&gt;=$AF$22),"CUMPLE",IF(AE1010&gt;=$AF$23,"CUMPLE","NO CUMPLE")))</f>
        <v/>
      </c>
      <c r="AG1012" s="136"/>
      <c r="AH1012" s="188" t="str">
        <f>IF(OR(M1012="",L1010="",P1010=""),"",IF(AND(T1010="SI",AG1010&gt;=$AH$22),"CUMPLE",IF(AG1010&gt;=$AH$23,"CUMPLE","NO CUMPLE")))</f>
        <v/>
      </c>
      <c r="AI1012" s="162" t="str">
        <f t="shared" si="912"/>
        <v/>
      </c>
    </row>
    <row r="1013" spans="1:37" s="14" customFormat="1" ht="20.100000000000001" customHeight="1">
      <c r="A1013" s="259"/>
      <c r="B1013" s="21" t="str">
        <f t="shared" si="913"/>
        <v/>
      </c>
      <c r="C1013" s="21"/>
      <c r="D1013" s="121"/>
      <c r="E1013" s="153"/>
      <c r="F1013" s="153"/>
      <c r="G1013" s="153"/>
      <c r="H1013" s="153"/>
      <c r="I1013" s="153">
        <f t="shared" ref="I1013:I1019" si="916">IF(ISERROR(E1013-G1013),"",E1013-G1013)</f>
        <v>0</v>
      </c>
      <c r="J1013" s="153">
        <f t="shared" si="914"/>
        <v>0</v>
      </c>
      <c r="K1013" s="153"/>
      <c r="L1013" s="153"/>
      <c r="M1013" s="149"/>
      <c r="N1013" s="197"/>
      <c r="O1013" s="160"/>
      <c r="P1013" s="160"/>
      <c r="Q1013" s="203"/>
      <c r="R1013" s="204"/>
      <c r="S1013" s="251" t="str">
        <f>IF(OR($R$26=0,M1013="",Q1013=""),"",IF($R$26&gt;=VLOOKUP(M1013,POA!$B$3:$G$21,6,FALSE),"CUMPLE","NO CUMPLE"))</f>
        <v/>
      </c>
      <c r="T1013" s="129"/>
      <c r="U1013" s="130"/>
      <c r="V1013" s="186" t="str">
        <f>IF(OR($U1010=0,M1013="",Q1013=""),"",IF(AND(T1013="SI",$U1010&gt;=$V$22),"CUMPLE",IF($U1010&gt;=$V$23,"CUMPLE","NO CUMPLE")))</f>
        <v/>
      </c>
      <c r="W1013" s="131"/>
      <c r="X1013" s="186" t="str">
        <f>IF(OR(W1010=0,M1013="",Q1013=""),"",IF(AND(T1013="SI",W1010&lt;=$X$22),"CUMPLE",IF(W1010&lt;=$X$23,"CUMPLE","NO CUMPLE")))</f>
        <v/>
      </c>
      <c r="Y1013" s="132"/>
      <c r="Z1013" s="186" t="str">
        <f>IF(OR(Y1010=0,M1013="",Q1013=""),"",IF(AND(T1013="SI",Y1010&gt;=$Z$22),"CUMPLE",IF(Y1010&gt;=$Z$23,"CUMPLE","NO CUMPLE")))</f>
        <v/>
      </c>
      <c r="AA1013" s="214" t="str">
        <f t="shared" si="909"/>
        <v/>
      </c>
      <c r="AB1013" s="199">
        <v>2021</v>
      </c>
      <c r="AC1013" s="134">
        <f t="shared" si="911"/>
        <v>0</v>
      </c>
      <c r="AD1013" s="135" t="str">
        <f t="shared" si="915"/>
        <v/>
      </c>
      <c r="AE1013" s="136"/>
      <c r="AF1013" s="188" t="str">
        <f>IF(OR(M1013="",L1010="",P1013=""),"",IF(AND(T1010="SI",AE1010&gt;=$AF$22),"CUMPLE",IF(AE1010&gt;=$AF$23,"CUMPLE","NO CUMPLE")))</f>
        <v/>
      </c>
      <c r="AG1013" s="136"/>
      <c r="AH1013" s="188" t="str">
        <f>IF(OR(M1013="",L1010="",P1010=""),"",IF(AND(T1010="SI",AG1010&gt;=$AH$22),"CUMPLE",IF(AG1010&gt;=$AH$23,"CUMPLE","NO CUMPLE")))</f>
        <v/>
      </c>
      <c r="AI1013" s="162" t="str">
        <f t="shared" si="912"/>
        <v/>
      </c>
    </row>
    <row r="1014" spans="1:37" s="14" customFormat="1" ht="20.100000000000001" customHeight="1">
      <c r="A1014" s="259"/>
      <c r="B1014" s="21" t="str">
        <f t="shared" si="913"/>
        <v/>
      </c>
      <c r="C1014" s="21"/>
      <c r="D1014" s="121"/>
      <c r="E1014" s="153"/>
      <c r="F1014" s="153"/>
      <c r="G1014" s="153"/>
      <c r="H1014" s="153"/>
      <c r="I1014" s="153">
        <f t="shared" si="916"/>
        <v>0</v>
      </c>
      <c r="J1014" s="153">
        <f t="shared" si="914"/>
        <v>0</v>
      </c>
      <c r="K1014" s="153"/>
      <c r="L1014" s="153"/>
      <c r="M1014" s="149"/>
      <c r="N1014" s="197"/>
      <c r="O1014" s="160"/>
      <c r="P1014" s="160"/>
      <c r="Q1014" s="203"/>
      <c r="R1014" s="204"/>
      <c r="S1014" s="252" t="str">
        <f>IF(OR($R$26=0,M1014="",Q1014=""),"",IF($R$26&gt;=VLOOKUP(M1014,POA!$B$3:$G$21,6,FALSE),"CUMPLE","NO CUMPLE"))</f>
        <v/>
      </c>
      <c r="T1014" s="129"/>
      <c r="U1014" s="130"/>
      <c r="V1014" s="186" t="str">
        <f>IF(OR($U1010=0,M1014="",Q1014=""),"",IF(AND(T1014="SI",$U1010&gt;=$V$22),"CUMPLE",IF($U1010&gt;=$V$23,"CUMPLE","NO CUMPLE")))</f>
        <v/>
      </c>
      <c r="W1014" s="131"/>
      <c r="X1014" s="186" t="str">
        <f>IF(OR(W1010=0,M1014="",Q1014=""),"",IF(AND(T1014="SI",W1010&lt;=$X$22),"CUMPLE",IF(W1010&lt;=$X$23,"CUMPLE","NO CUMPLE")))</f>
        <v/>
      </c>
      <c r="Y1014" s="132"/>
      <c r="Z1014" s="186" t="str">
        <f>IF(OR(Y1010=0,M1014="",Q1014=""),"",IF(AND(T1014="SI",Y1010&gt;=$Z$22),"CUMPLE",IF(Y1010&gt;=$Z$23,"CUMPLE","NO CUMPLE")))</f>
        <v/>
      </c>
      <c r="AA1014" s="214" t="str">
        <f t="shared" si="909"/>
        <v/>
      </c>
      <c r="AB1014" s="199">
        <v>2021</v>
      </c>
      <c r="AC1014" s="134">
        <f t="shared" si="911"/>
        <v>0</v>
      </c>
      <c r="AD1014" s="135" t="str">
        <f t="shared" si="915"/>
        <v/>
      </c>
      <c r="AE1014" s="136"/>
      <c r="AF1014" s="188" t="str">
        <f>IF(OR(M1014="",L1010="",P1014=""),"",IF(AND(T1010="SI",AE1010&gt;=$AF$22),"CUMPLE",IF(AE1010&gt;=$AF$23,"CUMPLE","NO CUMPLE")))</f>
        <v/>
      </c>
      <c r="AG1014" s="136"/>
      <c r="AH1014" s="188" t="str">
        <f>IF(OR(M1013="",L1010="",P1010=""),"",IF(AND(T1010="SI",AG1010&gt;=$AH$22),"CUMPLE",IF(AG1010&gt;=$AH$23,"CUMPLE","NO CUMPLE")))</f>
        <v/>
      </c>
      <c r="AI1014" s="162" t="str">
        <f t="shared" si="912"/>
        <v/>
      </c>
    </row>
    <row r="1015" spans="1:37" s="14" customFormat="1" ht="20.100000000000001" customHeight="1">
      <c r="A1015" s="259"/>
      <c r="B1015" s="21" t="str">
        <f t="shared" si="913"/>
        <v/>
      </c>
      <c r="C1015" s="21"/>
      <c r="D1015" s="121"/>
      <c r="E1015" s="153"/>
      <c r="F1015" s="153"/>
      <c r="G1015" s="153"/>
      <c r="H1015" s="153"/>
      <c r="I1015" s="153">
        <f t="shared" si="916"/>
        <v>0</v>
      </c>
      <c r="J1015" s="153">
        <f t="shared" si="914"/>
        <v>0</v>
      </c>
      <c r="K1015" s="153"/>
      <c r="L1015" s="153"/>
      <c r="M1015" s="149"/>
      <c r="N1015" s="197"/>
      <c r="O1015" s="160"/>
      <c r="P1015" s="160"/>
      <c r="Q1015" s="203"/>
      <c r="R1015" s="204"/>
      <c r="S1015" s="246" t="str">
        <f>IF(OR($R$26=0,M1015="",Q1015=""),"",IF($R$26&gt;=VLOOKUP(M1015,POA!$B$3:$G$21,6,FALSE),"CUMPLE","NO CUMPLE"))</f>
        <v/>
      </c>
      <c r="T1015" s="129"/>
      <c r="U1015" s="130"/>
      <c r="V1015" s="186" t="str">
        <f>IF(OR($U1010=0,M1015="",Q1015=""),"",IF(AND(T1015="SI",$U1010&gt;=$V$22),"CUMPLE",IF($U1010&gt;=$V$23,"CUMPLE","NO CUMPLE")))</f>
        <v/>
      </c>
      <c r="W1015" s="131"/>
      <c r="X1015" s="186" t="str">
        <f>IF(OR(W1010=0,M1015="",Q1015=""),"",IF(AND(T1015="SI",W1010&lt;=$X$22),"CUMPLE",IF(W1010&lt;=$X$23,"CUMPLE","NO CUMPLE")))</f>
        <v/>
      </c>
      <c r="Y1015" s="132"/>
      <c r="Z1015" s="186" t="str">
        <f>IF(OR(Y1010=0,M1015="",Q1015=""),"",IF(AND(T1015="SI",Y1010&gt;=$Z$22),"CUMPLE",IF(Y1010&gt;=$Z$23,"CUMPLE","NO CUMPLE")))</f>
        <v/>
      </c>
      <c r="AA1015" s="214" t="str">
        <f t="shared" si="909"/>
        <v/>
      </c>
      <c r="AB1015" s="199">
        <v>2021</v>
      </c>
      <c r="AC1015" s="134">
        <f t="shared" si="911"/>
        <v>0</v>
      </c>
      <c r="AD1015" s="135" t="str">
        <f t="shared" si="915"/>
        <v/>
      </c>
      <c r="AE1015" s="136"/>
      <c r="AF1015" s="188" t="str">
        <f>IF(OR(M1015="",L1010="",P1015=""),"",IF(AND(T1010="SI",AE1010&gt;=$AF$22),"CUMPLE",IF(AE1010&gt;=$AF$23,"CUMPLE","NO CUMPLE")))</f>
        <v/>
      </c>
      <c r="AG1015" s="136"/>
      <c r="AH1015" s="188" t="str">
        <f>IF(OR(M1015="",L1010="",P1010=""),"",IF(AND(T1010="SI",AG1010&gt;=$AH$22),"CUMPLE",IF(AG1010&gt;=$AH$23,"CUMPLE","NO CUMPLE")))</f>
        <v/>
      </c>
      <c r="AI1015" s="162" t="str">
        <f t="shared" si="912"/>
        <v/>
      </c>
    </row>
    <row r="1016" spans="1:37" s="14" customFormat="1" ht="20.100000000000001" customHeight="1">
      <c r="A1016" s="259"/>
      <c r="B1016" s="150" t="str">
        <f t="shared" si="913"/>
        <v/>
      </c>
      <c r="C1016" s="150"/>
      <c r="D1016" s="121"/>
      <c r="E1016" s="153"/>
      <c r="F1016" s="153"/>
      <c r="G1016" s="153"/>
      <c r="H1016" s="153"/>
      <c r="I1016" s="153">
        <f t="shared" si="916"/>
        <v>0</v>
      </c>
      <c r="J1016" s="153">
        <f t="shared" si="914"/>
        <v>0</v>
      </c>
      <c r="K1016" s="153"/>
      <c r="L1016" s="153"/>
      <c r="M1016" s="149"/>
      <c r="N1016" s="197"/>
      <c r="O1016" s="160"/>
      <c r="P1016" s="160"/>
      <c r="Q1016" s="203"/>
      <c r="R1016" s="204"/>
      <c r="S1016" s="246" t="str">
        <f>IF(OR($R$26=0,M1016="",Q1016=""),"",IF($R$26&gt;=VLOOKUP(M1016,POA!$B$3:$G$21,6,FALSE),"CUMPLE","NO CUMPLE"))</f>
        <v/>
      </c>
      <c r="T1016" s="129"/>
      <c r="U1016" s="130"/>
      <c r="V1016" s="186" t="str">
        <f>IF(OR($U1010=0,M1016="",Q1016=""),"",IF(AND(T1016="SI",$U1010&gt;=$V$22),"CUMPLE",IF($U1010&gt;=$V$23,"CUMPLE","NO CUMPLE")))</f>
        <v/>
      </c>
      <c r="W1016" s="131"/>
      <c r="X1016" s="186" t="str">
        <f>IF(OR(W1010=0,M1016="",Q1016=""),"",IF(AND(T1016="SI",W1010&lt;=$X$22),"CUMPLE",IF(W1010&lt;=$X$23,"CUMPLE","NO CUMPLE")))</f>
        <v/>
      </c>
      <c r="Y1016" s="132"/>
      <c r="Z1016" s="186" t="str">
        <f>IF(OR(Y1010=0,M1016="",Q1016=""),"",IF(AND(T1016="SI",Y1010&gt;=$Z$22),"CUMPLE",IF(Y1010&gt;=$Z$23,"CUMPLE","NO CUMPLE")))</f>
        <v/>
      </c>
      <c r="AA1016" s="214" t="str">
        <f t="shared" si="909"/>
        <v/>
      </c>
      <c r="AB1016" s="199">
        <v>2021</v>
      </c>
      <c r="AC1016" s="134">
        <f t="shared" si="911"/>
        <v>0</v>
      </c>
      <c r="AD1016" s="135" t="str">
        <f>IF(OR(B1016="",C1016=""),"",IF(AND(AC1016&gt;0,AC1016&lt;=30000),"MIPYME","NO CUMPLE"))</f>
        <v/>
      </c>
      <c r="AE1016" s="136"/>
      <c r="AF1016" s="188" t="str">
        <f>IF(OR(M1016="",L1010="",P1016=""),"",IF(AND(T1014="SI",AE1010&gt;=$AF$22),"CUMPLE",IF(AE1010&gt;=$AF$23,"CUMPLE","NO CUMPLE")))</f>
        <v/>
      </c>
      <c r="AG1016" s="136"/>
      <c r="AH1016" s="188" t="str">
        <f>IF(OR(M1016="",L1010="",P1010=""),"",IF(AND(T1010="SI",AG1010&gt;=$AH$22),"CUMPLE",IF(AG1010&gt;=$AH$23,"CUMPLE","NO CUMPLE")))</f>
        <v/>
      </c>
      <c r="AI1016" s="162" t="str">
        <f t="shared" si="912"/>
        <v/>
      </c>
    </row>
    <row r="1017" spans="1:37" s="14" customFormat="1" ht="20.100000000000001" customHeight="1">
      <c r="A1017" s="259"/>
      <c r="B1017" s="150" t="str">
        <f t="shared" si="913"/>
        <v/>
      </c>
      <c r="C1017" s="150"/>
      <c r="D1017" s="121"/>
      <c r="E1017" s="153"/>
      <c r="F1017" s="153"/>
      <c r="G1017" s="153"/>
      <c r="H1017" s="153"/>
      <c r="I1017" s="153">
        <f t="shared" si="916"/>
        <v>0</v>
      </c>
      <c r="J1017" s="153">
        <f t="shared" si="914"/>
        <v>0</v>
      </c>
      <c r="K1017" s="153"/>
      <c r="L1017" s="153"/>
      <c r="M1017" s="149"/>
      <c r="N1017" s="197"/>
      <c r="O1017" s="160"/>
      <c r="P1017" s="160"/>
      <c r="Q1017" s="203"/>
      <c r="R1017" s="204"/>
      <c r="S1017" s="246" t="str">
        <f>IF(OR($R$26=0,M1017="",Q1017=""),"",IF($R$26&gt;=VLOOKUP(M1017,POA!$B$3:$G$21,6,FALSE),"CUMPLE","NO CUMPLE"))</f>
        <v/>
      </c>
      <c r="T1017" s="129"/>
      <c r="U1017" s="130"/>
      <c r="V1017" s="186" t="str">
        <f>IF(OR($U1010=0,M1017="",Q1017=""),"",IF(AND(T1017="SI",$U1010&gt;=$V$22),"CUMPLE",IF($U1010&gt;=$V$23,"CUMPLE","NO CUMPLE")))</f>
        <v/>
      </c>
      <c r="W1017" s="131"/>
      <c r="X1017" s="186" t="str">
        <f>IF(OR(W1010=0,M1017="",Q1017=""),"",IF(AND(T1017="SI",W1010&lt;=$X$22),"CUMPLE",IF(W1010&lt;=$X$23,"CUMPLE","NO CUMPLE")))</f>
        <v/>
      </c>
      <c r="Y1017" s="132"/>
      <c r="Z1017" s="186" t="str">
        <f>IF(OR(Y1010=0,M1017="",Q1017=""),"",IF(AND(T1017="SI",Y1010&gt;=$Z$22),"CUMPLE",IF(Y1010&gt;=$Z$23,"CUMPLE","NO CUMPLE")))</f>
        <v/>
      </c>
      <c r="AA1017" s="214" t="str">
        <f t="shared" si="909"/>
        <v/>
      </c>
      <c r="AB1017" s="199">
        <v>2021</v>
      </c>
      <c r="AC1017" s="134">
        <f t="shared" si="911"/>
        <v>0</v>
      </c>
      <c r="AD1017" s="135" t="str">
        <f t="shared" ref="AD1017:AD1018" si="917">IF(OR(B1017="",C1017=""),"",IF(AND(AC1017&gt;0,AC1017&lt;=30000),"MIPYME","NO CUMPLE"))</f>
        <v/>
      </c>
      <c r="AE1017" s="136"/>
      <c r="AF1017" s="188" t="str">
        <f>IF(OR(M1017="",L1010="",P1017=""),"",IF(AND(T1010="SI",AE1010&gt;=$AF$22),"CUMPLE",IF(AE1010&gt;=$AF$23,"CUMPLE","NO CUMPLE")))</f>
        <v/>
      </c>
      <c r="AG1017" s="136"/>
      <c r="AH1017" s="188" t="str">
        <f>IF(OR(M1017="",L1010="",P1010=""),"",IF(AND(T1010="SI",AG1010&gt;=$AH$22),"CUMPLE",IF(AG1010&gt;=$AH$23,"CUMPLE","NO CUMPLE")))</f>
        <v/>
      </c>
      <c r="AI1017" s="162" t="str">
        <f t="shared" si="912"/>
        <v/>
      </c>
    </row>
    <row r="1018" spans="1:37" s="14" customFormat="1" ht="20.100000000000001" customHeight="1">
      <c r="A1018" s="259"/>
      <c r="B1018" s="150" t="str">
        <f t="shared" si="913"/>
        <v/>
      </c>
      <c r="C1018" s="150"/>
      <c r="D1018" s="121"/>
      <c r="E1018" s="153"/>
      <c r="F1018" s="153"/>
      <c r="G1018" s="153"/>
      <c r="H1018" s="153"/>
      <c r="I1018" s="153">
        <f t="shared" si="916"/>
        <v>0</v>
      </c>
      <c r="J1018" s="153">
        <f t="shared" si="914"/>
        <v>0</v>
      </c>
      <c r="K1018" s="153"/>
      <c r="L1018" s="153"/>
      <c r="M1018" s="149"/>
      <c r="N1018" s="197"/>
      <c r="O1018" s="160"/>
      <c r="P1018" s="160"/>
      <c r="Q1018" s="203"/>
      <c r="R1018" s="204"/>
      <c r="S1018" s="246" t="str">
        <f>IF(OR($R$26=0,M1018="",Q1018=""),"",IF($R$26&gt;=VLOOKUP(M1018,POA!$B$3:$G$21,6,FALSE),"CUMPLE","NO CUMPLE"))</f>
        <v/>
      </c>
      <c r="T1018" s="129"/>
      <c r="U1018" s="130"/>
      <c r="V1018" s="186" t="str">
        <f>IF(OR($U1010=0,M1018="",Q1018=""),"",IF(AND(T1018="SI",$U1010&gt;=$V$22),"CUMPLE",IF($U1010&gt;=$V$23,"CUMPLE","NO CUMPLE")))</f>
        <v/>
      </c>
      <c r="W1018" s="131"/>
      <c r="X1018" s="186" t="str">
        <f>IF(OR(W1010=0,M1018="",Q1018=""),"",IF(AND(T1018="SI",W1010&lt;=$X$22),"CUMPLE",IF(W1010&lt;=$X$23,"CUMPLE","NO CUMPLE")))</f>
        <v/>
      </c>
      <c r="Y1018" s="132"/>
      <c r="Z1018" s="186" t="str">
        <f>IF(OR(Y1010=0,M1018="",Q1018=""),"",IF(AND(T1018="SI",Y1010&gt;=$Z$22),"CUMPLE",IF(Y1010&gt;=$Z$23,"CUMPLE","NO CUMPLE")))</f>
        <v/>
      </c>
      <c r="AA1018" s="215" t="str">
        <f t="shared" si="909"/>
        <v/>
      </c>
      <c r="AB1018" s="133">
        <v>2021</v>
      </c>
      <c r="AC1018" s="134">
        <f t="shared" si="911"/>
        <v>0</v>
      </c>
      <c r="AD1018" s="135" t="str">
        <f t="shared" si="917"/>
        <v/>
      </c>
      <c r="AE1018" s="136"/>
      <c r="AF1018" s="188" t="str">
        <f>IF(OR(M1018="",L1010="",P1010=""),"",IF(AND(T1010="SI",AE1010&gt;=$AF$22),"CUMPLE",IF(AE1010&gt;=$AF$23,"CUMPLE","NO CUMPLE")))</f>
        <v/>
      </c>
      <c r="AG1018" s="136"/>
      <c r="AH1018" s="188" t="str">
        <f>IF(OR(M1018="",L1010="",P1010=""),"",IF(AND(T1010="SI",AG1010&gt;=$AH$22),"CUMPLE",IF(AG1010&gt;=$AH$23,"CUMPLE","NO CUMPLE")))</f>
        <v/>
      </c>
      <c r="AI1018" s="162" t="str">
        <f t="shared" si="912"/>
        <v/>
      </c>
    </row>
    <row r="1019" spans="1:37" s="14" customFormat="1" ht="20.100000000000001" customHeight="1">
      <c r="A1019" s="259"/>
      <c r="B1019" s="150" t="str">
        <f t="shared" si="913"/>
        <v/>
      </c>
      <c r="C1019" s="150"/>
      <c r="D1019" s="121"/>
      <c r="E1019" s="153"/>
      <c r="F1019" s="153"/>
      <c r="G1019" s="153"/>
      <c r="H1019" s="153"/>
      <c r="I1019" s="153">
        <f t="shared" si="916"/>
        <v>0</v>
      </c>
      <c r="J1019" s="153">
        <f t="shared" si="914"/>
        <v>0</v>
      </c>
      <c r="K1019" s="153"/>
      <c r="L1019" s="153"/>
      <c r="M1019" s="151"/>
      <c r="N1019" s="197"/>
      <c r="O1019" s="160"/>
      <c r="P1019" s="160"/>
      <c r="Q1019" s="203"/>
      <c r="R1019" s="204"/>
      <c r="S1019" s="246"/>
      <c r="T1019" s="129"/>
      <c r="U1019" s="130"/>
      <c r="V1019" s="186" t="str">
        <f>IF(OR($U1010=0,M1019="",Q1019=""),"",IF(AND(T1019="SI",$U1010&gt;=$V$22),"CUMPLE",IF($U1010&gt;=$V$23,"CUMPLE","NO CUMPLE")))</f>
        <v/>
      </c>
      <c r="W1019" s="131"/>
      <c r="X1019" s="186" t="str">
        <f>IF(OR(W1010=0,M1019="",Q1019=""),"",IF(AND(T1019="SI",W1010&lt;=$X$22),"CUMPLE",IF(W1010&lt;=$X$23,"CUMPLE","NO CUMPLE")))</f>
        <v/>
      </c>
      <c r="Y1019" s="132"/>
      <c r="Z1019" s="186" t="str">
        <f>IF(OR(Y1010=0,M1019="",Q1019=""),"",IF(AND(T1019="SI",Y1010&gt;=$Z$22),"CUMPLE",IF(Y1010&gt;=$Z$23,"CUMPLE","NO CUMPLE")))</f>
        <v/>
      </c>
      <c r="AA1019" s="214" t="str">
        <f t="shared" si="909"/>
        <v/>
      </c>
      <c r="AB1019" s="199">
        <v>2021</v>
      </c>
      <c r="AC1019" s="134">
        <f t="shared" si="911"/>
        <v>0</v>
      </c>
      <c r="AD1019" s="135" t="str">
        <f>IF(OR(B1019="",C1019=""),"",IF(AND(AC1019&gt;0,AC1019&lt;=30000),"MIPYME","NO CUMPLE"))</f>
        <v/>
      </c>
      <c r="AE1019" s="136"/>
      <c r="AF1019" s="188" t="str">
        <f>IF(OR(M1019="",L1010="",P1019=""),"",IF(AND(T1010="SI",AE1010&gt;=$AF$22),"CUMPLE",IF(AE1010&gt;=$AF$23,"CUMPLE","NO CUMPLE")))</f>
        <v/>
      </c>
      <c r="AG1019" s="136"/>
      <c r="AH1019" s="188" t="str">
        <f>IF(OR(M1019="",L1010="",P1010=""),"",IF(AND(T1010="SI",AG1010&gt;=$AH$22),"CUMPLE",IF(AG1010&gt;=$AH$23,"CUMPLE","NO CUMPLE")))</f>
        <v/>
      </c>
      <c r="AI1019" s="162" t="str">
        <f t="shared" si="912"/>
        <v/>
      </c>
    </row>
    <row r="1020" spans="1:37" ht="20.100000000000001" customHeight="1">
      <c r="A1020" s="259"/>
      <c r="B1020" s="284" t="str">
        <f t="shared" si="913"/>
        <v/>
      </c>
      <c r="C1020" s="284"/>
      <c r="D1020" s="284"/>
      <c r="E1020" s="216"/>
      <c r="F1020" s="153"/>
      <c r="G1020" s="153"/>
      <c r="H1020" s="153"/>
      <c r="I1020" s="153">
        <f>IF(ISERROR(E1020-G1020),"",E1020-G1020)</f>
        <v>0</v>
      </c>
      <c r="J1020" s="153">
        <f t="shared" si="914"/>
        <v>0</v>
      </c>
      <c r="K1020" s="153"/>
      <c r="L1020" s="153"/>
      <c r="M1020" s="151"/>
      <c r="N1020" s="197"/>
      <c r="O1020" s="160"/>
      <c r="P1020" s="160"/>
      <c r="Q1020" s="203"/>
      <c r="R1020" s="204"/>
      <c r="S1020" s="253"/>
      <c r="T1020" s="129"/>
      <c r="U1020" s="129"/>
      <c r="V1020" s="186" t="str">
        <f>IF(OR($U1011=0,M1020="",Q1020=""),"",IF(AND(T1020="SI",$U1011&gt;=$V$22),"CUMPLE",IF($U1011&gt;=$V$23,"CUMPLE","NO CUMPLE")))</f>
        <v/>
      </c>
      <c r="W1020" s="129"/>
      <c r="X1020" s="186" t="str">
        <f>IF(OR(W1011=0,M1020="",Q1020=""),"",IF(AND(T1020="SI",W1011&lt;=$X$22),"CUMPLE",IF(W1011&lt;=$X$23,"CUMPLE","NO CUMPLE")))</f>
        <v/>
      </c>
      <c r="Y1020" s="129"/>
      <c r="Z1020" s="186" t="str">
        <f>IF(OR(Y1011=0,M1020="",Q1020=""),"",IF(AND(T1020="SI",Y1011&gt;=$Z$22),"CUMPLE",IF(Y1011&gt;=$Z$23,"CUMPLE","NO CUMPLE")))</f>
        <v/>
      </c>
      <c r="AA1020" s="214" t="str">
        <f t="shared" si="909"/>
        <v/>
      </c>
      <c r="AB1020" s="200"/>
      <c r="AC1020" s="129"/>
      <c r="AD1020" s="129"/>
      <c r="AE1020" s="129"/>
      <c r="AF1020" s="188" t="str">
        <f>IF(OR(M1020="",L1010="",P1020=""),"",IF(AND(T1010="SI",AE1010&gt;=$AF$22),"CUMPLE",IF(AE1010&gt;=$AF$23,"CUMPLE","NO CUMPLE")))</f>
        <v/>
      </c>
      <c r="AG1020" s="129"/>
      <c r="AH1020" s="188" t="str">
        <f>IF(OR(M1020="",L1010="",P1010=""),"",IF(AND(T1010="SI",AG1010&gt;=$AH$22),"CUMPLE",IF(AG1010&gt;=$AH$23,"CUMPLE","NO CUMPLE")))</f>
        <v/>
      </c>
      <c r="AI1020" s="162" t="str">
        <f t="shared" si="912"/>
        <v/>
      </c>
      <c r="AJ1020" s="14"/>
      <c r="AK1020" s="14"/>
    </row>
    <row r="1021" spans="1:37" ht="9.9499999999999993" customHeight="1" thickBot="1">
      <c r="A1021" s="259"/>
      <c r="B1021" s="322" t="s">
        <v>73</v>
      </c>
      <c r="C1021" s="323"/>
      <c r="D1021" s="323"/>
      <c r="E1021" s="323"/>
      <c r="F1021" s="323"/>
      <c r="G1021" s="323"/>
      <c r="H1021" s="323"/>
      <c r="I1021" s="323"/>
      <c r="J1021" s="323"/>
      <c r="K1021" s="323"/>
      <c r="L1021" s="323"/>
      <c r="M1021" s="323"/>
      <c r="N1021" s="323"/>
      <c r="O1021" s="323"/>
      <c r="P1021" s="323"/>
      <c r="Q1021" s="323"/>
      <c r="R1021" s="323"/>
      <c r="S1021" s="324"/>
      <c r="T1021" s="323"/>
      <c r="U1021" s="323"/>
      <c r="V1021" s="323"/>
      <c r="W1021" s="323"/>
      <c r="X1021" s="323"/>
      <c r="Y1021" s="323"/>
      <c r="Z1021" s="323"/>
      <c r="AA1021" s="324"/>
      <c r="AB1021" s="323"/>
      <c r="AC1021" s="323"/>
      <c r="AD1021" s="323"/>
      <c r="AE1021" s="323"/>
      <c r="AF1021" s="323"/>
      <c r="AG1021" s="323"/>
      <c r="AH1021" s="323"/>
      <c r="AI1021" s="325"/>
      <c r="AJ1021" s="14"/>
      <c r="AK1021" s="14"/>
    </row>
    <row r="1022" spans="1:37" s="221" customFormat="1" ht="26.1" customHeight="1">
      <c r="A1022" s="269" t="s">
        <v>363</v>
      </c>
      <c r="B1022" s="222">
        <v>84</v>
      </c>
      <c r="C1022" s="223" t="s">
        <v>364</v>
      </c>
      <c r="D1022" s="224">
        <f>IF(SUM(D1023:D1032)=0,"",SUM(D1023:D1032))</f>
        <v>1</v>
      </c>
      <c r="E1022" s="225">
        <f t="shared" ref="E1022:K1022" si="918">IF(ISERROR(SUM(E1023:E1032)),"",SUM(E1023:E1032))</f>
        <v>14769286977</v>
      </c>
      <c r="F1022" s="225">
        <f t="shared" si="918"/>
        <v>16609895670</v>
      </c>
      <c r="G1022" s="225">
        <f t="shared" si="918"/>
        <v>4565462280</v>
      </c>
      <c r="H1022" s="225">
        <f t="shared" si="918"/>
        <v>7144520733</v>
      </c>
      <c r="I1022" s="225">
        <f t="shared" si="918"/>
        <v>10203824697</v>
      </c>
      <c r="J1022" s="225">
        <f t="shared" si="918"/>
        <v>9465374937</v>
      </c>
      <c r="K1022" s="225">
        <f t="shared" si="918"/>
        <v>4461469001</v>
      </c>
      <c r="L1022" s="225">
        <f t="shared" ref="L1022" si="919">IF(ISERROR(SUM(L1023:L1031)),"",SUM(L1023:L1031))</f>
        <v>797177344.00010002</v>
      </c>
      <c r="M1022" s="226">
        <v>4</v>
      </c>
      <c r="N1022" s="227">
        <f>IF(M1022="","",VLOOKUP(M1022,POA!$B$3:$G994,3,0))</f>
        <v>5</v>
      </c>
      <c r="O1022" s="228" t="s">
        <v>7</v>
      </c>
      <c r="P1022" s="228">
        <f>+SUM(P1023:P1031)</f>
        <v>0</v>
      </c>
      <c r="Q1022" s="229">
        <f>IF(ISERROR(VLOOKUP(M1022,POA!$B$3:$G1007,2,0)),"",VLOOKUP(M1022,POA!$B$3:$G1007,2,0))</f>
        <v>1378467964</v>
      </c>
      <c r="R1022" s="230">
        <f>IF(M1022="","",SUM($I$1022)+IF(ISERROR(VLOOKUP(M1022,POA!$B$3:$G991,4,0)),"",VLOOKUP(M1022,POA!$B$3:$G991,4,0)))</f>
        <v>10479518289.799999</v>
      </c>
      <c r="S1022" s="231" t="str">
        <f>IF(OR($R$26=0,M1022="",Q1022=""),"",IF($R$26&gt;=VLOOKUP(M1022,POA!$B$3:$G$21,6,FALSE),"CUMPLE","NO CUMPLE"))</f>
        <v/>
      </c>
      <c r="T1022" s="225" t="str">
        <f>IF(M1022="","",IF(COUNTIFS(T1023:T1032,"SI",D1023:D1032,"&gt;=10%")&gt;0,"SI","NO"))</f>
        <v>NO</v>
      </c>
      <c r="U1022" s="225">
        <f>IF(ISERROR(SUM(E1022/G1022)),0,SUM(E1022/G1022))</f>
        <v>3.2350036143546892</v>
      </c>
      <c r="V1022" s="232" t="str">
        <f>IF(OR($U1022=0,M1022="",Q1022=""),"",IF(AND(T1022="SI",$U1022&gt;=$V$22),"CUMPLE",IF($U1022&gt;=$V$23,"CUMPLE","NO CUMPLE")))</f>
        <v>CUMPLE</v>
      </c>
      <c r="W1022" s="233">
        <f>IF(M1022="","",IF(ISERROR(SUM(H1022/F1022)),0,SUM(H1022/F1022)))</f>
        <v>0.43013640030888889</v>
      </c>
      <c r="X1022" s="232" t="str">
        <f>IF(OR(W1022=0,M1022="",Q1022=""),"",IF(AND(T1022="SI",W1022&lt;=$X$22),"CUMPLE",IF(W1022&lt;=$X$23,"CUMPLE","NO CUMPLE")))</f>
        <v>CUMPLE</v>
      </c>
      <c r="Y1022" s="225">
        <f>IF(ISERROR(SUM(K1022/L1022)),0,SUM(K1022/L1022))</f>
        <v>5.5965827862255955</v>
      </c>
      <c r="Z1022" s="232" t="str">
        <f>IF(OR(Y1022=0,M1022="",Q1022=""),"",IF(AND(T1022="SI",Y1022&gt;=$Z$22),"CUMPLE",IF(Y1022&gt;=$Z$23,"CUMPLE","NO CUMPLE")))</f>
        <v>CUMPLE</v>
      </c>
      <c r="AA1022" s="234" t="str">
        <f t="shared" ref="AA1022:AA1032" si="920">IF(OR(S1022="",V1022="",X1022="",Z1022=""),"",IF(S1022="NO CUMPLE","NO CUMPLE",IF(V1022="NO CUMPLE","NO CUMPLE",IF(X1022="NO CUMPLE","NO CUMPLE",IF(Z1022="NO CUMPLE","NO CUMPLE",IF(Z1022="NO CUMPLE","NO CUMPLE","CUMPLE"))))))</f>
        <v/>
      </c>
      <c r="AB1022" s="235">
        <v>2021</v>
      </c>
      <c r="AC1022" s="236">
        <f>IF(ISERROR(F1022/VLOOKUP(AB1022,$AC$21:$AD$23,2)),"",F1022/VLOOKUP(AB1022,$AC$21:$AD$23,2))</f>
        <v>18282.245824555379</v>
      </c>
      <c r="AD1022" s="237" t="str">
        <f>IF(OR(B1022="",C1022=""),"",IF(AND(AC1022&gt;0,AC1022&lt;=30000),"MIPYME","NO CUMPLE"))</f>
        <v>MIPYME</v>
      </c>
      <c r="AE1022" s="238">
        <f>IF(M1022="","",IF(ISERROR(SUM(K1022/J1022)),0,SUM(K1022/J1022)))</f>
        <v>0.47134625207081748</v>
      </c>
      <c r="AF1022" s="239" t="str">
        <f>IF(OR(M1022="",L1022="",P1022=""),"",IF(AND(T1022="SI",AE1022&gt;=$AF$22),"CUMPLE",IF(AE1022&gt;=$AF$23,"CUMPLE","NO CUMPLE")))</f>
        <v>CUMPLE</v>
      </c>
      <c r="AG1022" s="238">
        <f>IF(M1022="","",IF(ISERROR(SUM(K1022/F1022)),0,SUM(K1022/F1022)))</f>
        <v>0.26860307190598987</v>
      </c>
      <c r="AH1022" s="239" t="str">
        <f>IF(OR(M1022="",L1022="",P1022=""),"",IF(AND(T1022="SI",AG1022&gt;=$AH$22),"CUMPLE",IF(AG1022&gt;=$AH$23,"CUMPLE","NO CUMPLE")))</f>
        <v>CUMPLE</v>
      </c>
      <c r="AI1022" s="234" t="str">
        <f>IF(OR(AF1022="",AH1022=""),"",IF(AF1022="NO CUMPLE","NO CUMPLE",IF(AH1022="NO CUMPLE","NO CUMPLE",IF(AH1022="NO CUMPLE","NO CUMPLE","CUMPLE"))))</f>
        <v>CUMPLE</v>
      </c>
    </row>
    <row r="1023" spans="1:37" s="14" customFormat="1" ht="20.100000000000001" customHeight="1">
      <c r="A1023" s="259">
        <v>45483</v>
      </c>
      <c r="B1023" s="146">
        <f>IF(C1023="","",B1022+0.1)</f>
        <v>84.1</v>
      </c>
      <c r="C1023" s="146" t="s">
        <v>365</v>
      </c>
      <c r="D1023" s="147">
        <v>0.9</v>
      </c>
      <c r="E1023" s="137">
        <v>12830978401</v>
      </c>
      <c r="F1023" s="137">
        <v>14671587094</v>
      </c>
      <c r="G1023" s="137">
        <v>4048493859</v>
      </c>
      <c r="H1023" s="137">
        <v>6378756943</v>
      </c>
      <c r="I1023" s="137">
        <f>IF(ISERROR(E1023-G1023),"",E1023-G1023)</f>
        <v>8782484542</v>
      </c>
      <c r="J1023" s="137">
        <f>IF(ISERROR(F1023-H1023),"",F1023-H1023)</f>
        <v>8292830151</v>
      </c>
      <c r="K1023" s="137">
        <v>4242495493</v>
      </c>
      <c r="L1023" s="137">
        <v>797177344</v>
      </c>
      <c r="M1023" s="148">
        <v>6</v>
      </c>
      <c r="N1023" s="198">
        <f>IF(M1023="","",VLOOKUP(M1023,POA!$B$3:$G994,3,0))</f>
        <v>5</v>
      </c>
      <c r="O1023" s="159" t="s">
        <v>7</v>
      </c>
      <c r="P1023" s="159">
        <f t="shared" ref="P1023:P1024" si="921">+SUM(P1024:P1032)</f>
        <v>0</v>
      </c>
      <c r="Q1023" s="202">
        <f>IF(ISERROR(VLOOKUP(M1023,POA!$B$3:$G1007,2,0)),"",VLOOKUP(M1023,POA!$B$3:$G1007,2,0))</f>
        <v>1264100957</v>
      </c>
      <c r="R1023" s="264">
        <f>IF(M1023="","",SUM($I$1022)+IF(ISERROR(VLOOKUP(M1023,POA!$B$3:$G992,4,0)),"",VLOOKUP(M1023,POA!$B$3:$G992,4,0)))</f>
        <v>10456644888.4</v>
      </c>
      <c r="S1023" s="256" t="str">
        <f>IF(OR($R$26=0,M1023="",Q1023=""),"",IF($R$26&gt;=VLOOKUP(M1023,POA!$B$3:$G$21,6,FALSE),"CUMPLE","NO CUMPLE"))</f>
        <v/>
      </c>
      <c r="T1023" s="154" t="s">
        <v>114</v>
      </c>
      <c r="U1023" s="138"/>
      <c r="V1023" s="185" t="str">
        <f>IF(OR($U1022=0,M1023="",Q1023=""),"",IF(AND(T1023="SI",$U1022&gt;=$V$22),"CUMPLE",IF($U1022&gt;=$V$23,"CUMPLE","NO CUMPLE")))</f>
        <v>CUMPLE</v>
      </c>
      <c r="W1023" s="139"/>
      <c r="X1023" s="185" t="str">
        <f>IF(OR(W1022=0,M1023="",Q1023=""),"",IF(AND(T1023="SI",W1022&lt;=$X$22),"CUMPLE",IF(W1022&lt;=$X$23,"CUMPLE","NO CUMPLE")))</f>
        <v>CUMPLE</v>
      </c>
      <c r="Y1023" s="140"/>
      <c r="Z1023" s="185" t="str">
        <f>IF(OR(Y1022=0,M1023="",Q1023=""),"",IF(AND(T1023="SI",Y1022&gt;=$Z$22),"CUMPLE",IF(Y1022&gt;=$Z$23,"CUMPLE","NO CUMPLE")))</f>
        <v>CUMPLE</v>
      </c>
      <c r="AA1023" s="213" t="str">
        <f t="shared" si="920"/>
        <v/>
      </c>
      <c r="AB1023" s="141">
        <v>2021</v>
      </c>
      <c r="AC1023" s="142">
        <f t="shared" ref="AC1023:AC1031" si="922">IF(ISERROR(F1023/VLOOKUP(AB1023,$AC$21:$AD$23,2)),"",F1023/VLOOKUP(AB1023,$AC$21:$AD$23,2))</f>
        <v>16148.780655699451</v>
      </c>
      <c r="AD1023" s="143" t="str">
        <f>IF(OR(B1023="",C1023=""),"",IF(AND(AC1023&gt;0,AC1023&lt;=30000),"MIPYME","NO CUMPLE"))</f>
        <v>MIPYME</v>
      </c>
      <c r="AE1023" s="144"/>
      <c r="AF1023" s="187" t="str">
        <f>IF(OR(M1023="",L1022="",P1023=""),"",IF(AND(T1022="SI",AE1022&gt;=$AF$22),"CUMPLE",IF(AE1022&gt;=$AF$23,"CUMPLE","NO CUMPLE")))</f>
        <v>CUMPLE</v>
      </c>
      <c r="AG1023" s="144"/>
      <c r="AH1023" s="187" t="str">
        <f>IF(OR(M1023="",L1022="",P1023=""),"",IF(AND(T1022="SI",AG1022&gt;=$AH$22),"CUMPLE",IF(AG1022&gt;=$AH$23,"CUMPLE","NO CUMPLE")))</f>
        <v>CUMPLE</v>
      </c>
      <c r="AI1023" s="161" t="str">
        <f t="shared" ref="AI1023:AI1032" si="923">IF(OR(AF1023="",AH1023=""),"",IF(AF1023="NO CUMPLE","NO CUMPLE",IF(AH1023="NO CUMPLE","NO CUMPLE",IF(AH1023="NO CUMPLE","NO CUMPLE","CUMPLE"))))</f>
        <v>CUMPLE</v>
      </c>
    </row>
    <row r="1024" spans="1:37" s="14" customFormat="1" ht="20.100000000000001" customHeight="1">
      <c r="A1024" s="259">
        <v>45467</v>
      </c>
      <c r="B1024" s="21">
        <f t="shared" ref="B1024:B1032" si="924">IF(C1024="","",B1023+0.1)</f>
        <v>84.199999999999989</v>
      </c>
      <c r="C1024" s="21" t="s">
        <v>366</v>
      </c>
      <c r="D1024" s="121">
        <v>0.1</v>
      </c>
      <c r="E1024" s="153">
        <v>1938308576</v>
      </c>
      <c r="F1024" s="153">
        <v>1938308576</v>
      </c>
      <c r="G1024" s="153">
        <v>516968421</v>
      </c>
      <c r="H1024" s="153">
        <v>765763790</v>
      </c>
      <c r="I1024" s="153">
        <f>IF(ISERROR(E1024-G1024),"",E1024-G1024)</f>
        <v>1421340155</v>
      </c>
      <c r="J1024" s="153">
        <f t="shared" ref="J1024:J1032" si="925">IF(ISERROR(F1024-H1024),"",F1024-H1024)</f>
        <v>1172544786</v>
      </c>
      <c r="K1024" s="153">
        <v>218973508</v>
      </c>
      <c r="L1024" s="153">
        <v>1E-4</v>
      </c>
      <c r="M1024" s="149">
        <v>7</v>
      </c>
      <c r="N1024" s="197">
        <f>IF(M1024="","",VLOOKUP(M1024,POA!$B$3:$G994,3,0))</f>
        <v>5</v>
      </c>
      <c r="O1024" s="160" t="s">
        <v>7</v>
      </c>
      <c r="P1024" s="160">
        <f t="shared" si="921"/>
        <v>0</v>
      </c>
      <c r="Q1024" s="255">
        <f>IF(ISERROR(VLOOKUP(M1024,POA!$B$3:$G1007,2,0)),"",VLOOKUP(M1024,POA!$B$3:$G1007,2,0))</f>
        <v>1167015102</v>
      </c>
      <c r="R1024" s="295">
        <f>IF(M1024="","",SUM($I$1022)+IF(ISERROR(VLOOKUP(M1024,POA!$B$3:$G993,4,0)),"",VLOOKUP(M1024,POA!$B$3:$G993,4,0)))</f>
        <v>10437227717.4</v>
      </c>
      <c r="S1024" s="257" t="str">
        <f>IF(OR($R$26=0,M1024="",Q1024=""),"",IF($R$26&gt;=VLOOKUP(M1024,POA!$B$3:$G$21,6,FALSE),"CUMPLE","NO CUMPLE"))</f>
        <v/>
      </c>
      <c r="T1024" s="129"/>
      <c r="U1024" s="130"/>
      <c r="V1024" s="186" t="str">
        <f>IF(OR($U1022=0,M1024="",Q1024=""),"",IF(AND(T1024="SI",$U1022&gt;=$V$22),"CUMPLE",IF($U1022&gt;=$V$23,"CUMPLE","NO CUMPLE")))</f>
        <v>CUMPLE</v>
      </c>
      <c r="W1024" s="131"/>
      <c r="X1024" s="186" t="str">
        <f>IF(OR(W1022=0,M1024="",Q1024=""),"",IF(AND(T1024="SI",W1022&lt;=$X$22),"CUMPLE",IF(W1022&lt;=$X$23,"CUMPLE","NO CUMPLE")))</f>
        <v>CUMPLE</v>
      </c>
      <c r="Y1024" s="132"/>
      <c r="Z1024" s="186" t="str">
        <f>IF(OR(Y1022=0,M1024="",Q1024=""),"",IF(AND(T1024="SI",Y1022&gt;=$Z$22),"CUMPLE",IF(Y1022&gt;=$Z$23,"CUMPLE","NO CUMPLE")))</f>
        <v>CUMPLE</v>
      </c>
      <c r="AA1024" s="214" t="str">
        <f t="shared" si="920"/>
        <v/>
      </c>
      <c r="AB1024" s="199">
        <v>2021</v>
      </c>
      <c r="AC1024" s="134">
        <f t="shared" si="922"/>
        <v>2133.465168855927</v>
      </c>
      <c r="AD1024" s="135" t="str">
        <f t="shared" ref="AD1024:AD1027" si="926">IF(OR(B1024="",C1024=""),"",IF(AND(AC1024&gt;0,AC1024&lt;=30000),"MIPYME","NO CUMPLE"))</f>
        <v>MIPYME</v>
      </c>
      <c r="AE1024" s="136"/>
      <c r="AF1024" s="188" t="str">
        <f>IF(OR(M1024="",L1022="",P1024=""),"",IF(AND(T1022="SI",AE1022&gt;=$AF$22),"CUMPLE",IF(AE1022&gt;=$AF$23,"CUMPLE","NO CUMPLE")))</f>
        <v>CUMPLE</v>
      </c>
      <c r="AG1024" s="136"/>
      <c r="AH1024" s="188" t="str">
        <f>IF(OR(M1024="",L1022="",P1022=""),"",IF(AND(T1022="SI",AG1022&gt;=$AH$22),"CUMPLE",IF(AG1022&gt;=$AH$23,"CUMPLE","NO CUMPLE")))</f>
        <v>CUMPLE</v>
      </c>
      <c r="AI1024" s="162" t="str">
        <f t="shared" si="923"/>
        <v>CUMPLE</v>
      </c>
    </row>
    <row r="1025" spans="1:37" s="14" customFormat="1" ht="20.100000000000001" customHeight="1">
      <c r="A1025" s="259"/>
      <c r="B1025" s="21" t="str">
        <f t="shared" si="924"/>
        <v/>
      </c>
      <c r="C1025" s="21"/>
      <c r="D1025" s="121"/>
      <c r="E1025" s="153"/>
      <c r="F1025" s="153"/>
      <c r="G1025" s="153"/>
      <c r="H1025" s="153"/>
      <c r="I1025" s="153">
        <f t="shared" ref="I1025:I1031" si="927">IF(ISERROR(E1025-G1025),"",E1025-G1025)</f>
        <v>0</v>
      </c>
      <c r="J1025" s="153">
        <f t="shared" si="925"/>
        <v>0</v>
      </c>
      <c r="K1025" s="153"/>
      <c r="L1025" s="153"/>
      <c r="M1025" s="149">
        <v>8</v>
      </c>
      <c r="N1025" s="197">
        <f>IF(M1025="","",VLOOKUP(M1025,POA!$B$3:$G994,3,0))</f>
        <v>5</v>
      </c>
      <c r="O1025" s="160" t="s">
        <v>7</v>
      </c>
      <c r="P1025" s="160">
        <f>+SUM(P1026:P1033)</f>
        <v>0</v>
      </c>
      <c r="Q1025" s="255">
        <f>IF(ISERROR(VLOOKUP(M1025,POA!$B$3:$G1007,2,0)),"",VLOOKUP(M1025,POA!$B$3:$G1007,2,0))</f>
        <v>1146992897</v>
      </c>
      <c r="R1025" s="295">
        <f>IF(M1025="","",SUM($I$1022)+IF(ISERROR(VLOOKUP(M1025,POA!$B$3:$G994,4,0)),"",VLOOKUP(M1025,POA!$B$3:$G994,4,0)))</f>
        <v>10433223276.4</v>
      </c>
      <c r="S1025" s="294" t="str">
        <f>IF(OR($R$26=0,M1025="",Q1025=""),"",IF($R$26&gt;=VLOOKUP(M1025,POA!$B$3:$G$21,6,FALSE),"CUMPLE","NO CUMPLE"))</f>
        <v/>
      </c>
      <c r="T1025" s="129"/>
      <c r="U1025" s="130"/>
      <c r="V1025" s="186" t="str">
        <f>IF(OR($U1022=0,M1025="",Q1025=""),"",IF(AND(T1025="SI",$U1022&gt;=$V$22),"CUMPLE",IF($U1022&gt;=$V$23,"CUMPLE","NO CUMPLE")))</f>
        <v>CUMPLE</v>
      </c>
      <c r="W1025" s="131"/>
      <c r="X1025" s="186" t="str">
        <f>IF(OR(W1022=0,M1025="",Q1025=""),"",IF(AND(T1025="SI",W1022&lt;=$X$22),"CUMPLE",IF(W1022&lt;=$X$23,"CUMPLE","NO CUMPLE")))</f>
        <v>CUMPLE</v>
      </c>
      <c r="Y1025" s="132"/>
      <c r="Z1025" s="186" t="str">
        <f>IF(OR(Y1022=0,M1025="",Q1025=""),"",IF(AND(T1025="SI",Y1022&gt;=$Z$22),"CUMPLE",IF(Y1022&gt;=$Z$23,"CUMPLE","NO CUMPLE")))</f>
        <v>CUMPLE</v>
      </c>
      <c r="AA1025" s="214" t="str">
        <f t="shared" si="920"/>
        <v/>
      </c>
      <c r="AB1025" s="199">
        <v>2021</v>
      </c>
      <c r="AC1025" s="134">
        <f t="shared" si="922"/>
        <v>0</v>
      </c>
      <c r="AD1025" s="135" t="str">
        <f t="shared" si="926"/>
        <v/>
      </c>
      <c r="AE1025" s="136"/>
      <c r="AF1025" s="188" t="str">
        <f>IF(OR(M1025="",L1022="",P1025=""),"",IF(AND(T1022="SI",AE1022&gt;=$AF$22),"CUMPLE",IF(AE1022&gt;=$AF$23,"CUMPLE","NO CUMPLE")))</f>
        <v>CUMPLE</v>
      </c>
      <c r="AG1025" s="136"/>
      <c r="AH1025" s="188" t="str">
        <f>IF(OR(M1025="",L1022="",P1022=""),"",IF(AND(T1022="SI",AG1022&gt;=$AH$22),"CUMPLE",IF(AG1022&gt;=$AH$23,"CUMPLE","NO CUMPLE")))</f>
        <v>CUMPLE</v>
      </c>
      <c r="AI1025" s="162" t="str">
        <f t="shared" si="923"/>
        <v>CUMPLE</v>
      </c>
    </row>
    <row r="1026" spans="1:37" s="14" customFormat="1" ht="20.100000000000001" customHeight="1">
      <c r="A1026" s="259"/>
      <c r="B1026" s="21" t="str">
        <f t="shared" si="924"/>
        <v/>
      </c>
      <c r="C1026" s="21"/>
      <c r="D1026" s="121"/>
      <c r="E1026" s="153"/>
      <c r="F1026" s="153"/>
      <c r="G1026" s="153"/>
      <c r="H1026" s="153"/>
      <c r="I1026" s="153">
        <f t="shared" si="927"/>
        <v>0</v>
      </c>
      <c r="J1026" s="153">
        <f t="shared" si="925"/>
        <v>0</v>
      </c>
      <c r="K1026" s="153"/>
      <c r="L1026" s="153"/>
      <c r="M1026" s="149"/>
      <c r="N1026" s="197"/>
      <c r="O1026" s="160"/>
      <c r="P1026" s="160"/>
      <c r="Q1026" s="203"/>
      <c r="R1026" s="261"/>
      <c r="S1026" s="252" t="str">
        <f>IF(OR($R$26=0,M1026="",Q1026=""),"",IF($R$26&gt;=VLOOKUP(M1026,POA!$B$3:$G$21,6,FALSE),"CUMPLE","NO CUMPLE"))</f>
        <v/>
      </c>
      <c r="T1026" s="129"/>
      <c r="U1026" s="130"/>
      <c r="V1026" s="186" t="str">
        <f>IF(OR($U1022=0,M1026="",Q1026=""),"",IF(AND(T1026="SI",$U1022&gt;=$V$22),"CUMPLE",IF($U1022&gt;=$V$23,"CUMPLE","NO CUMPLE")))</f>
        <v/>
      </c>
      <c r="W1026" s="131"/>
      <c r="X1026" s="186" t="str">
        <f>IF(OR(W1022=0,M1026="",Q1026=""),"",IF(AND(T1026="SI",W1022&lt;=$X$22),"CUMPLE",IF(W1022&lt;=$X$23,"CUMPLE","NO CUMPLE")))</f>
        <v/>
      </c>
      <c r="Y1026" s="132"/>
      <c r="Z1026" s="186" t="str">
        <f>IF(OR(Y1022=0,M1026="",Q1026=""),"",IF(AND(T1026="SI",Y1022&gt;=$Z$22),"CUMPLE",IF(Y1022&gt;=$Z$23,"CUMPLE","NO CUMPLE")))</f>
        <v/>
      </c>
      <c r="AA1026" s="214" t="str">
        <f t="shared" si="920"/>
        <v/>
      </c>
      <c r="AB1026" s="199">
        <v>2021</v>
      </c>
      <c r="AC1026" s="134">
        <f t="shared" si="922"/>
        <v>0</v>
      </c>
      <c r="AD1026" s="135" t="str">
        <f t="shared" si="926"/>
        <v/>
      </c>
      <c r="AE1026" s="136"/>
      <c r="AF1026" s="188" t="str">
        <f>IF(OR(M1026="",L1022="",P1026=""),"",IF(AND(T1022="SI",AE1022&gt;=$AF$22),"CUMPLE",IF(AE1022&gt;=$AF$23,"CUMPLE","NO CUMPLE")))</f>
        <v/>
      </c>
      <c r="AG1026" s="136"/>
      <c r="AH1026" s="188" t="str">
        <f>IF(OR(M1025="",L1022="",P1022=""),"",IF(AND(T1022="SI",AG1022&gt;=$AH$22),"CUMPLE",IF(AG1022&gt;=$AH$23,"CUMPLE","NO CUMPLE")))</f>
        <v>CUMPLE</v>
      </c>
      <c r="AI1026" s="162" t="str">
        <f t="shared" si="923"/>
        <v/>
      </c>
    </row>
    <row r="1027" spans="1:37" s="14" customFormat="1" ht="20.100000000000001" customHeight="1">
      <c r="A1027" s="259"/>
      <c r="B1027" s="21" t="str">
        <f t="shared" si="924"/>
        <v/>
      </c>
      <c r="C1027" s="21"/>
      <c r="D1027" s="121"/>
      <c r="E1027" s="153"/>
      <c r="F1027" s="153"/>
      <c r="G1027" s="153"/>
      <c r="H1027" s="153"/>
      <c r="I1027" s="153">
        <f t="shared" si="927"/>
        <v>0</v>
      </c>
      <c r="J1027" s="153">
        <f t="shared" si="925"/>
        <v>0</v>
      </c>
      <c r="K1027" s="153"/>
      <c r="L1027" s="153"/>
      <c r="M1027" s="149"/>
      <c r="N1027" s="197"/>
      <c r="O1027" s="160"/>
      <c r="P1027" s="160"/>
      <c r="Q1027" s="203"/>
      <c r="R1027" s="204"/>
      <c r="S1027" s="246" t="str">
        <f>IF(OR($R$26=0,M1027="",Q1027=""),"",IF($R$26&gt;=VLOOKUP(M1027,POA!$B$3:$G$21,6,FALSE),"CUMPLE","NO CUMPLE"))</f>
        <v/>
      </c>
      <c r="T1027" s="129"/>
      <c r="U1027" s="130"/>
      <c r="V1027" s="186" t="str">
        <f>IF(OR($U1022=0,M1027="",Q1027=""),"",IF(AND(T1027="SI",$U1022&gt;=$V$22),"CUMPLE",IF($U1022&gt;=$V$23,"CUMPLE","NO CUMPLE")))</f>
        <v/>
      </c>
      <c r="W1027" s="131"/>
      <c r="X1027" s="186" t="str">
        <f>IF(OR(W1022=0,M1027="",Q1027=""),"",IF(AND(T1027="SI",W1022&lt;=$X$22),"CUMPLE",IF(W1022&lt;=$X$23,"CUMPLE","NO CUMPLE")))</f>
        <v/>
      </c>
      <c r="Y1027" s="132"/>
      <c r="Z1027" s="186" t="str">
        <f>IF(OR(Y1022=0,M1027="",Q1027=""),"",IF(AND(T1027="SI",Y1022&gt;=$Z$22),"CUMPLE",IF(Y1022&gt;=$Z$23,"CUMPLE","NO CUMPLE")))</f>
        <v/>
      </c>
      <c r="AA1027" s="214" t="str">
        <f t="shared" si="920"/>
        <v/>
      </c>
      <c r="AB1027" s="199">
        <v>2021</v>
      </c>
      <c r="AC1027" s="134">
        <f t="shared" si="922"/>
        <v>0</v>
      </c>
      <c r="AD1027" s="135" t="str">
        <f t="shared" si="926"/>
        <v/>
      </c>
      <c r="AE1027" s="136"/>
      <c r="AF1027" s="188" t="str">
        <f>IF(OR(M1027="",L1022="",P1027=""),"",IF(AND(T1022="SI",AE1022&gt;=$AF$22),"CUMPLE",IF(AE1022&gt;=$AF$23,"CUMPLE","NO CUMPLE")))</f>
        <v/>
      </c>
      <c r="AG1027" s="136"/>
      <c r="AH1027" s="188" t="str">
        <f>IF(OR(M1027="",L1022="",P1022=""),"",IF(AND(T1022="SI",AG1022&gt;=$AH$22),"CUMPLE",IF(AG1022&gt;=$AH$23,"CUMPLE","NO CUMPLE")))</f>
        <v/>
      </c>
      <c r="AI1027" s="162" t="str">
        <f t="shared" si="923"/>
        <v/>
      </c>
    </row>
    <row r="1028" spans="1:37" s="14" customFormat="1" ht="20.100000000000001" customHeight="1">
      <c r="A1028" s="259"/>
      <c r="B1028" s="150" t="str">
        <f t="shared" si="924"/>
        <v/>
      </c>
      <c r="C1028" s="150"/>
      <c r="D1028" s="121"/>
      <c r="E1028" s="153"/>
      <c r="F1028" s="153"/>
      <c r="G1028" s="153"/>
      <c r="H1028" s="153"/>
      <c r="I1028" s="153">
        <f t="shared" si="927"/>
        <v>0</v>
      </c>
      <c r="J1028" s="153">
        <f t="shared" si="925"/>
        <v>0</v>
      </c>
      <c r="K1028" s="153"/>
      <c r="L1028" s="153"/>
      <c r="M1028" s="149"/>
      <c r="N1028" s="197"/>
      <c r="O1028" s="160"/>
      <c r="P1028" s="160"/>
      <c r="Q1028" s="203"/>
      <c r="R1028" s="204"/>
      <c r="S1028" s="246" t="str">
        <f>IF(OR($R$26=0,M1028="",Q1028=""),"",IF($R$26&gt;=VLOOKUP(M1028,POA!$B$3:$G$21,6,FALSE),"CUMPLE","NO CUMPLE"))</f>
        <v/>
      </c>
      <c r="T1028" s="129"/>
      <c r="U1028" s="130"/>
      <c r="V1028" s="186" t="str">
        <f>IF(OR($U1022=0,M1028="",Q1028=""),"",IF(AND(T1028="SI",$U1022&gt;=$V$22),"CUMPLE",IF($U1022&gt;=$V$23,"CUMPLE","NO CUMPLE")))</f>
        <v/>
      </c>
      <c r="W1028" s="131"/>
      <c r="X1028" s="186" t="str">
        <f>IF(OR(W1022=0,M1028="",Q1028=""),"",IF(AND(T1028="SI",W1022&lt;=$X$22),"CUMPLE",IF(W1022&lt;=$X$23,"CUMPLE","NO CUMPLE")))</f>
        <v/>
      </c>
      <c r="Y1028" s="132"/>
      <c r="Z1028" s="186" t="str">
        <f>IF(OR(Y1022=0,M1028="",Q1028=""),"",IF(AND(T1028="SI",Y1022&gt;=$Z$22),"CUMPLE",IF(Y1022&gt;=$Z$23,"CUMPLE","NO CUMPLE")))</f>
        <v/>
      </c>
      <c r="AA1028" s="214" t="str">
        <f t="shared" si="920"/>
        <v/>
      </c>
      <c r="AB1028" s="199">
        <v>2021</v>
      </c>
      <c r="AC1028" s="134">
        <f t="shared" si="922"/>
        <v>0</v>
      </c>
      <c r="AD1028" s="135" t="str">
        <f>IF(OR(B1028="",C1028=""),"",IF(AND(AC1028&gt;0,AC1028&lt;=30000),"MIPYME","NO CUMPLE"))</f>
        <v/>
      </c>
      <c r="AE1028" s="136"/>
      <c r="AF1028" s="188" t="str">
        <f>IF(OR(M1028="",L1022="",P1028=""),"",IF(AND(T1026="SI",AE1022&gt;=$AF$22),"CUMPLE",IF(AE1022&gt;=$AF$23,"CUMPLE","NO CUMPLE")))</f>
        <v/>
      </c>
      <c r="AG1028" s="136"/>
      <c r="AH1028" s="188" t="str">
        <f>IF(OR(M1028="",L1022="",P1022=""),"",IF(AND(T1022="SI",AG1022&gt;=$AH$22),"CUMPLE",IF(AG1022&gt;=$AH$23,"CUMPLE","NO CUMPLE")))</f>
        <v/>
      </c>
      <c r="AI1028" s="162" t="str">
        <f t="shared" si="923"/>
        <v/>
      </c>
    </row>
    <row r="1029" spans="1:37" s="14" customFormat="1" ht="20.100000000000001" customHeight="1">
      <c r="A1029" s="259"/>
      <c r="B1029" s="150" t="str">
        <f t="shared" si="924"/>
        <v/>
      </c>
      <c r="C1029" s="150"/>
      <c r="D1029" s="121"/>
      <c r="E1029" s="153"/>
      <c r="F1029" s="153"/>
      <c r="G1029" s="153"/>
      <c r="H1029" s="153"/>
      <c r="I1029" s="153">
        <f t="shared" si="927"/>
        <v>0</v>
      </c>
      <c r="J1029" s="153">
        <f t="shared" si="925"/>
        <v>0</v>
      </c>
      <c r="K1029" s="153"/>
      <c r="L1029" s="153"/>
      <c r="M1029" s="149"/>
      <c r="N1029" s="197"/>
      <c r="O1029" s="160"/>
      <c r="P1029" s="160"/>
      <c r="Q1029" s="203"/>
      <c r="R1029" s="204"/>
      <c r="S1029" s="246" t="str">
        <f>IF(OR($R$26=0,M1029="",Q1029=""),"",IF($R$26&gt;=VLOOKUP(M1029,POA!$B$3:$G$21,6,FALSE),"CUMPLE","NO CUMPLE"))</f>
        <v/>
      </c>
      <c r="T1029" s="129"/>
      <c r="U1029" s="130"/>
      <c r="V1029" s="186" t="str">
        <f>IF(OR($U1022=0,M1029="",Q1029=""),"",IF(AND(T1029="SI",$U1022&gt;=$V$22),"CUMPLE",IF($U1022&gt;=$V$23,"CUMPLE","NO CUMPLE")))</f>
        <v/>
      </c>
      <c r="W1029" s="131"/>
      <c r="X1029" s="186" t="str">
        <f>IF(OR(W1022=0,M1029="",Q1029=""),"",IF(AND(T1029="SI",W1022&lt;=$X$22),"CUMPLE",IF(W1022&lt;=$X$23,"CUMPLE","NO CUMPLE")))</f>
        <v/>
      </c>
      <c r="Y1029" s="132"/>
      <c r="Z1029" s="186" t="str">
        <f>IF(OR(Y1022=0,M1029="",Q1029=""),"",IF(AND(T1029="SI",Y1022&gt;=$Z$22),"CUMPLE",IF(Y1022&gt;=$Z$23,"CUMPLE","NO CUMPLE")))</f>
        <v/>
      </c>
      <c r="AA1029" s="214" t="str">
        <f t="shared" si="920"/>
        <v/>
      </c>
      <c r="AB1029" s="199">
        <v>2021</v>
      </c>
      <c r="AC1029" s="134">
        <f t="shared" si="922"/>
        <v>0</v>
      </c>
      <c r="AD1029" s="135" t="str">
        <f t="shared" ref="AD1029:AD1030" si="928">IF(OR(B1029="",C1029=""),"",IF(AND(AC1029&gt;0,AC1029&lt;=30000),"MIPYME","NO CUMPLE"))</f>
        <v/>
      </c>
      <c r="AE1029" s="136"/>
      <c r="AF1029" s="188" t="str">
        <f>IF(OR(M1029="",L1022="",P1029=""),"",IF(AND(T1022="SI",AE1022&gt;=$AF$22),"CUMPLE",IF(AE1022&gt;=$AF$23,"CUMPLE","NO CUMPLE")))</f>
        <v/>
      </c>
      <c r="AG1029" s="136"/>
      <c r="AH1029" s="188" t="str">
        <f>IF(OR(M1029="",L1022="",P1022=""),"",IF(AND(T1022="SI",AG1022&gt;=$AH$22),"CUMPLE",IF(AG1022&gt;=$AH$23,"CUMPLE","NO CUMPLE")))</f>
        <v/>
      </c>
      <c r="AI1029" s="162" t="str">
        <f t="shared" si="923"/>
        <v/>
      </c>
    </row>
    <row r="1030" spans="1:37" s="14" customFormat="1" ht="20.100000000000001" customHeight="1">
      <c r="A1030" s="259"/>
      <c r="B1030" s="150" t="str">
        <f t="shared" si="924"/>
        <v/>
      </c>
      <c r="C1030" s="150"/>
      <c r="D1030" s="121"/>
      <c r="E1030" s="153"/>
      <c r="F1030" s="153"/>
      <c r="G1030" s="153"/>
      <c r="H1030" s="153"/>
      <c r="I1030" s="153">
        <f t="shared" si="927"/>
        <v>0</v>
      </c>
      <c r="J1030" s="153">
        <f t="shared" si="925"/>
        <v>0</v>
      </c>
      <c r="K1030" s="153"/>
      <c r="L1030" s="153"/>
      <c r="M1030" s="149"/>
      <c r="N1030" s="197"/>
      <c r="O1030" s="160"/>
      <c r="P1030" s="160"/>
      <c r="Q1030" s="203"/>
      <c r="R1030" s="204"/>
      <c r="S1030" s="246" t="str">
        <f>IF(OR($R$26=0,M1030="",Q1030=""),"",IF($R$26&gt;=VLOOKUP(M1030,POA!$B$3:$G$21,6,FALSE),"CUMPLE","NO CUMPLE"))</f>
        <v/>
      </c>
      <c r="T1030" s="129"/>
      <c r="U1030" s="130"/>
      <c r="V1030" s="186" t="str">
        <f>IF(OR($U1022=0,M1030="",Q1030=""),"",IF(AND(T1030="SI",$U1022&gt;=$V$22),"CUMPLE",IF($U1022&gt;=$V$23,"CUMPLE","NO CUMPLE")))</f>
        <v/>
      </c>
      <c r="W1030" s="131"/>
      <c r="X1030" s="186" t="str">
        <f>IF(OR(W1022=0,M1030="",Q1030=""),"",IF(AND(T1030="SI",W1022&lt;=$X$22),"CUMPLE",IF(W1022&lt;=$X$23,"CUMPLE","NO CUMPLE")))</f>
        <v/>
      </c>
      <c r="Y1030" s="132"/>
      <c r="Z1030" s="186" t="str">
        <f>IF(OR(Y1022=0,M1030="",Q1030=""),"",IF(AND(T1030="SI",Y1022&gt;=$Z$22),"CUMPLE",IF(Y1022&gt;=$Z$23,"CUMPLE","NO CUMPLE")))</f>
        <v/>
      </c>
      <c r="AA1030" s="215" t="str">
        <f t="shared" si="920"/>
        <v/>
      </c>
      <c r="AB1030" s="133">
        <v>2021</v>
      </c>
      <c r="AC1030" s="134">
        <f t="shared" si="922"/>
        <v>0</v>
      </c>
      <c r="AD1030" s="135" t="str">
        <f t="shared" si="928"/>
        <v/>
      </c>
      <c r="AE1030" s="136"/>
      <c r="AF1030" s="188" t="str">
        <f>IF(OR(M1030="",L1022="",P1022=""),"",IF(AND(T1022="SI",AE1022&gt;=$AF$22),"CUMPLE",IF(AE1022&gt;=$AF$23,"CUMPLE","NO CUMPLE")))</f>
        <v/>
      </c>
      <c r="AG1030" s="136"/>
      <c r="AH1030" s="188" t="str">
        <f>IF(OR(M1030="",L1022="",P1022=""),"",IF(AND(T1022="SI",AG1022&gt;=$AH$22),"CUMPLE",IF(AG1022&gt;=$AH$23,"CUMPLE","NO CUMPLE")))</f>
        <v/>
      </c>
      <c r="AI1030" s="162" t="str">
        <f t="shared" si="923"/>
        <v/>
      </c>
    </row>
    <row r="1031" spans="1:37" s="14" customFormat="1" ht="20.100000000000001" customHeight="1">
      <c r="A1031" s="259"/>
      <c r="B1031" s="150" t="str">
        <f t="shared" si="924"/>
        <v/>
      </c>
      <c r="C1031" s="150"/>
      <c r="D1031" s="121"/>
      <c r="E1031" s="153"/>
      <c r="F1031" s="153"/>
      <c r="G1031" s="153"/>
      <c r="H1031" s="153"/>
      <c r="I1031" s="153">
        <f t="shared" si="927"/>
        <v>0</v>
      </c>
      <c r="J1031" s="153">
        <f t="shared" si="925"/>
        <v>0</v>
      </c>
      <c r="K1031" s="153"/>
      <c r="L1031" s="153"/>
      <c r="M1031" s="151"/>
      <c r="N1031" s="197"/>
      <c r="O1031" s="160"/>
      <c r="P1031" s="160"/>
      <c r="Q1031" s="203"/>
      <c r="R1031" s="204"/>
      <c r="S1031" s="246"/>
      <c r="T1031" s="129"/>
      <c r="U1031" s="130"/>
      <c r="V1031" s="186" t="str">
        <f>IF(OR($U1022=0,M1031="",Q1031=""),"",IF(AND(T1031="SI",$U1022&gt;=$V$22),"CUMPLE",IF($U1022&gt;=$V$23,"CUMPLE","NO CUMPLE")))</f>
        <v/>
      </c>
      <c r="W1031" s="131"/>
      <c r="X1031" s="186" t="str">
        <f>IF(OR(W1022=0,M1031="",Q1031=""),"",IF(AND(T1031="SI",W1022&lt;=$X$22),"CUMPLE",IF(W1022&lt;=$X$23,"CUMPLE","NO CUMPLE")))</f>
        <v/>
      </c>
      <c r="Y1031" s="132"/>
      <c r="Z1031" s="186" t="str">
        <f>IF(OR(Y1022=0,M1031="",Q1031=""),"",IF(AND(T1031="SI",Y1022&gt;=$Z$22),"CUMPLE",IF(Y1022&gt;=$Z$23,"CUMPLE","NO CUMPLE")))</f>
        <v/>
      </c>
      <c r="AA1031" s="214" t="str">
        <f t="shared" si="920"/>
        <v/>
      </c>
      <c r="AB1031" s="199">
        <v>2021</v>
      </c>
      <c r="AC1031" s="134">
        <f t="shared" si="922"/>
        <v>0</v>
      </c>
      <c r="AD1031" s="135" t="str">
        <f>IF(OR(B1031="",C1031=""),"",IF(AND(AC1031&gt;0,AC1031&lt;=30000),"MIPYME","NO CUMPLE"))</f>
        <v/>
      </c>
      <c r="AE1031" s="136"/>
      <c r="AF1031" s="188" t="str">
        <f>IF(OR(M1031="",L1022="",P1031=""),"",IF(AND(T1022="SI",AE1022&gt;=$AF$22),"CUMPLE",IF(AE1022&gt;=$AF$23,"CUMPLE","NO CUMPLE")))</f>
        <v/>
      </c>
      <c r="AG1031" s="136"/>
      <c r="AH1031" s="188" t="str">
        <f>IF(OR(M1031="",L1022="",P1022=""),"",IF(AND(T1022="SI",AG1022&gt;=$AH$22),"CUMPLE",IF(AG1022&gt;=$AH$23,"CUMPLE","NO CUMPLE")))</f>
        <v/>
      </c>
      <c r="AI1031" s="162" t="str">
        <f t="shared" si="923"/>
        <v/>
      </c>
    </row>
    <row r="1032" spans="1:37" ht="20.100000000000001" customHeight="1">
      <c r="A1032" s="259"/>
      <c r="B1032" s="284" t="str">
        <f t="shared" si="924"/>
        <v/>
      </c>
      <c r="C1032" s="284"/>
      <c r="D1032" s="284"/>
      <c r="E1032" s="216"/>
      <c r="F1032" s="153"/>
      <c r="G1032" s="153"/>
      <c r="H1032" s="153"/>
      <c r="I1032" s="153">
        <f>IF(ISERROR(E1032-G1032),"",E1032-G1032)</f>
        <v>0</v>
      </c>
      <c r="J1032" s="153">
        <f t="shared" si="925"/>
        <v>0</v>
      </c>
      <c r="K1032" s="153"/>
      <c r="L1032" s="153"/>
      <c r="M1032" s="151"/>
      <c r="N1032" s="197"/>
      <c r="O1032" s="160"/>
      <c r="P1032" s="160"/>
      <c r="Q1032" s="203"/>
      <c r="R1032" s="204"/>
      <c r="S1032" s="253"/>
      <c r="T1032" s="129"/>
      <c r="U1032" s="129"/>
      <c r="V1032" s="186" t="str">
        <f>IF(OR($U1023=0,M1032="",Q1032=""),"",IF(AND(T1032="SI",$U1023&gt;=$V$22),"CUMPLE",IF($U1023&gt;=$V$23,"CUMPLE","NO CUMPLE")))</f>
        <v/>
      </c>
      <c r="W1032" s="129"/>
      <c r="X1032" s="186" t="str">
        <f>IF(OR(W1023=0,M1032="",Q1032=""),"",IF(AND(T1032="SI",W1023&lt;=$X$22),"CUMPLE",IF(W1023&lt;=$X$23,"CUMPLE","NO CUMPLE")))</f>
        <v/>
      </c>
      <c r="Y1032" s="129"/>
      <c r="Z1032" s="186" t="str">
        <f>IF(OR(Y1023=0,M1032="",Q1032=""),"",IF(AND(T1032="SI",Y1023&gt;=$Z$22),"CUMPLE",IF(Y1023&gt;=$Z$23,"CUMPLE","NO CUMPLE")))</f>
        <v/>
      </c>
      <c r="AA1032" s="214" t="str">
        <f t="shared" si="920"/>
        <v/>
      </c>
      <c r="AB1032" s="200"/>
      <c r="AC1032" s="129"/>
      <c r="AD1032" s="129"/>
      <c r="AE1032" s="129"/>
      <c r="AF1032" s="188" t="str">
        <f>IF(OR(M1032="",L1022="",P1032=""),"",IF(AND(T1022="SI",AE1022&gt;=$AF$22),"CUMPLE",IF(AE1022&gt;=$AF$23,"CUMPLE","NO CUMPLE")))</f>
        <v/>
      </c>
      <c r="AG1032" s="129"/>
      <c r="AH1032" s="188" t="str">
        <f>IF(OR(M1032="",L1022="",P1022=""),"",IF(AND(T1022="SI",AG1022&gt;=$AH$22),"CUMPLE",IF(AG1022&gt;=$AH$23,"CUMPLE","NO CUMPLE")))</f>
        <v/>
      </c>
      <c r="AI1032" s="162" t="str">
        <f t="shared" si="923"/>
        <v/>
      </c>
      <c r="AJ1032" s="14"/>
      <c r="AK1032" s="14"/>
    </row>
    <row r="1033" spans="1:37" ht="9.9499999999999993" customHeight="1" thickBot="1">
      <c r="A1033" s="259"/>
      <c r="B1033" s="322" t="s">
        <v>73</v>
      </c>
      <c r="C1033" s="323"/>
      <c r="D1033" s="323"/>
      <c r="E1033" s="323"/>
      <c r="F1033" s="323"/>
      <c r="G1033" s="323"/>
      <c r="H1033" s="323"/>
      <c r="I1033" s="323"/>
      <c r="J1033" s="323"/>
      <c r="K1033" s="323"/>
      <c r="L1033" s="323"/>
      <c r="M1033" s="323"/>
      <c r="N1033" s="323"/>
      <c r="O1033" s="323"/>
      <c r="P1033" s="323"/>
      <c r="Q1033" s="323"/>
      <c r="R1033" s="323"/>
      <c r="S1033" s="324"/>
      <c r="T1033" s="323"/>
      <c r="U1033" s="323"/>
      <c r="V1033" s="323"/>
      <c r="W1033" s="323"/>
      <c r="X1033" s="323"/>
      <c r="Y1033" s="323"/>
      <c r="Z1033" s="323"/>
      <c r="AA1033" s="324"/>
      <c r="AB1033" s="323"/>
      <c r="AC1033" s="323"/>
      <c r="AD1033" s="323"/>
      <c r="AE1033" s="323"/>
      <c r="AF1033" s="323"/>
      <c r="AG1033" s="323"/>
      <c r="AH1033" s="323"/>
      <c r="AI1033" s="325"/>
      <c r="AJ1033" s="14"/>
      <c r="AK1033" s="14"/>
    </row>
    <row r="1034" spans="1:37" s="221" customFormat="1" ht="26.1" customHeight="1">
      <c r="A1034" s="269" t="s">
        <v>367</v>
      </c>
      <c r="B1034" s="222">
        <v>85</v>
      </c>
      <c r="C1034" s="223" t="s">
        <v>368</v>
      </c>
      <c r="D1034" s="224">
        <f>IF(SUM(D1035:D1044)=0,"",SUM(D1035:D1044))</f>
        <v>1</v>
      </c>
      <c r="E1034" s="225">
        <f t="shared" ref="E1034:K1034" si="929">IF(ISERROR(SUM(E1035:E1044)),"",SUM(E1035:E1044))</f>
        <v>35363396400.889999</v>
      </c>
      <c r="F1034" s="225">
        <f t="shared" si="929"/>
        <v>71778744664.289993</v>
      </c>
      <c r="G1034" s="225">
        <f t="shared" si="929"/>
        <v>16859996937.68</v>
      </c>
      <c r="H1034" s="225">
        <f t="shared" si="929"/>
        <v>37003694827.709999</v>
      </c>
      <c r="I1034" s="225">
        <f t="shared" si="929"/>
        <v>18503399463.209999</v>
      </c>
      <c r="J1034" s="225">
        <f t="shared" si="929"/>
        <v>34775049836.579994</v>
      </c>
      <c r="K1034" s="225">
        <f t="shared" si="929"/>
        <v>3982214735.0700002</v>
      </c>
      <c r="L1034" s="225">
        <f t="shared" ref="L1034" si="930">IF(ISERROR(SUM(L1035:L1043)),"",SUM(L1035:L1043))</f>
        <v>1196741112.8900001</v>
      </c>
      <c r="M1034" s="226">
        <v>4</v>
      </c>
      <c r="N1034" s="227">
        <f>IF(M1034="","",VLOOKUP(M1034,POA!$B$3:$G1006,3,0))</f>
        <v>5</v>
      </c>
      <c r="O1034" s="228" t="s">
        <v>7</v>
      </c>
      <c r="P1034" s="228">
        <f>+SUM(P1035:P1043)</f>
        <v>0</v>
      </c>
      <c r="Q1034" s="229">
        <f>IF(ISERROR(VLOOKUP(M1034,POA!$B$3:$G1019,2,0)),"",VLOOKUP(M1034,POA!$B$3:$G1019,2,0))</f>
        <v>1378467964</v>
      </c>
      <c r="R1034" s="230">
        <f>IF(M1034="","",SUM($I$1034)+IF(ISERROR(VLOOKUP(M1034,POA!$B$3:$G1003,4,0)),"",VLOOKUP(M1034,POA!$B$3:$G1003,4,0)))</f>
        <v>18779093056.009998</v>
      </c>
      <c r="S1034" s="231" t="str">
        <f>IF(OR($R$26=0,M1034="",Q1034=""),"",IF($R$26&gt;=VLOOKUP(M1034,POA!$B$3:$G$21,6,FALSE),"CUMPLE","NO CUMPLE"))</f>
        <v/>
      </c>
      <c r="T1034" s="225" t="str">
        <f>IF(M1034="","",IF(COUNTIFS(T1035:T1044,"SI",D1035:D1044,"&gt;=10%")&gt;0,"SI","NO"))</f>
        <v>SI</v>
      </c>
      <c r="U1034" s="225">
        <f>IF(ISERROR(SUM(E1034/G1034)),0,SUM(E1034/G1034))</f>
        <v>2.0974734771070569</v>
      </c>
      <c r="V1034" s="232" t="str">
        <f>IF(OR($U1034=0,M1034="",Q1034=""),"",IF(AND(T1034="SI",$U1034&gt;=$V$22),"CUMPLE",IF($U1034&gt;=$V$23,"CUMPLE","NO CUMPLE")))</f>
        <v>CUMPLE</v>
      </c>
      <c r="W1034" s="233">
        <f>IF(M1034="","",IF(ISERROR(SUM(H1034/F1034)),0,SUM(H1034/F1034)))</f>
        <v>0.51552440768888763</v>
      </c>
      <c r="X1034" s="232" t="str">
        <f>IF(OR(W1034=0,M1034="",Q1034=""),"",IF(AND(T1034="SI",W1034&lt;=$X$22),"CUMPLE",IF(W1034&lt;=$X$23,"CUMPLE","NO CUMPLE")))</f>
        <v>CUMPLE</v>
      </c>
      <c r="Y1034" s="225">
        <f>IF(ISERROR(SUM(K1034/L1034)),0,SUM(K1034/L1034))</f>
        <v>3.3275490347727614</v>
      </c>
      <c r="Z1034" s="232" t="str">
        <f>IF(OR(Y1034=0,M1034="",Q1034=""),"",IF(AND(T1034="SI",Y1034&gt;=$Z$22),"CUMPLE",IF(Y1034&gt;=$Z$23,"CUMPLE","NO CUMPLE")))</f>
        <v>CUMPLE</v>
      </c>
      <c r="AA1034" s="234" t="str">
        <f t="shared" ref="AA1034:AA1044" si="931">IF(OR(S1034="",V1034="",X1034="",Z1034=""),"",IF(S1034="NO CUMPLE","NO CUMPLE",IF(V1034="NO CUMPLE","NO CUMPLE",IF(X1034="NO CUMPLE","NO CUMPLE",IF(Z1034="NO CUMPLE","NO CUMPLE",IF(Z1034="NO CUMPLE","NO CUMPLE","CUMPLE"))))))</f>
        <v/>
      </c>
      <c r="AB1034" s="235">
        <v>2021</v>
      </c>
      <c r="AC1034" s="236">
        <f>IF(ISERROR(F1034/VLOOKUP(AB1034,$AC$21:$AD$23,2)),"",F1034/VLOOKUP(AB1034,$AC$21:$AD$23,2))</f>
        <v>79005.713280951779</v>
      </c>
      <c r="AD1034" s="237" t="str">
        <f>IF(OR(B1034="",C1034=""),"",IF(AND(AC1034&gt;0,AC1034&lt;=30000),"MIPYME","NO CUMPLE"))</f>
        <v>NO CUMPLE</v>
      </c>
      <c r="AE1034" s="238">
        <f>IF(M1034="","",IF(ISERROR(SUM(K1034/J1034)),0,SUM(K1034/J1034)))</f>
        <v>0.11451355939916137</v>
      </c>
      <c r="AF1034" s="239" t="str">
        <f>IF(OR(M1034="",L1034="",P1034=""),"",IF(AND(T1034="SI",AE1034&gt;=$AF$22),"CUMPLE",IF(AE1034&gt;=$AF$23,"CUMPLE","NO CUMPLE")))</f>
        <v>CUMPLE</v>
      </c>
      <c r="AG1034" s="238">
        <f>IF(M1034="","",IF(ISERROR(SUM(K1034/F1034)),0,SUM(K1034/F1034)))</f>
        <v>5.547902451756246E-2</v>
      </c>
      <c r="AH1034" s="239" t="str">
        <f>IF(OR(M1034="",L1034="",P1034=""),"",IF(AND(T1034="SI",AG1034&gt;=$AH$22),"CUMPLE",IF(AG1034&gt;=$AH$23,"CUMPLE","NO CUMPLE")))</f>
        <v>CUMPLE</v>
      </c>
      <c r="AI1034" s="234" t="str">
        <f>IF(OR(AF1034="",AH1034=""),"",IF(AF1034="NO CUMPLE","NO CUMPLE",IF(AH1034="NO CUMPLE","NO CUMPLE",IF(AH1034="NO CUMPLE","NO CUMPLE","CUMPLE"))))</f>
        <v>CUMPLE</v>
      </c>
    </row>
    <row r="1035" spans="1:37" s="14" customFormat="1" ht="20.100000000000001" customHeight="1">
      <c r="A1035" s="259">
        <v>45483</v>
      </c>
      <c r="B1035" s="146">
        <f>IF(C1035="","",B1034+0.1)</f>
        <v>85.1</v>
      </c>
      <c r="C1035" s="146" t="s">
        <v>369</v>
      </c>
      <c r="D1035" s="147">
        <v>0.5</v>
      </c>
      <c r="E1035" s="137">
        <v>1248453000</v>
      </c>
      <c r="F1035" s="137">
        <v>1935817000</v>
      </c>
      <c r="G1035" s="137">
        <v>10500000</v>
      </c>
      <c r="H1035" s="137">
        <v>10500000</v>
      </c>
      <c r="I1035" s="137">
        <f>IF(ISERROR(E1035-G1035),"",E1035-G1035)</f>
        <v>1237953000</v>
      </c>
      <c r="J1035" s="137">
        <f>IF(ISERROR(F1035-H1035),"",F1035-H1035)</f>
        <v>1925317000</v>
      </c>
      <c r="K1035" s="137">
        <v>402798000</v>
      </c>
      <c r="L1035" s="137">
        <v>10520000</v>
      </c>
      <c r="M1035" s="148">
        <v>6</v>
      </c>
      <c r="N1035" s="198">
        <f>IF(M1035="","",VLOOKUP(M1035,POA!$B$3:$G1006,3,0))</f>
        <v>5</v>
      </c>
      <c r="O1035" s="159" t="s">
        <v>7</v>
      </c>
      <c r="P1035" s="159">
        <f t="shared" ref="P1035:P1036" si="932">+SUM(P1036:P1044)</f>
        <v>0</v>
      </c>
      <c r="Q1035" s="202">
        <f>IF(ISERROR(VLOOKUP(M1035,POA!$B$3:$G1019,2,0)),"",VLOOKUP(M1035,POA!$B$3:$G1019,2,0))</f>
        <v>1264100957</v>
      </c>
      <c r="R1035" s="264">
        <f>IF(M1035="","",SUM($I$1034)+IF(ISERROR(VLOOKUP(M1035,POA!$B$3:$G1004,4,0)),"",VLOOKUP(M1035,POA!$B$3:$G1004,4,0)))</f>
        <v>18756219654.610001</v>
      </c>
      <c r="S1035" s="256" t="str">
        <f>IF(OR($R$26=0,M1035="",Q1035=""),"",IF($R$26&gt;=VLOOKUP(M1035,POA!$B$3:$G$21,6,FALSE),"CUMPLE","NO CUMPLE"))</f>
        <v/>
      </c>
      <c r="T1035" s="154" t="s">
        <v>71</v>
      </c>
      <c r="U1035" s="138"/>
      <c r="V1035" s="185" t="str">
        <f>IF(OR($U1034=0,M1035="",Q1035=""),"",IF(AND(T1035="SI",$U1034&gt;=$V$22),"CUMPLE",IF($U1034&gt;=$V$23,"CUMPLE","NO CUMPLE")))</f>
        <v>CUMPLE</v>
      </c>
      <c r="W1035" s="139"/>
      <c r="X1035" s="185" t="str">
        <f>IF(OR(W1034=0,M1035="",Q1035=""),"",IF(AND(T1035="SI",W1034&lt;=$X$22),"CUMPLE",IF(W1034&lt;=$X$23,"CUMPLE","NO CUMPLE")))</f>
        <v>CUMPLE</v>
      </c>
      <c r="Y1035" s="140"/>
      <c r="Z1035" s="185" t="str">
        <f>IF(OR(Y1034=0,M1035="",Q1035=""),"",IF(AND(T1035="SI",Y1034&gt;=$Z$22),"CUMPLE",IF(Y1034&gt;=$Z$23,"CUMPLE","NO CUMPLE")))</f>
        <v>CUMPLE</v>
      </c>
      <c r="AA1035" s="213" t="str">
        <f t="shared" si="931"/>
        <v/>
      </c>
      <c r="AB1035" s="141">
        <v>2021</v>
      </c>
      <c r="AC1035" s="142">
        <f t="shared" ref="AC1035:AC1043" si="933">IF(ISERROR(F1035/VLOOKUP(AB1035,$AC$21:$AD$23,2)),"",F1035/VLOOKUP(AB1035,$AC$21:$AD$23,2))</f>
        <v>2130.7227311051088</v>
      </c>
      <c r="AD1035" s="143" t="str">
        <f>IF(OR(B1035="",C1035=""),"",IF(AND(AC1035&gt;0,AC1035&lt;=30000),"MIPYME","NO CUMPLE"))</f>
        <v>MIPYME</v>
      </c>
      <c r="AE1035" s="144"/>
      <c r="AF1035" s="187" t="str">
        <f>IF(OR(M1035="",L1034="",P1035=""),"",IF(AND(T1034="SI",AE1034&gt;=$AF$22),"CUMPLE",IF(AE1034&gt;=$AF$23,"CUMPLE","NO CUMPLE")))</f>
        <v>CUMPLE</v>
      </c>
      <c r="AG1035" s="144"/>
      <c r="AH1035" s="187" t="str">
        <f>IF(OR(M1035="",L1034="",P1035=""),"",IF(AND(T1034="SI",AG1034&gt;=$AH$22),"CUMPLE",IF(AG1034&gt;=$AH$23,"CUMPLE","NO CUMPLE")))</f>
        <v>CUMPLE</v>
      </c>
      <c r="AI1035" s="161" t="str">
        <f t="shared" ref="AI1035:AI1044" si="934">IF(OR(AF1035="",AH1035=""),"",IF(AF1035="NO CUMPLE","NO CUMPLE",IF(AH1035="NO CUMPLE","NO CUMPLE",IF(AH1035="NO CUMPLE","NO CUMPLE","CUMPLE"))))</f>
        <v>CUMPLE</v>
      </c>
    </row>
    <row r="1036" spans="1:37" s="14" customFormat="1" ht="20.100000000000001" customHeight="1">
      <c r="A1036" s="259">
        <v>45460</v>
      </c>
      <c r="B1036" s="21">
        <f t="shared" ref="B1036:B1044" si="935">IF(C1036="","",B1035+0.1)</f>
        <v>85.199999999999989</v>
      </c>
      <c r="C1036" s="21" t="s">
        <v>370</v>
      </c>
      <c r="D1036" s="121">
        <v>0.5</v>
      </c>
      <c r="E1036" s="153">
        <v>34114943400.889999</v>
      </c>
      <c r="F1036" s="153">
        <v>69842927664.289993</v>
      </c>
      <c r="G1036" s="153">
        <v>16849496937.68</v>
      </c>
      <c r="H1036" s="153">
        <v>36993194827.709999</v>
      </c>
      <c r="I1036" s="153">
        <f>IF(ISERROR(E1036-G1036),"",E1036-G1036)</f>
        <v>17265446463.209999</v>
      </c>
      <c r="J1036" s="153">
        <f t="shared" ref="J1036:J1044" si="936">IF(ISERROR(F1036-H1036),"",F1036-H1036)</f>
        <v>32849732836.579994</v>
      </c>
      <c r="K1036" s="153">
        <v>3579416735.0700002</v>
      </c>
      <c r="L1036" s="153">
        <v>1186221112.8900001</v>
      </c>
      <c r="M1036" s="149">
        <v>7</v>
      </c>
      <c r="N1036" s="197">
        <f>IF(M1036="","",VLOOKUP(M1036,POA!$B$3:$G1006,3,0))</f>
        <v>5</v>
      </c>
      <c r="O1036" s="160" t="s">
        <v>7</v>
      </c>
      <c r="P1036" s="160">
        <f t="shared" si="932"/>
        <v>0</v>
      </c>
      <c r="Q1036" s="255">
        <f>IF(ISERROR(VLOOKUP(M1036,POA!$B$3:$G1019,2,0)),"",VLOOKUP(M1036,POA!$B$3:$G1019,2,0))</f>
        <v>1167015102</v>
      </c>
      <c r="R1036" s="295">
        <f>IF(M1036="","",SUM($I$1034)+IF(ISERROR(VLOOKUP(M1036,POA!$B$3:$G1005,4,0)),"",VLOOKUP(M1036,POA!$B$3:$G1005,4,0)))</f>
        <v>18736802483.610001</v>
      </c>
      <c r="S1036" s="257" t="str">
        <f>IF(OR($R$26=0,M1036="",Q1036=""),"",IF($R$26&gt;=VLOOKUP(M1036,POA!$B$3:$G$21,6,FALSE),"CUMPLE","NO CUMPLE"))</f>
        <v/>
      </c>
      <c r="T1036" s="129" t="s">
        <v>114</v>
      </c>
      <c r="U1036" s="130"/>
      <c r="V1036" s="186" t="str">
        <f>IF(OR($U1034=0,M1036="",Q1036=""),"",IF(AND(T1036="SI",$U1034&gt;=$V$22),"CUMPLE",IF($U1034&gt;=$V$23,"CUMPLE","NO CUMPLE")))</f>
        <v>CUMPLE</v>
      </c>
      <c r="W1036" s="131"/>
      <c r="X1036" s="186" t="str">
        <f>IF(OR(W1034=0,M1036="",Q1036=""),"",IF(AND(T1036="SI",W1034&lt;=$X$22),"CUMPLE",IF(W1034&lt;=$X$23,"CUMPLE","NO CUMPLE")))</f>
        <v>CUMPLE</v>
      </c>
      <c r="Y1036" s="132"/>
      <c r="Z1036" s="186" t="str">
        <f>IF(OR(Y1034=0,M1036="",Q1036=""),"",IF(AND(T1036="SI",Y1034&gt;=$Z$22),"CUMPLE",IF(Y1034&gt;=$Z$23,"CUMPLE","NO CUMPLE")))</f>
        <v>CUMPLE</v>
      </c>
      <c r="AA1036" s="214" t="str">
        <f t="shared" si="931"/>
        <v/>
      </c>
      <c r="AB1036" s="199">
        <v>2021</v>
      </c>
      <c r="AC1036" s="134">
        <f t="shared" si="933"/>
        <v>76874.990549846669</v>
      </c>
      <c r="AD1036" s="135" t="str">
        <f t="shared" ref="AD1036:AD1039" si="937">IF(OR(B1036="",C1036=""),"",IF(AND(AC1036&gt;0,AC1036&lt;=30000),"MIPYME","NO CUMPLE"))</f>
        <v>NO CUMPLE</v>
      </c>
      <c r="AE1036" s="136"/>
      <c r="AF1036" s="188" t="str">
        <f>IF(OR(M1036="",L1034="",P1036=""),"",IF(AND(T1034="SI",AE1034&gt;=$AF$22),"CUMPLE",IF(AE1034&gt;=$AF$23,"CUMPLE","NO CUMPLE")))</f>
        <v>CUMPLE</v>
      </c>
      <c r="AG1036" s="136"/>
      <c r="AH1036" s="188" t="str">
        <f>IF(OR(M1036="",L1034="",P1034=""),"",IF(AND(T1034="SI",AG1034&gt;=$AH$22),"CUMPLE",IF(AG1034&gt;=$AH$23,"CUMPLE","NO CUMPLE")))</f>
        <v>CUMPLE</v>
      </c>
      <c r="AI1036" s="162" t="str">
        <f t="shared" si="934"/>
        <v>CUMPLE</v>
      </c>
    </row>
    <row r="1037" spans="1:37" s="14" customFormat="1" ht="20.100000000000001" customHeight="1">
      <c r="A1037" s="259"/>
      <c r="B1037" s="21" t="str">
        <f t="shared" si="935"/>
        <v/>
      </c>
      <c r="C1037" s="21"/>
      <c r="D1037" s="121"/>
      <c r="E1037" s="153"/>
      <c r="F1037" s="153"/>
      <c r="G1037" s="153"/>
      <c r="H1037" s="153"/>
      <c r="I1037" s="153">
        <f t="shared" ref="I1037:I1043" si="938">IF(ISERROR(E1037-G1037),"",E1037-G1037)</f>
        <v>0</v>
      </c>
      <c r="J1037" s="153">
        <f t="shared" si="936"/>
        <v>0</v>
      </c>
      <c r="K1037" s="153"/>
      <c r="L1037" s="153"/>
      <c r="M1037" s="149">
        <v>8</v>
      </c>
      <c r="N1037" s="197">
        <f>IF(M1037="","",VLOOKUP(M1037,POA!$B$3:$G1006,3,0))</f>
        <v>5</v>
      </c>
      <c r="O1037" s="160" t="s">
        <v>7</v>
      </c>
      <c r="P1037" s="160">
        <f>+SUM(P1038:P1045)</f>
        <v>0</v>
      </c>
      <c r="Q1037" s="255">
        <f>IF(ISERROR(VLOOKUP(M1037,POA!$B$3:$G1019,2,0)),"",VLOOKUP(M1037,POA!$B$3:$G1019,2,0))</f>
        <v>1146992897</v>
      </c>
      <c r="R1037" s="295">
        <f>IF(M1037="","",SUM($I$1034)+IF(ISERROR(VLOOKUP(M1037,POA!$B$3:$G1006,4,0)),"",VLOOKUP(M1037,POA!$B$3:$G1006,4,0)))</f>
        <v>18732798042.610001</v>
      </c>
      <c r="S1037" s="294" t="str">
        <f>IF(OR($R$26=0,M1037="",Q1037=""),"",IF($R$26&gt;=VLOOKUP(M1037,POA!$B$3:$G$21,6,FALSE),"CUMPLE","NO CUMPLE"))</f>
        <v/>
      </c>
      <c r="T1037" s="129"/>
      <c r="U1037" s="130"/>
      <c r="V1037" s="186" t="str">
        <f>IF(OR($U1034=0,M1037="",Q1037=""),"",IF(AND(T1037="SI",$U1034&gt;=$V$22),"CUMPLE",IF($U1034&gt;=$V$23,"CUMPLE","NO CUMPLE")))</f>
        <v>CUMPLE</v>
      </c>
      <c r="W1037" s="131"/>
      <c r="X1037" s="186" t="str">
        <f>IF(OR(W1034=0,M1037="",Q1037=""),"",IF(AND(T1037="SI",W1034&lt;=$X$22),"CUMPLE",IF(W1034&lt;=$X$23,"CUMPLE","NO CUMPLE")))</f>
        <v>CUMPLE</v>
      </c>
      <c r="Y1037" s="132"/>
      <c r="Z1037" s="186" t="str">
        <f>IF(OR(Y1034=0,M1037="",Q1037=""),"",IF(AND(T1037="SI",Y1034&gt;=$Z$22),"CUMPLE",IF(Y1034&gt;=$Z$23,"CUMPLE","NO CUMPLE")))</f>
        <v>CUMPLE</v>
      </c>
      <c r="AA1037" s="214" t="str">
        <f t="shared" si="931"/>
        <v/>
      </c>
      <c r="AB1037" s="199">
        <v>2021</v>
      </c>
      <c r="AC1037" s="134">
        <f t="shared" si="933"/>
        <v>0</v>
      </c>
      <c r="AD1037" s="135" t="str">
        <f t="shared" si="937"/>
        <v/>
      </c>
      <c r="AE1037" s="136"/>
      <c r="AF1037" s="188" t="str">
        <f>IF(OR(M1037="",L1034="",P1037=""),"",IF(AND(T1034="SI",AE1034&gt;=$AF$22),"CUMPLE",IF(AE1034&gt;=$AF$23,"CUMPLE","NO CUMPLE")))</f>
        <v>CUMPLE</v>
      </c>
      <c r="AG1037" s="136"/>
      <c r="AH1037" s="188" t="str">
        <f>IF(OR(M1037="",L1034="",P1034=""),"",IF(AND(T1034="SI",AG1034&gt;=$AH$22),"CUMPLE",IF(AG1034&gt;=$AH$23,"CUMPLE","NO CUMPLE")))</f>
        <v>CUMPLE</v>
      </c>
      <c r="AI1037" s="162" t="str">
        <f t="shared" si="934"/>
        <v>CUMPLE</v>
      </c>
    </row>
    <row r="1038" spans="1:37" s="14" customFormat="1" ht="20.100000000000001" customHeight="1">
      <c r="A1038" s="259"/>
      <c r="B1038" s="21" t="str">
        <f t="shared" si="935"/>
        <v/>
      </c>
      <c r="C1038" s="21"/>
      <c r="D1038" s="121"/>
      <c r="E1038" s="153"/>
      <c r="F1038" s="153"/>
      <c r="G1038" s="153"/>
      <c r="H1038" s="153"/>
      <c r="I1038" s="153">
        <f t="shared" si="938"/>
        <v>0</v>
      </c>
      <c r="J1038" s="153">
        <f t="shared" si="936"/>
        <v>0</v>
      </c>
      <c r="K1038" s="153"/>
      <c r="L1038" s="153"/>
      <c r="M1038" s="149">
        <v>9</v>
      </c>
      <c r="N1038" s="197">
        <f>IF(M1038="","",VLOOKUP(M1038,POA!$B$3:$G1019,3,0))</f>
        <v>5</v>
      </c>
      <c r="O1038" s="160" t="s">
        <v>7</v>
      </c>
      <c r="P1038" s="160">
        <f>+SUM(P1039:P1045)</f>
        <v>0</v>
      </c>
      <c r="Q1038" s="255">
        <f>IF(ISERROR(VLOOKUP(M1038,POA!$B$3:$G1008,2,0)),"",VLOOKUP(M1038,POA!$B$3:$G1008,2,0))</f>
        <v>1077361989</v>
      </c>
      <c r="R1038" s="295">
        <f>IF(M1038="","",SUM($I$1034)+IF(ISERROR(VLOOKUP(M1038,POA!$B$3:$G1007,4,0)),"",VLOOKUP(M1038,POA!$B$3:$G1007,4,0)))</f>
        <v>18718871861.009998</v>
      </c>
      <c r="S1038" s="298" t="str">
        <f>IF(OR($R$26=0,M1038="",Q1038=""),"",IF($R$26&gt;=VLOOKUP(M1038,POA!$B$3:$G$21,6,FALSE),"CUMPLE","NO CUMPLE"))</f>
        <v/>
      </c>
      <c r="T1038" s="129"/>
      <c r="U1038" s="130"/>
      <c r="V1038" s="186" t="str">
        <f>IF(OR($U1034=0,M1038="",Q1038=""),"",IF(AND(T1038="SI",$U1034&gt;=$V$22),"CUMPLE",IF($U1034&gt;=$V$23,"CUMPLE","NO CUMPLE")))</f>
        <v>CUMPLE</v>
      </c>
      <c r="W1038" s="131"/>
      <c r="X1038" s="186" t="str">
        <f>IF(OR(W1034=0,M1038="",Q1038=""),"",IF(AND(T1038="SI",W1034&lt;=$X$22),"CUMPLE",IF(W1034&lt;=$X$23,"CUMPLE","NO CUMPLE")))</f>
        <v>CUMPLE</v>
      </c>
      <c r="Y1038" s="132"/>
      <c r="Z1038" s="186" t="str">
        <f>IF(OR(Y1034=0,M1038="",Q1038=""),"",IF(AND(T1038="SI",Y1034&gt;=$Z$22),"CUMPLE",IF(Y1034&gt;=$Z$23,"CUMPLE","NO CUMPLE")))</f>
        <v>CUMPLE</v>
      </c>
      <c r="AA1038" s="214" t="str">
        <f t="shared" si="931"/>
        <v/>
      </c>
      <c r="AB1038" s="199">
        <v>2021</v>
      </c>
      <c r="AC1038" s="134">
        <f t="shared" si="933"/>
        <v>0</v>
      </c>
      <c r="AD1038" s="135" t="str">
        <f t="shared" si="937"/>
        <v/>
      </c>
      <c r="AE1038" s="136"/>
      <c r="AF1038" s="188" t="str">
        <f>IF(OR(M1038="",L1034="",P1038=""),"",IF(AND(T1034="SI",AE1034&gt;=$AF$22),"CUMPLE",IF(AE1034&gt;=$AF$23,"CUMPLE","NO CUMPLE")))</f>
        <v>CUMPLE</v>
      </c>
      <c r="AG1038" s="136"/>
      <c r="AH1038" s="188" t="str">
        <f>IF(OR(M1037="",L1034="",P1034=""),"",IF(AND(T1034="SI",AG1034&gt;=$AH$22),"CUMPLE",IF(AG1034&gt;=$AH$23,"CUMPLE","NO CUMPLE")))</f>
        <v>CUMPLE</v>
      </c>
      <c r="AI1038" s="162" t="str">
        <f t="shared" si="934"/>
        <v>CUMPLE</v>
      </c>
    </row>
    <row r="1039" spans="1:37" s="14" customFormat="1" ht="20.100000000000001" customHeight="1">
      <c r="A1039" s="259"/>
      <c r="B1039" s="21" t="str">
        <f t="shared" si="935"/>
        <v/>
      </c>
      <c r="C1039" s="21"/>
      <c r="D1039" s="121"/>
      <c r="E1039" s="153"/>
      <c r="F1039" s="153"/>
      <c r="G1039" s="153"/>
      <c r="H1039" s="153"/>
      <c r="I1039" s="153">
        <f t="shared" si="938"/>
        <v>0</v>
      </c>
      <c r="J1039" s="153">
        <f t="shared" si="936"/>
        <v>0</v>
      </c>
      <c r="K1039" s="153"/>
      <c r="L1039" s="153"/>
      <c r="M1039" s="149"/>
      <c r="N1039" s="197"/>
      <c r="O1039" s="160"/>
      <c r="P1039" s="160"/>
      <c r="Q1039" s="203"/>
      <c r="R1039" s="261"/>
      <c r="S1039" s="246" t="str">
        <f>IF(OR($R$26=0,M1039="",Q1039=""),"",IF($R$26&gt;=VLOOKUP(M1039,POA!$B$3:$G$21,6,FALSE),"CUMPLE","NO CUMPLE"))</f>
        <v/>
      </c>
      <c r="T1039" s="129"/>
      <c r="U1039" s="130"/>
      <c r="V1039" s="186" t="str">
        <f>IF(OR($U1034=0,M1039="",Q1039=""),"",IF(AND(T1039="SI",$U1034&gt;=$V$22),"CUMPLE",IF($U1034&gt;=$V$23,"CUMPLE","NO CUMPLE")))</f>
        <v/>
      </c>
      <c r="W1039" s="131"/>
      <c r="X1039" s="186" t="str">
        <f>IF(OR(W1034=0,M1039="",Q1039=""),"",IF(AND(T1039="SI",W1034&lt;=$X$22),"CUMPLE",IF(W1034&lt;=$X$23,"CUMPLE","NO CUMPLE")))</f>
        <v/>
      </c>
      <c r="Y1039" s="132"/>
      <c r="Z1039" s="186" t="str">
        <f>IF(OR(Y1034=0,M1039="",Q1039=""),"",IF(AND(T1039="SI",Y1034&gt;=$Z$22),"CUMPLE",IF(Y1034&gt;=$Z$23,"CUMPLE","NO CUMPLE")))</f>
        <v/>
      </c>
      <c r="AA1039" s="214" t="str">
        <f t="shared" si="931"/>
        <v/>
      </c>
      <c r="AB1039" s="199">
        <v>2021</v>
      </c>
      <c r="AC1039" s="134">
        <f t="shared" si="933"/>
        <v>0</v>
      </c>
      <c r="AD1039" s="135" t="str">
        <f t="shared" si="937"/>
        <v/>
      </c>
      <c r="AE1039" s="136"/>
      <c r="AF1039" s="188" t="str">
        <f>IF(OR(M1039="",L1034="",P1039=""),"",IF(AND(T1034="SI",AE1034&gt;=$AF$22),"CUMPLE",IF(AE1034&gt;=$AF$23,"CUMPLE","NO CUMPLE")))</f>
        <v/>
      </c>
      <c r="AG1039" s="136"/>
      <c r="AH1039" s="188" t="str">
        <f>IF(OR(M1039="",L1034="",P1034=""),"",IF(AND(T1034="SI",AG1034&gt;=$AH$22),"CUMPLE",IF(AG1034&gt;=$AH$23,"CUMPLE","NO CUMPLE")))</f>
        <v/>
      </c>
      <c r="AI1039" s="162" t="str">
        <f t="shared" si="934"/>
        <v/>
      </c>
    </row>
    <row r="1040" spans="1:37" s="14" customFormat="1" ht="20.100000000000001" customHeight="1">
      <c r="A1040" s="259"/>
      <c r="B1040" s="150" t="str">
        <f t="shared" si="935"/>
        <v/>
      </c>
      <c r="C1040" s="150"/>
      <c r="D1040" s="121"/>
      <c r="E1040" s="153"/>
      <c r="F1040" s="153"/>
      <c r="G1040" s="153"/>
      <c r="H1040" s="153"/>
      <c r="I1040" s="153">
        <f t="shared" si="938"/>
        <v>0</v>
      </c>
      <c r="J1040" s="153">
        <f t="shared" si="936"/>
        <v>0</v>
      </c>
      <c r="K1040" s="153"/>
      <c r="L1040" s="153"/>
      <c r="M1040" s="149"/>
      <c r="N1040" s="197"/>
      <c r="O1040" s="160"/>
      <c r="P1040" s="160"/>
      <c r="Q1040" s="203"/>
      <c r="R1040" s="204"/>
      <c r="S1040" s="246" t="str">
        <f>IF(OR($R$26=0,M1040="",Q1040=""),"",IF($R$26&gt;=VLOOKUP(M1040,POA!$B$3:$G$21,6,FALSE),"CUMPLE","NO CUMPLE"))</f>
        <v/>
      </c>
      <c r="T1040" s="129"/>
      <c r="U1040" s="130"/>
      <c r="V1040" s="186" t="str">
        <f>IF(OR($U1034=0,M1040="",Q1040=""),"",IF(AND(T1040="SI",$U1034&gt;=$V$22),"CUMPLE",IF($U1034&gt;=$V$23,"CUMPLE","NO CUMPLE")))</f>
        <v/>
      </c>
      <c r="W1040" s="131"/>
      <c r="X1040" s="186" t="str">
        <f>IF(OR(W1034=0,M1040="",Q1040=""),"",IF(AND(T1040="SI",W1034&lt;=$X$22),"CUMPLE",IF(W1034&lt;=$X$23,"CUMPLE","NO CUMPLE")))</f>
        <v/>
      </c>
      <c r="Y1040" s="132"/>
      <c r="Z1040" s="186" t="str">
        <f>IF(OR(Y1034=0,M1040="",Q1040=""),"",IF(AND(T1040="SI",Y1034&gt;=$Z$22),"CUMPLE",IF(Y1034&gt;=$Z$23,"CUMPLE","NO CUMPLE")))</f>
        <v/>
      </c>
      <c r="AA1040" s="214" t="str">
        <f t="shared" si="931"/>
        <v/>
      </c>
      <c r="AB1040" s="199">
        <v>2021</v>
      </c>
      <c r="AC1040" s="134">
        <f t="shared" si="933"/>
        <v>0</v>
      </c>
      <c r="AD1040" s="135" t="str">
        <f>IF(OR(B1040="",C1040=""),"",IF(AND(AC1040&gt;0,AC1040&lt;=30000),"MIPYME","NO CUMPLE"))</f>
        <v/>
      </c>
      <c r="AE1040" s="136"/>
      <c r="AF1040" s="188" t="str">
        <f>IF(OR(M1040="",L1034="",P1040=""),"",IF(AND(T1038="SI",AE1034&gt;=$AF$22),"CUMPLE",IF(AE1034&gt;=$AF$23,"CUMPLE","NO CUMPLE")))</f>
        <v/>
      </c>
      <c r="AG1040" s="136"/>
      <c r="AH1040" s="188" t="str">
        <f>IF(OR(M1040="",L1034="",P1034=""),"",IF(AND(T1034="SI",AG1034&gt;=$AH$22),"CUMPLE",IF(AG1034&gt;=$AH$23,"CUMPLE","NO CUMPLE")))</f>
        <v/>
      </c>
      <c r="AI1040" s="162" t="str">
        <f t="shared" si="934"/>
        <v/>
      </c>
    </row>
    <row r="1041" spans="1:37" s="14" customFormat="1" ht="20.100000000000001" customHeight="1">
      <c r="A1041" s="259"/>
      <c r="B1041" s="150" t="str">
        <f t="shared" si="935"/>
        <v/>
      </c>
      <c r="C1041" s="150"/>
      <c r="D1041" s="121"/>
      <c r="E1041" s="153"/>
      <c r="F1041" s="153"/>
      <c r="G1041" s="153"/>
      <c r="H1041" s="153"/>
      <c r="I1041" s="153">
        <f t="shared" si="938"/>
        <v>0</v>
      </c>
      <c r="J1041" s="153">
        <f t="shared" si="936"/>
        <v>0</v>
      </c>
      <c r="K1041" s="153"/>
      <c r="L1041" s="153"/>
      <c r="M1041" s="149"/>
      <c r="N1041" s="197"/>
      <c r="O1041" s="160"/>
      <c r="P1041" s="160"/>
      <c r="Q1041" s="203"/>
      <c r="R1041" s="204"/>
      <c r="S1041" s="246" t="str">
        <f>IF(OR($R$26=0,M1041="",Q1041=""),"",IF($R$26&gt;=VLOOKUP(M1041,POA!$B$3:$G$21,6,FALSE),"CUMPLE","NO CUMPLE"))</f>
        <v/>
      </c>
      <c r="T1041" s="129"/>
      <c r="U1041" s="130"/>
      <c r="V1041" s="186" t="str">
        <f>IF(OR($U1034=0,M1041="",Q1041=""),"",IF(AND(T1041="SI",$U1034&gt;=$V$22),"CUMPLE",IF($U1034&gt;=$V$23,"CUMPLE","NO CUMPLE")))</f>
        <v/>
      </c>
      <c r="W1041" s="131"/>
      <c r="X1041" s="186" t="str">
        <f>IF(OR(W1034=0,M1041="",Q1041=""),"",IF(AND(T1041="SI",W1034&lt;=$X$22),"CUMPLE",IF(W1034&lt;=$X$23,"CUMPLE","NO CUMPLE")))</f>
        <v/>
      </c>
      <c r="Y1041" s="132"/>
      <c r="Z1041" s="186" t="str">
        <f>IF(OR(Y1034=0,M1041="",Q1041=""),"",IF(AND(T1041="SI",Y1034&gt;=$Z$22),"CUMPLE",IF(Y1034&gt;=$Z$23,"CUMPLE","NO CUMPLE")))</f>
        <v/>
      </c>
      <c r="AA1041" s="214" t="str">
        <f t="shared" si="931"/>
        <v/>
      </c>
      <c r="AB1041" s="199">
        <v>2021</v>
      </c>
      <c r="AC1041" s="134">
        <f t="shared" si="933"/>
        <v>0</v>
      </c>
      <c r="AD1041" s="135" t="str">
        <f t="shared" ref="AD1041:AD1042" si="939">IF(OR(B1041="",C1041=""),"",IF(AND(AC1041&gt;0,AC1041&lt;=30000),"MIPYME","NO CUMPLE"))</f>
        <v/>
      </c>
      <c r="AE1041" s="136"/>
      <c r="AF1041" s="188" t="str">
        <f>IF(OR(M1041="",L1034="",P1041=""),"",IF(AND(T1034="SI",AE1034&gt;=$AF$22),"CUMPLE",IF(AE1034&gt;=$AF$23,"CUMPLE","NO CUMPLE")))</f>
        <v/>
      </c>
      <c r="AG1041" s="136"/>
      <c r="AH1041" s="188" t="str">
        <f>IF(OR(M1041="",L1034="",P1034=""),"",IF(AND(T1034="SI",AG1034&gt;=$AH$22),"CUMPLE",IF(AG1034&gt;=$AH$23,"CUMPLE","NO CUMPLE")))</f>
        <v/>
      </c>
      <c r="AI1041" s="162" t="str">
        <f t="shared" si="934"/>
        <v/>
      </c>
    </row>
    <row r="1042" spans="1:37" s="14" customFormat="1" ht="20.100000000000001" customHeight="1">
      <c r="A1042" s="259"/>
      <c r="B1042" s="150" t="str">
        <f t="shared" si="935"/>
        <v/>
      </c>
      <c r="C1042" s="150"/>
      <c r="D1042" s="121"/>
      <c r="E1042" s="153"/>
      <c r="F1042" s="153"/>
      <c r="G1042" s="153"/>
      <c r="H1042" s="153"/>
      <c r="I1042" s="153">
        <f t="shared" si="938"/>
        <v>0</v>
      </c>
      <c r="J1042" s="153">
        <f t="shared" si="936"/>
        <v>0</v>
      </c>
      <c r="K1042" s="153"/>
      <c r="L1042" s="153"/>
      <c r="M1042" s="149"/>
      <c r="N1042" s="197"/>
      <c r="O1042" s="160"/>
      <c r="P1042" s="160"/>
      <c r="Q1042" s="203"/>
      <c r="R1042" s="204"/>
      <c r="S1042" s="246" t="str">
        <f>IF(OR($R$26=0,M1042="",Q1042=""),"",IF($R$26&gt;=VLOOKUP(M1042,POA!$B$3:$G$21,6,FALSE),"CUMPLE","NO CUMPLE"))</f>
        <v/>
      </c>
      <c r="T1042" s="129"/>
      <c r="U1042" s="130"/>
      <c r="V1042" s="186" t="str">
        <f>IF(OR($U1034=0,M1042="",Q1042=""),"",IF(AND(T1042="SI",$U1034&gt;=$V$22),"CUMPLE",IF($U1034&gt;=$V$23,"CUMPLE","NO CUMPLE")))</f>
        <v/>
      </c>
      <c r="W1042" s="131"/>
      <c r="X1042" s="186" t="str">
        <f>IF(OR(W1034=0,M1042="",Q1042=""),"",IF(AND(T1042="SI",W1034&lt;=$X$22),"CUMPLE",IF(W1034&lt;=$X$23,"CUMPLE","NO CUMPLE")))</f>
        <v/>
      </c>
      <c r="Y1042" s="132"/>
      <c r="Z1042" s="186" t="str">
        <f>IF(OR(Y1034=0,M1042="",Q1042=""),"",IF(AND(T1042="SI",Y1034&gt;=$Z$22),"CUMPLE",IF(Y1034&gt;=$Z$23,"CUMPLE","NO CUMPLE")))</f>
        <v/>
      </c>
      <c r="AA1042" s="215" t="str">
        <f t="shared" si="931"/>
        <v/>
      </c>
      <c r="AB1042" s="133">
        <v>2021</v>
      </c>
      <c r="AC1042" s="134">
        <f t="shared" si="933"/>
        <v>0</v>
      </c>
      <c r="AD1042" s="135" t="str">
        <f t="shared" si="939"/>
        <v/>
      </c>
      <c r="AE1042" s="136"/>
      <c r="AF1042" s="188" t="str">
        <f>IF(OR(M1042="",L1034="",P1034=""),"",IF(AND(T1034="SI",AE1034&gt;=$AF$22),"CUMPLE",IF(AE1034&gt;=$AF$23,"CUMPLE","NO CUMPLE")))</f>
        <v/>
      </c>
      <c r="AG1042" s="136"/>
      <c r="AH1042" s="188" t="str">
        <f>IF(OR(M1042="",L1034="",P1034=""),"",IF(AND(T1034="SI",AG1034&gt;=$AH$22),"CUMPLE",IF(AG1034&gt;=$AH$23,"CUMPLE","NO CUMPLE")))</f>
        <v/>
      </c>
      <c r="AI1042" s="162" t="str">
        <f t="shared" si="934"/>
        <v/>
      </c>
    </row>
    <row r="1043" spans="1:37" s="14" customFormat="1" ht="20.100000000000001" customHeight="1">
      <c r="A1043" s="259"/>
      <c r="B1043" s="150" t="str">
        <f t="shared" si="935"/>
        <v/>
      </c>
      <c r="C1043" s="150"/>
      <c r="D1043" s="121"/>
      <c r="E1043" s="153"/>
      <c r="F1043" s="153"/>
      <c r="G1043" s="153"/>
      <c r="H1043" s="153"/>
      <c r="I1043" s="153">
        <f t="shared" si="938"/>
        <v>0</v>
      </c>
      <c r="J1043" s="153">
        <f t="shared" si="936"/>
        <v>0</v>
      </c>
      <c r="K1043" s="153"/>
      <c r="L1043" s="153"/>
      <c r="M1043" s="151"/>
      <c r="N1043" s="197"/>
      <c r="O1043" s="160"/>
      <c r="P1043" s="160"/>
      <c r="Q1043" s="203"/>
      <c r="R1043" s="204"/>
      <c r="S1043" s="246"/>
      <c r="T1043" s="129"/>
      <c r="U1043" s="130"/>
      <c r="V1043" s="186" t="str">
        <f>IF(OR($U1034=0,M1043="",Q1043=""),"",IF(AND(T1043="SI",$U1034&gt;=$V$22),"CUMPLE",IF($U1034&gt;=$V$23,"CUMPLE","NO CUMPLE")))</f>
        <v/>
      </c>
      <c r="W1043" s="131"/>
      <c r="X1043" s="186" t="str">
        <f>IF(OR(W1034=0,M1043="",Q1043=""),"",IF(AND(T1043="SI",W1034&lt;=$X$22),"CUMPLE",IF(W1034&lt;=$X$23,"CUMPLE","NO CUMPLE")))</f>
        <v/>
      </c>
      <c r="Y1043" s="132"/>
      <c r="Z1043" s="186" t="str">
        <f>IF(OR(Y1034=0,M1043="",Q1043=""),"",IF(AND(T1043="SI",Y1034&gt;=$Z$22),"CUMPLE",IF(Y1034&gt;=$Z$23,"CUMPLE","NO CUMPLE")))</f>
        <v/>
      </c>
      <c r="AA1043" s="214" t="str">
        <f t="shared" si="931"/>
        <v/>
      </c>
      <c r="AB1043" s="199">
        <v>2021</v>
      </c>
      <c r="AC1043" s="134">
        <f t="shared" si="933"/>
        <v>0</v>
      </c>
      <c r="AD1043" s="135" t="str">
        <f>IF(OR(B1043="",C1043=""),"",IF(AND(AC1043&gt;0,AC1043&lt;=30000),"MIPYME","NO CUMPLE"))</f>
        <v/>
      </c>
      <c r="AE1043" s="136"/>
      <c r="AF1043" s="188" t="str">
        <f>IF(OR(M1043="",L1034="",P1043=""),"",IF(AND(T1034="SI",AE1034&gt;=$AF$22),"CUMPLE",IF(AE1034&gt;=$AF$23,"CUMPLE","NO CUMPLE")))</f>
        <v/>
      </c>
      <c r="AG1043" s="136"/>
      <c r="AH1043" s="188" t="str">
        <f>IF(OR(M1043="",L1034="",P1034=""),"",IF(AND(T1034="SI",AG1034&gt;=$AH$22),"CUMPLE",IF(AG1034&gt;=$AH$23,"CUMPLE","NO CUMPLE")))</f>
        <v/>
      </c>
      <c r="AI1043" s="162" t="str">
        <f t="shared" si="934"/>
        <v/>
      </c>
    </row>
    <row r="1044" spans="1:37" ht="20.100000000000001" customHeight="1">
      <c r="A1044" s="259"/>
      <c r="B1044" s="284" t="str">
        <f t="shared" si="935"/>
        <v/>
      </c>
      <c r="C1044" s="284"/>
      <c r="D1044" s="284"/>
      <c r="E1044" s="216"/>
      <c r="F1044" s="153"/>
      <c r="G1044" s="153"/>
      <c r="H1044" s="153"/>
      <c r="I1044" s="153">
        <f>IF(ISERROR(E1044-G1044),"",E1044-G1044)</f>
        <v>0</v>
      </c>
      <c r="J1044" s="153">
        <f t="shared" si="936"/>
        <v>0</v>
      </c>
      <c r="K1044" s="153"/>
      <c r="L1044" s="153"/>
      <c r="M1044" s="151"/>
      <c r="N1044" s="197"/>
      <c r="O1044" s="160"/>
      <c r="P1044" s="160"/>
      <c r="Q1044" s="203"/>
      <c r="R1044" s="204"/>
      <c r="S1044" s="253"/>
      <c r="T1044" s="129"/>
      <c r="U1044" s="129"/>
      <c r="V1044" s="186" t="str">
        <f>IF(OR($U1035=0,M1044="",Q1044=""),"",IF(AND(T1044="SI",$U1035&gt;=$V$22),"CUMPLE",IF($U1035&gt;=$V$23,"CUMPLE","NO CUMPLE")))</f>
        <v/>
      </c>
      <c r="W1044" s="129"/>
      <c r="X1044" s="186" t="str">
        <f>IF(OR(W1035=0,M1044="",Q1044=""),"",IF(AND(T1044="SI",W1035&lt;=$X$22),"CUMPLE",IF(W1035&lt;=$X$23,"CUMPLE","NO CUMPLE")))</f>
        <v/>
      </c>
      <c r="Y1044" s="129"/>
      <c r="Z1044" s="186" t="str">
        <f>IF(OR(Y1035=0,M1044="",Q1044=""),"",IF(AND(T1044="SI",Y1035&gt;=$Z$22),"CUMPLE",IF(Y1035&gt;=$Z$23,"CUMPLE","NO CUMPLE")))</f>
        <v/>
      </c>
      <c r="AA1044" s="214" t="str">
        <f t="shared" si="931"/>
        <v/>
      </c>
      <c r="AB1044" s="200"/>
      <c r="AC1044" s="129"/>
      <c r="AD1044" s="129"/>
      <c r="AE1044" s="129"/>
      <c r="AF1044" s="188" t="str">
        <f>IF(OR(M1044="",L1034="",P1044=""),"",IF(AND(T1034="SI",AE1034&gt;=$AF$22),"CUMPLE",IF(AE1034&gt;=$AF$23,"CUMPLE","NO CUMPLE")))</f>
        <v/>
      </c>
      <c r="AG1044" s="129"/>
      <c r="AH1044" s="188" t="str">
        <f>IF(OR(M1044="",L1034="",P1034=""),"",IF(AND(T1034="SI",AG1034&gt;=$AH$22),"CUMPLE",IF(AG1034&gt;=$AH$23,"CUMPLE","NO CUMPLE")))</f>
        <v/>
      </c>
      <c r="AI1044" s="162" t="str">
        <f t="shared" si="934"/>
        <v/>
      </c>
      <c r="AJ1044" s="14"/>
      <c r="AK1044" s="14"/>
    </row>
    <row r="1045" spans="1:37" ht="9.9499999999999993" customHeight="1" thickBot="1">
      <c r="A1045" s="259"/>
      <c r="B1045" s="322" t="s">
        <v>73</v>
      </c>
      <c r="C1045" s="323"/>
      <c r="D1045" s="323"/>
      <c r="E1045" s="323"/>
      <c r="F1045" s="323"/>
      <c r="G1045" s="323"/>
      <c r="H1045" s="323"/>
      <c r="I1045" s="323"/>
      <c r="J1045" s="323"/>
      <c r="K1045" s="323"/>
      <c r="L1045" s="323"/>
      <c r="M1045" s="323"/>
      <c r="N1045" s="323"/>
      <c r="O1045" s="323"/>
      <c r="P1045" s="323"/>
      <c r="Q1045" s="323"/>
      <c r="R1045" s="323"/>
      <c r="S1045" s="324"/>
      <c r="T1045" s="323"/>
      <c r="U1045" s="323"/>
      <c r="V1045" s="323"/>
      <c r="W1045" s="323"/>
      <c r="X1045" s="323"/>
      <c r="Y1045" s="323"/>
      <c r="Z1045" s="323"/>
      <c r="AA1045" s="324"/>
      <c r="AB1045" s="323"/>
      <c r="AC1045" s="323"/>
      <c r="AD1045" s="323"/>
      <c r="AE1045" s="323"/>
      <c r="AF1045" s="323"/>
      <c r="AG1045" s="323"/>
      <c r="AH1045" s="323"/>
      <c r="AI1045" s="325"/>
      <c r="AJ1045" s="14"/>
      <c r="AK1045" s="14"/>
    </row>
    <row r="1046" spans="1:37" s="221" customFormat="1" ht="26.1" customHeight="1">
      <c r="A1046" s="269" t="s">
        <v>371</v>
      </c>
      <c r="B1046" s="222">
        <v>86</v>
      </c>
      <c r="C1046" s="223" t="s">
        <v>372</v>
      </c>
      <c r="D1046" s="224">
        <f>IF(SUM(D1047:D1056)=0,"",SUM(D1047:D1056))</f>
        <v>1</v>
      </c>
      <c r="E1046" s="225">
        <f t="shared" ref="E1046:K1046" si="940">IF(ISERROR(SUM(E1047:E1056)),"",SUM(E1047:E1056))</f>
        <v>4050539096</v>
      </c>
      <c r="F1046" s="225">
        <f t="shared" si="940"/>
        <v>4602167527</v>
      </c>
      <c r="G1046" s="225">
        <f t="shared" si="940"/>
        <v>294954400</v>
      </c>
      <c r="H1046" s="225">
        <f t="shared" si="940"/>
        <v>294954400</v>
      </c>
      <c r="I1046" s="225">
        <f t="shared" si="940"/>
        <v>3755584696</v>
      </c>
      <c r="J1046" s="225">
        <f t="shared" si="940"/>
        <v>4307213127</v>
      </c>
      <c r="K1046" s="225">
        <f t="shared" si="940"/>
        <v>1133982284</v>
      </c>
      <c r="L1046" s="225">
        <f t="shared" ref="L1046" si="941">IF(ISERROR(SUM(L1047:L1055)),"",SUM(L1047:L1055))</f>
        <v>9732901</v>
      </c>
      <c r="M1046" s="226">
        <v>4</v>
      </c>
      <c r="N1046" s="227">
        <f>IF(M1046="","",VLOOKUP(M1046,POA!$B$3:$G1018,3,0))</f>
        <v>5</v>
      </c>
      <c r="O1046" s="228" t="s">
        <v>7</v>
      </c>
      <c r="P1046" s="228">
        <f>+SUM(P1047:P1055)</f>
        <v>0</v>
      </c>
      <c r="Q1046" s="229">
        <f>IF(ISERROR(VLOOKUP(M1046,POA!$B$3:$G1031,2,0)),"",VLOOKUP(M1046,POA!$B$3:$G1031,2,0))</f>
        <v>1378467964</v>
      </c>
      <c r="R1046" s="230">
        <f>IF(M1046="","",SUM($I$1046)+IF(ISERROR(VLOOKUP(M1046,POA!$B$3:$G1015,4,0)),"",VLOOKUP(M1046,POA!$B$3:$G1015,4,0)))</f>
        <v>4031278288.8000002</v>
      </c>
      <c r="S1046" s="231" t="str">
        <f>IF(OR($R$26=0,M1046="",Q1046=""),"",IF($R$26&gt;=VLOOKUP(M1046,POA!$B$3:$G$21,6,FALSE),"CUMPLE","NO CUMPLE"))</f>
        <v/>
      </c>
      <c r="T1046" s="225" t="str">
        <f>IF(M1046="","",IF(COUNTIFS(T1047:T1056,"SI",D1047:D1056,"&gt;=10%")&gt;0,"SI","NO"))</f>
        <v>SI</v>
      </c>
      <c r="U1046" s="225">
        <f>IF(ISERROR(SUM(E1046/G1046)),0,SUM(E1046/G1046))</f>
        <v>13.732763762805369</v>
      </c>
      <c r="V1046" s="232" t="str">
        <f>IF(OR($U1046=0,M1046="",Q1046=""),"",IF(AND(T1046="SI",$U1046&gt;=$V$22),"CUMPLE",IF($U1046&gt;=$V$23,"CUMPLE","NO CUMPLE")))</f>
        <v>CUMPLE</v>
      </c>
      <c r="W1046" s="233">
        <f>IF(M1046="","",IF(ISERROR(SUM(H1046/F1046)),0,SUM(H1046/F1046)))</f>
        <v>6.4090322281742523E-2</v>
      </c>
      <c r="X1046" s="232" t="str">
        <f>IF(OR(W1046=0,M1046="",Q1046=""),"",IF(AND(T1046="SI",W1046&lt;=$X$22),"CUMPLE",IF(W1046&lt;=$X$23,"CUMPLE","NO CUMPLE")))</f>
        <v>CUMPLE</v>
      </c>
      <c r="Y1046" s="225">
        <f>IF(ISERROR(SUM(K1046/L1046)),0,SUM(K1046/L1046))</f>
        <v>116.51020430599263</v>
      </c>
      <c r="Z1046" s="232" t="str">
        <f>IF(OR(Y1046=0,M1046="",Q1046=""),"",IF(AND(T1046="SI",Y1046&gt;=$Z$22),"CUMPLE",IF(Y1046&gt;=$Z$23,"CUMPLE","NO CUMPLE")))</f>
        <v>CUMPLE</v>
      </c>
      <c r="AA1046" s="234" t="str">
        <f t="shared" ref="AA1046:AA1056" si="942">IF(OR(S1046="",V1046="",X1046="",Z1046=""),"",IF(S1046="NO CUMPLE","NO CUMPLE",IF(V1046="NO CUMPLE","NO CUMPLE",IF(X1046="NO CUMPLE","NO CUMPLE",IF(Z1046="NO CUMPLE","NO CUMPLE",IF(Z1046="NO CUMPLE","NO CUMPLE","CUMPLE"))))))</f>
        <v/>
      </c>
      <c r="AB1046" s="235">
        <v>2021</v>
      </c>
      <c r="AC1046" s="236">
        <f>IF(ISERROR(F1046/VLOOKUP(AB1046,$AC$21:$AD$23,2)),"",F1046/VLOOKUP(AB1046,$AC$21:$AD$23,2))</f>
        <v>5065.5320012855991</v>
      </c>
      <c r="AD1046" s="237" t="str">
        <f>IF(OR(B1046="",C1046=""),"",IF(AND(AC1046&gt;0,AC1046&lt;=30000),"MIPYME","NO CUMPLE"))</f>
        <v>MIPYME</v>
      </c>
      <c r="AE1046" s="238">
        <f>IF(M1046="","",IF(ISERROR(SUM(K1046/J1046)),0,SUM(K1046/J1046)))</f>
        <v>0.26327517365963859</v>
      </c>
      <c r="AF1046" s="239" t="str">
        <f>IF(OR(M1046="",L1046="",P1046=""),"",IF(AND(T1046="SI",AE1046&gt;=$AF$22),"CUMPLE",IF(AE1046&gt;=$AF$23,"CUMPLE","NO CUMPLE")))</f>
        <v>CUMPLE</v>
      </c>
      <c r="AG1046" s="238">
        <f>IF(M1046="","",IF(ISERROR(SUM(K1046/F1046)),0,SUM(K1046/F1046)))</f>
        <v>0.24640178293101062</v>
      </c>
      <c r="AH1046" s="239" t="str">
        <f>IF(OR(M1046="",L1046="",P1046=""),"",IF(AND(T1046="SI",AG1046&gt;=$AH$22),"CUMPLE",IF(AG1046&gt;=$AH$23,"CUMPLE","NO CUMPLE")))</f>
        <v>CUMPLE</v>
      </c>
      <c r="AI1046" s="234" t="str">
        <f>IF(OR(AF1046="",AH1046=""),"",IF(AF1046="NO CUMPLE","NO CUMPLE",IF(AH1046="NO CUMPLE","NO CUMPLE",IF(AH1046="NO CUMPLE","NO CUMPLE","CUMPLE"))))</f>
        <v>CUMPLE</v>
      </c>
    </row>
    <row r="1047" spans="1:37" s="14" customFormat="1" ht="20.100000000000001" customHeight="1">
      <c r="A1047" s="259">
        <v>45469</v>
      </c>
      <c r="B1047" s="146">
        <f>IF(C1047="","",B1046+0.1)</f>
        <v>86.1</v>
      </c>
      <c r="C1047" s="146" t="s">
        <v>373</v>
      </c>
      <c r="D1047" s="147">
        <v>0.5</v>
      </c>
      <c r="E1047" s="137">
        <v>2771013218</v>
      </c>
      <c r="F1047" s="137">
        <v>3291194849</v>
      </c>
      <c r="G1047" s="137">
        <v>251304400</v>
      </c>
      <c r="H1047" s="137">
        <v>251304400</v>
      </c>
      <c r="I1047" s="137">
        <f>IF(ISERROR(E1047-G1047),"",E1047-G1047)</f>
        <v>2519708818</v>
      </c>
      <c r="J1047" s="137">
        <f>IF(ISERROR(F1047-H1047),"",F1047-H1047)</f>
        <v>3039890449</v>
      </c>
      <c r="K1047" s="137">
        <v>890374398</v>
      </c>
      <c r="L1047" s="137">
        <v>9582901</v>
      </c>
      <c r="M1047" s="148">
        <v>6</v>
      </c>
      <c r="N1047" s="198">
        <f>IF(M1047="","",VLOOKUP(M1047,POA!$B$3:$G1018,3,0))</f>
        <v>5</v>
      </c>
      <c r="O1047" s="159" t="s">
        <v>7</v>
      </c>
      <c r="P1047" s="159">
        <f t="shared" ref="P1047:P1048" si="943">+SUM(P1048:P1056)</f>
        <v>0</v>
      </c>
      <c r="Q1047" s="202">
        <f>IF(ISERROR(VLOOKUP(M1047,POA!$B$3:$G1031,2,0)),"",VLOOKUP(M1047,POA!$B$3:$G1031,2,0))</f>
        <v>1264100957</v>
      </c>
      <c r="R1047" s="264">
        <f>IF(M1047="","",SUM($I$1046)+IF(ISERROR(VLOOKUP(M1047,POA!$B$3:$G1016,4,0)),"",VLOOKUP(M1047,POA!$B$3:$G1016,4,0)))</f>
        <v>4008404887.4000001</v>
      </c>
      <c r="S1047" s="256" t="str">
        <f>IF(OR($R$26=0,M1047="",Q1047=""),"",IF($R$26&gt;=VLOOKUP(M1047,POA!$B$3:$G$21,6,FALSE),"CUMPLE","NO CUMPLE"))</f>
        <v/>
      </c>
      <c r="T1047" s="154" t="s">
        <v>71</v>
      </c>
      <c r="U1047" s="138"/>
      <c r="V1047" s="185" t="str">
        <f>IF(OR($U1046=0,M1047="",Q1047=""),"",IF(AND(T1047="SI",$U1046&gt;=$V$22),"CUMPLE",IF($U1046&gt;=$V$23,"CUMPLE","NO CUMPLE")))</f>
        <v>CUMPLE</v>
      </c>
      <c r="W1047" s="139"/>
      <c r="X1047" s="185" t="str">
        <f>IF(OR(W1046=0,M1047="",Q1047=""),"",IF(AND(T1047="SI",W1046&lt;=$X$22),"CUMPLE",IF(W1046&lt;=$X$23,"CUMPLE","NO CUMPLE")))</f>
        <v>CUMPLE</v>
      </c>
      <c r="Y1047" s="140"/>
      <c r="Z1047" s="185" t="str">
        <f>IF(OR(Y1046=0,M1047="",Q1047=""),"",IF(AND(T1047="SI",Y1046&gt;=$Z$22),"CUMPLE",IF(Y1046&gt;=$Z$23,"CUMPLE","NO CUMPLE")))</f>
        <v>CUMPLE</v>
      </c>
      <c r="AA1047" s="213" t="str">
        <f t="shared" si="942"/>
        <v/>
      </c>
      <c r="AB1047" s="141">
        <v>2021</v>
      </c>
      <c r="AC1047" s="142">
        <f t="shared" ref="AC1047:AC1055" si="944">IF(ISERROR(F1047/VLOOKUP(AB1047,$AC$21:$AD$23,2)),"",F1047/VLOOKUP(AB1047,$AC$21:$AD$23,2))</f>
        <v>3622.5653960370973</v>
      </c>
      <c r="AD1047" s="143" t="str">
        <f>IF(OR(B1047="",C1047=""),"",IF(AND(AC1047&gt;0,AC1047&lt;=30000),"MIPYME","NO CUMPLE"))</f>
        <v>MIPYME</v>
      </c>
      <c r="AE1047" s="144"/>
      <c r="AF1047" s="187" t="str">
        <f>IF(OR(M1047="",L1046="",P1047=""),"",IF(AND(T1046="SI",AE1046&gt;=$AF$22),"CUMPLE",IF(AE1046&gt;=$AF$23,"CUMPLE","NO CUMPLE")))</f>
        <v>CUMPLE</v>
      </c>
      <c r="AG1047" s="144"/>
      <c r="AH1047" s="187" t="str">
        <f>IF(OR(M1047="",L1046="",P1047=""),"",IF(AND(T1046="SI",AG1046&gt;=$AH$22),"CUMPLE",IF(AG1046&gt;=$AH$23,"CUMPLE","NO CUMPLE")))</f>
        <v>CUMPLE</v>
      </c>
      <c r="AI1047" s="161" t="str">
        <f t="shared" ref="AI1047:AI1056" si="945">IF(OR(AF1047="",AH1047=""),"",IF(AF1047="NO CUMPLE","NO CUMPLE",IF(AH1047="NO CUMPLE","NO CUMPLE",IF(AH1047="NO CUMPLE","NO CUMPLE","CUMPLE"))))</f>
        <v>CUMPLE</v>
      </c>
    </row>
    <row r="1048" spans="1:37" s="14" customFormat="1" ht="20.100000000000001" customHeight="1">
      <c r="A1048" s="259"/>
      <c r="B1048" s="21">
        <f t="shared" ref="B1048:B1056" si="946">IF(C1048="","",B1047+0.1)</f>
        <v>86.199999999999989</v>
      </c>
      <c r="C1048" s="21" t="s">
        <v>374</v>
      </c>
      <c r="D1048" s="121">
        <v>0.5</v>
      </c>
      <c r="E1048" s="153">
        <v>1279525878</v>
      </c>
      <c r="F1048" s="153">
        <v>1310972678</v>
      </c>
      <c r="G1048" s="153">
        <v>43650000</v>
      </c>
      <c r="H1048" s="153">
        <v>43650000</v>
      </c>
      <c r="I1048" s="153">
        <f>IF(ISERROR(E1048-G1048),"",E1048-G1048)</f>
        <v>1235875878</v>
      </c>
      <c r="J1048" s="153">
        <f t="shared" ref="J1048:J1056" si="947">IF(ISERROR(F1048-H1048),"",F1048-H1048)</f>
        <v>1267322678</v>
      </c>
      <c r="K1048" s="153">
        <v>243607886</v>
      </c>
      <c r="L1048" s="153">
        <v>150000</v>
      </c>
      <c r="M1048" s="149">
        <v>7</v>
      </c>
      <c r="N1048" s="197">
        <f>IF(M1048="","",VLOOKUP(M1048,POA!$B$3:$G1018,3,0))</f>
        <v>5</v>
      </c>
      <c r="O1048" s="160" t="s">
        <v>7</v>
      </c>
      <c r="P1048" s="160">
        <f t="shared" si="943"/>
        <v>0</v>
      </c>
      <c r="Q1048" s="255">
        <f>IF(ISERROR(VLOOKUP(M1048,POA!$B$3:$G1031,2,0)),"",VLOOKUP(M1048,POA!$B$3:$G1031,2,0))</f>
        <v>1167015102</v>
      </c>
      <c r="R1048" s="295">
        <f>IF(M1048="","",SUM($I$1046)+IF(ISERROR(VLOOKUP(M1048,POA!$B$3:$G1017,4,0)),"",VLOOKUP(M1048,POA!$B$3:$G1017,4,0)))</f>
        <v>3988987716.4000001</v>
      </c>
      <c r="S1048" s="257" t="str">
        <f>IF(OR($R$26=0,M1048="",Q1048=""),"",IF($R$26&gt;=VLOOKUP(M1048,POA!$B$3:$G$21,6,FALSE),"CUMPLE","NO CUMPLE"))</f>
        <v/>
      </c>
      <c r="T1048" s="129" t="s">
        <v>71</v>
      </c>
      <c r="U1048" s="130"/>
      <c r="V1048" s="186" t="str">
        <f>IF(OR($U1046=0,M1048="",Q1048=""),"",IF(AND(T1048="SI",$U1046&gt;=$V$22),"CUMPLE",IF($U1046&gt;=$V$23,"CUMPLE","NO CUMPLE")))</f>
        <v>CUMPLE</v>
      </c>
      <c r="W1048" s="131"/>
      <c r="X1048" s="186" t="str">
        <f>IF(OR(W1046=0,M1048="",Q1048=""),"",IF(AND(T1048="SI",W1046&lt;=$X$22),"CUMPLE",IF(W1046&lt;=$X$23,"CUMPLE","NO CUMPLE")))</f>
        <v>CUMPLE</v>
      </c>
      <c r="Y1048" s="132"/>
      <c r="Z1048" s="186" t="str">
        <f>IF(OR(Y1046=0,M1048="",Q1048=""),"",IF(AND(T1048="SI",Y1046&gt;=$Z$22),"CUMPLE",IF(Y1046&gt;=$Z$23,"CUMPLE","NO CUMPLE")))</f>
        <v>CUMPLE</v>
      </c>
      <c r="AA1048" s="214" t="str">
        <f t="shared" si="942"/>
        <v/>
      </c>
      <c r="AB1048" s="199">
        <v>2021</v>
      </c>
      <c r="AC1048" s="134">
        <f t="shared" si="944"/>
        <v>1442.9666052485013</v>
      </c>
      <c r="AD1048" s="135" t="str">
        <f t="shared" ref="AD1048:AD1051" si="948">IF(OR(B1048="",C1048=""),"",IF(AND(AC1048&gt;0,AC1048&lt;=30000),"MIPYME","NO CUMPLE"))</f>
        <v>MIPYME</v>
      </c>
      <c r="AE1048" s="136"/>
      <c r="AF1048" s="188" t="str">
        <f>IF(OR(M1048="",L1046="",P1048=""),"",IF(AND(T1046="SI",AE1046&gt;=$AF$22),"CUMPLE",IF(AE1046&gt;=$AF$23,"CUMPLE","NO CUMPLE")))</f>
        <v>CUMPLE</v>
      </c>
      <c r="AG1048" s="136"/>
      <c r="AH1048" s="188" t="str">
        <f>IF(OR(M1048="",L1046="",P1046=""),"",IF(AND(T1046="SI",AG1046&gt;=$AH$22),"CUMPLE",IF(AG1046&gt;=$AH$23,"CUMPLE","NO CUMPLE")))</f>
        <v>CUMPLE</v>
      </c>
      <c r="AI1048" s="162" t="str">
        <f t="shared" si="945"/>
        <v>CUMPLE</v>
      </c>
    </row>
    <row r="1049" spans="1:37" s="14" customFormat="1" ht="20.100000000000001" customHeight="1">
      <c r="A1049" s="259"/>
      <c r="B1049" s="21" t="str">
        <f t="shared" si="946"/>
        <v/>
      </c>
      <c r="C1049" s="21"/>
      <c r="D1049" s="121"/>
      <c r="E1049" s="153"/>
      <c r="F1049" s="153"/>
      <c r="G1049" s="153"/>
      <c r="H1049" s="153"/>
      <c r="I1049" s="153">
        <f t="shared" ref="I1049:I1055" si="949">IF(ISERROR(E1049-G1049),"",E1049-G1049)</f>
        <v>0</v>
      </c>
      <c r="J1049" s="153">
        <f t="shared" si="947"/>
        <v>0</v>
      </c>
      <c r="K1049" s="153"/>
      <c r="L1049" s="153"/>
      <c r="M1049" s="149"/>
      <c r="N1049" s="197"/>
      <c r="O1049" s="160"/>
      <c r="P1049" s="160"/>
      <c r="Q1049" s="203"/>
      <c r="R1049" s="261"/>
      <c r="S1049" s="251" t="str">
        <f>IF(OR($R$26=0,M1049="",Q1049=""),"",IF($R$26&gt;=VLOOKUP(M1049,POA!$B$3:$G$21,6,FALSE),"CUMPLE","NO CUMPLE"))</f>
        <v/>
      </c>
      <c r="T1049" s="129"/>
      <c r="U1049" s="130"/>
      <c r="V1049" s="186" t="str">
        <f>IF(OR($U1046=0,M1049="",Q1049=""),"",IF(AND(T1049="SI",$U1046&gt;=$V$22),"CUMPLE",IF($U1046&gt;=$V$23,"CUMPLE","NO CUMPLE")))</f>
        <v/>
      </c>
      <c r="W1049" s="131"/>
      <c r="X1049" s="186" t="str">
        <f>IF(OR(W1046=0,M1049="",Q1049=""),"",IF(AND(T1049="SI",W1046&lt;=$X$22),"CUMPLE",IF(W1046&lt;=$X$23,"CUMPLE","NO CUMPLE")))</f>
        <v/>
      </c>
      <c r="Y1049" s="132"/>
      <c r="Z1049" s="186" t="str">
        <f>IF(OR(Y1046=0,M1049="",Q1049=""),"",IF(AND(T1049="SI",Y1046&gt;=$Z$22),"CUMPLE",IF(Y1046&gt;=$Z$23,"CUMPLE","NO CUMPLE")))</f>
        <v/>
      </c>
      <c r="AA1049" s="214" t="str">
        <f t="shared" si="942"/>
        <v/>
      </c>
      <c r="AB1049" s="199">
        <v>2021</v>
      </c>
      <c r="AC1049" s="134">
        <f t="shared" si="944"/>
        <v>0</v>
      </c>
      <c r="AD1049" s="135" t="str">
        <f t="shared" si="948"/>
        <v/>
      </c>
      <c r="AE1049" s="136"/>
      <c r="AF1049" s="188" t="str">
        <f>IF(OR(M1049="",L1046="",P1049=""),"",IF(AND(T1046="SI",AE1046&gt;=$AF$22),"CUMPLE",IF(AE1046&gt;=$AF$23,"CUMPLE","NO CUMPLE")))</f>
        <v/>
      </c>
      <c r="AG1049" s="136"/>
      <c r="AH1049" s="188" t="str">
        <f>IF(OR(M1049="",L1046="",P1046=""),"",IF(AND(T1046="SI",AG1046&gt;=$AH$22),"CUMPLE",IF(AG1046&gt;=$AH$23,"CUMPLE","NO CUMPLE")))</f>
        <v/>
      </c>
      <c r="AI1049" s="162" t="str">
        <f t="shared" si="945"/>
        <v/>
      </c>
    </row>
    <row r="1050" spans="1:37" s="14" customFormat="1" ht="20.100000000000001" customHeight="1">
      <c r="A1050" s="259"/>
      <c r="B1050" s="21" t="str">
        <f t="shared" si="946"/>
        <v/>
      </c>
      <c r="C1050" s="21"/>
      <c r="D1050" s="121"/>
      <c r="E1050" s="153"/>
      <c r="F1050" s="153"/>
      <c r="G1050" s="153"/>
      <c r="H1050" s="153"/>
      <c r="I1050" s="153">
        <f t="shared" si="949"/>
        <v>0</v>
      </c>
      <c r="J1050" s="153">
        <f t="shared" si="947"/>
        <v>0</v>
      </c>
      <c r="K1050" s="153"/>
      <c r="L1050" s="153"/>
      <c r="M1050" s="149"/>
      <c r="N1050" s="197"/>
      <c r="O1050" s="160"/>
      <c r="P1050" s="160"/>
      <c r="Q1050" s="203"/>
      <c r="R1050" s="204"/>
      <c r="S1050" s="252" t="str">
        <f>IF(OR($R$26=0,M1050="",Q1050=""),"",IF($R$26&gt;=VLOOKUP(M1050,POA!$B$3:$G$21,6,FALSE),"CUMPLE","NO CUMPLE"))</f>
        <v/>
      </c>
      <c r="T1050" s="129"/>
      <c r="U1050" s="130"/>
      <c r="V1050" s="186" t="str">
        <f>IF(OR($U1046=0,M1050="",Q1050=""),"",IF(AND(T1050="SI",$U1046&gt;=$V$22),"CUMPLE",IF($U1046&gt;=$V$23,"CUMPLE","NO CUMPLE")))</f>
        <v/>
      </c>
      <c r="W1050" s="131"/>
      <c r="X1050" s="186" t="str">
        <f>IF(OR(W1046=0,M1050="",Q1050=""),"",IF(AND(T1050="SI",W1046&lt;=$X$22),"CUMPLE",IF(W1046&lt;=$X$23,"CUMPLE","NO CUMPLE")))</f>
        <v/>
      </c>
      <c r="Y1050" s="132"/>
      <c r="Z1050" s="186" t="str">
        <f>IF(OR(Y1046=0,M1050="",Q1050=""),"",IF(AND(T1050="SI",Y1046&gt;=$Z$22),"CUMPLE",IF(Y1046&gt;=$Z$23,"CUMPLE","NO CUMPLE")))</f>
        <v/>
      </c>
      <c r="AA1050" s="214" t="str">
        <f t="shared" si="942"/>
        <v/>
      </c>
      <c r="AB1050" s="199">
        <v>2021</v>
      </c>
      <c r="AC1050" s="134">
        <f t="shared" si="944"/>
        <v>0</v>
      </c>
      <c r="AD1050" s="135" t="str">
        <f t="shared" si="948"/>
        <v/>
      </c>
      <c r="AE1050" s="136"/>
      <c r="AF1050" s="188" t="str">
        <f>IF(OR(M1050="",L1046="",P1050=""),"",IF(AND(T1046="SI",AE1046&gt;=$AF$22),"CUMPLE",IF(AE1046&gt;=$AF$23,"CUMPLE","NO CUMPLE")))</f>
        <v/>
      </c>
      <c r="AG1050" s="136"/>
      <c r="AH1050" s="188" t="str">
        <f>IF(OR(M1049="",L1046="",P1046=""),"",IF(AND(T1046="SI",AG1046&gt;=$AH$22),"CUMPLE",IF(AG1046&gt;=$AH$23,"CUMPLE","NO CUMPLE")))</f>
        <v/>
      </c>
      <c r="AI1050" s="162" t="str">
        <f t="shared" si="945"/>
        <v/>
      </c>
    </row>
    <row r="1051" spans="1:37" s="14" customFormat="1" ht="20.100000000000001" customHeight="1">
      <c r="A1051" s="259"/>
      <c r="B1051" s="21" t="str">
        <f t="shared" si="946"/>
        <v/>
      </c>
      <c r="C1051" s="21"/>
      <c r="D1051" s="121"/>
      <c r="E1051" s="153"/>
      <c r="F1051" s="153"/>
      <c r="G1051" s="153"/>
      <c r="H1051" s="153"/>
      <c r="I1051" s="153">
        <f t="shared" si="949"/>
        <v>0</v>
      </c>
      <c r="J1051" s="153">
        <f t="shared" si="947"/>
        <v>0</v>
      </c>
      <c r="K1051" s="153"/>
      <c r="L1051" s="153"/>
      <c r="M1051" s="149"/>
      <c r="N1051" s="197"/>
      <c r="O1051" s="160"/>
      <c r="P1051" s="160"/>
      <c r="Q1051" s="203"/>
      <c r="R1051" s="204"/>
      <c r="S1051" s="246" t="str">
        <f>IF(OR($R$26=0,M1051="",Q1051=""),"",IF($R$26&gt;=VLOOKUP(M1051,POA!$B$3:$G$21,6,FALSE),"CUMPLE","NO CUMPLE"))</f>
        <v/>
      </c>
      <c r="T1051" s="129"/>
      <c r="U1051" s="130"/>
      <c r="V1051" s="186" t="str">
        <f>IF(OR($U1046=0,M1051="",Q1051=""),"",IF(AND(T1051="SI",$U1046&gt;=$V$22),"CUMPLE",IF($U1046&gt;=$V$23,"CUMPLE","NO CUMPLE")))</f>
        <v/>
      </c>
      <c r="W1051" s="131"/>
      <c r="X1051" s="186" t="str">
        <f>IF(OR(W1046=0,M1051="",Q1051=""),"",IF(AND(T1051="SI",W1046&lt;=$X$22),"CUMPLE",IF(W1046&lt;=$X$23,"CUMPLE","NO CUMPLE")))</f>
        <v/>
      </c>
      <c r="Y1051" s="132"/>
      <c r="Z1051" s="186" t="str">
        <f>IF(OR(Y1046=0,M1051="",Q1051=""),"",IF(AND(T1051="SI",Y1046&gt;=$Z$22),"CUMPLE",IF(Y1046&gt;=$Z$23,"CUMPLE","NO CUMPLE")))</f>
        <v/>
      </c>
      <c r="AA1051" s="214" t="str">
        <f t="shared" si="942"/>
        <v/>
      </c>
      <c r="AB1051" s="199">
        <v>2021</v>
      </c>
      <c r="AC1051" s="134">
        <f t="shared" si="944"/>
        <v>0</v>
      </c>
      <c r="AD1051" s="135" t="str">
        <f t="shared" si="948"/>
        <v/>
      </c>
      <c r="AE1051" s="136"/>
      <c r="AF1051" s="188" t="str">
        <f>IF(OR(M1051="",L1046="",P1051=""),"",IF(AND(T1046="SI",AE1046&gt;=$AF$22),"CUMPLE",IF(AE1046&gt;=$AF$23,"CUMPLE","NO CUMPLE")))</f>
        <v/>
      </c>
      <c r="AG1051" s="136"/>
      <c r="AH1051" s="188" t="str">
        <f>IF(OR(M1051="",L1046="",P1046=""),"",IF(AND(T1046="SI",AG1046&gt;=$AH$22),"CUMPLE",IF(AG1046&gt;=$AH$23,"CUMPLE","NO CUMPLE")))</f>
        <v/>
      </c>
      <c r="AI1051" s="162" t="str">
        <f t="shared" si="945"/>
        <v/>
      </c>
    </row>
    <row r="1052" spans="1:37" s="14" customFormat="1" ht="20.100000000000001" customHeight="1">
      <c r="A1052" s="259"/>
      <c r="B1052" s="150" t="str">
        <f t="shared" si="946"/>
        <v/>
      </c>
      <c r="C1052" s="150"/>
      <c r="D1052" s="121"/>
      <c r="E1052" s="153"/>
      <c r="F1052" s="153"/>
      <c r="G1052" s="153"/>
      <c r="H1052" s="153"/>
      <c r="I1052" s="153">
        <f t="shared" si="949"/>
        <v>0</v>
      </c>
      <c r="J1052" s="153">
        <f t="shared" si="947"/>
        <v>0</v>
      </c>
      <c r="K1052" s="153"/>
      <c r="L1052" s="153"/>
      <c r="M1052" s="149"/>
      <c r="N1052" s="197"/>
      <c r="O1052" s="160"/>
      <c r="P1052" s="160"/>
      <c r="Q1052" s="203"/>
      <c r="R1052" s="204"/>
      <c r="S1052" s="246" t="str">
        <f>IF(OR($R$26=0,M1052="",Q1052=""),"",IF($R$26&gt;=VLOOKUP(M1052,POA!$B$3:$G$21,6,FALSE),"CUMPLE","NO CUMPLE"))</f>
        <v/>
      </c>
      <c r="T1052" s="129"/>
      <c r="U1052" s="130"/>
      <c r="V1052" s="186" t="str">
        <f>IF(OR($U1046=0,M1052="",Q1052=""),"",IF(AND(T1052="SI",$U1046&gt;=$V$22),"CUMPLE",IF($U1046&gt;=$V$23,"CUMPLE","NO CUMPLE")))</f>
        <v/>
      </c>
      <c r="W1052" s="131"/>
      <c r="X1052" s="186" t="str">
        <f>IF(OR(W1046=0,M1052="",Q1052=""),"",IF(AND(T1052="SI",W1046&lt;=$X$22),"CUMPLE",IF(W1046&lt;=$X$23,"CUMPLE","NO CUMPLE")))</f>
        <v/>
      </c>
      <c r="Y1052" s="132"/>
      <c r="Z1052" s="186" t="str">
        <f>IF(OR(Y1046=0,M1052="",Q1052=""),"",IF(AND(T1052="SI",Y1046&gt;=$Z$22),"CUMPLE",IF(Y1046&gt;=$Z$23,"CUMPLE","NO CUMPLE")))</f>
        <v/>
      </c>
      <c r="AA1052" s="214" t="str">
        <f t="shared" si="942"/>
        <v/>
      </c>
      <c r="AB1052" s="199">
        <v>2021</v>
      </c>
      <c r="AC1052" s="134">
        <f t="shared" si="944"/>
        <v>0</v>
      </c>
      <c r="AD1052" s="135" t="str">
        <f>IF(OR(B1052="",C1052=""),"",IF(AND(AC1052&gt;0,AC1052&lt;=30000),"MIPYME","NO CUMPLE"))</f>
        <v/>
      </c>
      <c r="AE1052" s="136"/>
      <c r="AF1052" s="188" t="str">
        <f>IF(OR(M1052="",L1046="",P1052=""),"",IF(AND(T1050="SI",AE1046&gt;=$AF$22),"CUMPLE",IF(AE1046&gt;=$AF$23,"CUMPLE","NO CUMPLE")))</f>
        <v/>
      </c>
      <c r="AG1052" s="136"/>
      <c r="AH1052" s="188" t="str">
        <f>IF(OR(M1052="",L1046="",P1046=""),"",IF(AND(T1046="SI",AG1046&gt;=$AH$22),"CUMPLE",IF(AG1046&gt;=$AH$23,"CUMPLE","NO CUMPLE")))</f>
        <v/>
      </c>
      <c r="AI1052" s="162" t="str">
        <f t="shared" si="945"/>
        <v/>
      </c>
    </row>
    <row r="1053" spans="1:37" s="14" customFormat="1" ht="20.100000000000001" customHeight="1">
      <c r="A1053" s="259"/>
      <c r="B1053" s="150" t="str">
        <f t="shared" si="946"/>
        <v/>
      </c>
      <c r="C1053" s="150"/>
      <c r="D1053" s="121"/>
      <c r="E1053" s="153"/>
      <c r="F1053" s="153"/>
      <c r="G1053" s="153"/>
      <c r="H1053" s="153"/>
      <c r="I1053" s="153">
        <f t="shared" si="949"/>
        <v>0</v>
      </c>
      <c r="J1053" s="153">
        <f t="shared" si="947"/>
        <v>0</v>
      </c>
      <c r="K1053" s="153"/>
      <c r="L1053" s="153"/>
      <c r="M1053" s="149"/>
      <c r="N1053" s="197"/>
      <c r="O1053" s="160"/>
      <c r="P1053" s="160"/>
      <c r="Q1053" s="203"/>
      <c r="R1053" s="204"/>
      <c r="S1053" s="246" t="str">
        <f>IF(OR($R$26=0,M1053="",Q1053=""),"",IF($R$26&gt;=VLOOKUP(M1053,POA!$B$3:$G$21,6,FALSE),"CUMPLE","NO CUMPLE"))</f>
        <v/>
      </c>
      <c r="T1053" s="129"/>
      <c r="U1053" s="130"/>
      <c r="V1053" s="186" t="str">
        <f>IF(OR($U1046=0,M1053="",Q1053=""),"",IF(AND(T1053="SI",$U1046&gt;=$V$22),"CUMPLE",IF($U1046&gt;=$V$23,"CUMPLE","NO CUMPLE")))</f>
        <v/>
      </c>
      <c r="W1053" s="131"/>
      <c r="X1053" s="186" t="str">
        <f>IF(OR(W1046=0,M1053="",Q1053=""),"",IF(AND(T1053="SI",W1046&lt;=$X$22),"CUMPLE",IF(W1046&lt;=$X$23,"CUMPLE","NO CUMPLE")))</f>
        <v/>
      </c>
      <c r="Y1053" s="132"/>
      <c r="Z1053" s="186" t="str">
        <f>IF(OR(Y1046=0,M1053="",Q1053=""),"",IF(AND(T1053="SI",Y1046&gt;=$Z$22),"CUMPLE",IF(Y1046&gt;=$Z$23,"CUMPLE","NO CUMPLE")))</f>
        <v/>
      </c>
      <c r="AA1053" s="214" t="str">
        <f t="shared" si="942"/>
        <v/>
      </c>
      <c r="AB1053" s="199">
        <v>2021</v>
      </c>
      <c r="AC1053" s="134">
        <f t="shared" si="944"/>
        <v>0</v>
      </c>
      <c r="AD1053" s="135" t="str">
        <f t="shared" ref="AD1053:AD1054" si="950">IF(OR(B1053="",C1053=""),"",IF(AND(AC1053&gt;0,AC1053&lt;=30000),"MIPYME","NO CUMPLE"))</f>
        <v/>
      </c>
      <c r="AE1053" s="136"/>
      <c r="AF1053" s="188" t="str">
        <f>IF(OR(M1053="",L1046="",P1053=""),"",IF(AND(T1046="SI",AE1046&gt;=$AF$22),"CUMPLE",IF(AE1046&gt;=$AF$23,"CUMPLE","NO CUMPLE")))</f>
        <v/>
      </c>
      <c r="AG1053" s="136"/>
      <c r="AH1053" s="188" t="str">
        <f>IF(OR(M1053="",L1046="",P1046=""),"",IF(AND(T1046="SI",AG1046&gt;=$AH$22),"CUMPLE",IF(AG1046&gt;=$AH$23,"CUMPLE","NO CUMPLE")))</f>
        <v/>
      </c>
      <c r="AI1053" s="162" t="str">
        <f t="shared" si="945"/>
        <v/>
      </c>
    </row>
    <row r="1054" spans="1:37" s="14" customFormat="1" ht="20.100000000000001" customHeight="1">
      <c r="A1054" s="259"/>
      <c r="B1054" s="150" t="str">
        <f t="shared" si="946"/>
        <v/>
      </c>
      <c r="C1054" s="150"/>
      <c r="D1054" s="121"/>
      <c r="E1054" s="153"/>
      <c r="F1054" s="153"/>
      <c r="G1054" s="153"/>
      <c r="H1054" s="153"/>
      <c r="I1054" s="153">
        <f t="shared" si="949"/>
        <v>0</v>
      </c>
      <c r="J1054" s="153">
        <f t="shared" si="947"/>
        <v>0</v>
      </c>
      <c r="K1054" s="153"/>
      <c r="L1054" s="153"/>
      <c r="M1054" s="149"/>
      <c r="N1054" s="197"/>
      <c r="O1054" s="160"/>
      <c r="P1054" s="160"/>
      <c r="Q1054" s="203"/>
      <c r="R1054" s="204"/>
      <c r="S1054" s="246" t="str">
        <f>IF(OR($R$26=0,M1054="",Q1054=""),"",IF($R$26&gt;=VLOOKUP(M1054,POA!$B$3:$G$21,6,FALSE),"CUMPLE","NO CUMPLE"))</f>
        <v/>
      </c>
      <c r="T1054" s="129"/>
      <c r="U1054" s="130"/>
      <c r="V1054" s="186" t="str">
        <f>IF(OR($U1046=0,M1054="",Q1054=""),"",IF(AND(T1054="SI",$U1046&gt;=$V$22),"CUMPLE",IF($U1046&gt;=$V$23,"CUMPLE","NO CUMPLE")))</f>
        <v/>
      </c>
      <c r="W1054" s="131"/>
      <c r="X1054" s="186" t="str">
        <f>IF(OR(W1046=0,M1054="",Q1054=""),"",IF(AND(T1054="SI",W1046&lt;=$X$22),"CUMPLE",IF(W1046&lt;=$X$23,"CUMPLE","NO CUMPLE")))</f>
        <v/>
      </c>
      <c r="Y1054" s="132"/>
      <c r="Z1054" s="186" t="str">
        <f>IF(OR(Y1046=0,M1054="",Q1054=""),"",IF(AND(T1054="SI",Y1046&gt;=$Z$22),"CUMPLE",IF(Y1046&gt;=$Z$23,"CUMPLE","NO CUMPLE")))</f>
        <v/>
      </c>
      <c r="AA1054" s="215" t="str">
        <f t="shared" si="942"/>
        <v/>
      </c>
      <c r="AB1054" s="133">
        <v>2021</v>
      </c>
      <c r="AC1054" s="134">
        <f t="shared" si="944"/>
        <v>0</v>
      </c>
      <c r="AD1054" s="135" t="str">
        <f t="shared" si="950"/>
        <v/>
      </c>
      <c r="AE1054" s="136"/>
      <c r="AF1054" s="188" t="str">
        <f>IF(OR(M1054="",L1046="",P1046=""),"",IF(AND(T1046="SI",AE1046&gt;=$AF$22),"CUMPLE",IF(AE1046&gt;=$AF$23,"CUMPLE","NO CUMPLE")))</f>
        <v/>
      </c>
      <c r="AG1054" s="136"/>
      <c r="AH1054" s="188" t="str">
        <f>IF(OR(M1054="",L1046="",P1046=""),"",IF(AND(T1046="SI",AG1046&gt;=$AH$22),"CUMPLE",IF(AG1046&gt;=$AH$23,"CUMPLE","NO CUMPLE")))</f>
        <v/>
      </c>
      <c r="AI1054" s="162" t="str">
        <f t="shared" si="945"/>
        <v/>
      </c>
    </row>
    <row r="1055" spans="1:37" s="14" customFormat="1" ht="20.100000000000001" customHeight="1">
      <c r="A1055" s="259"/>
      <c r="B1055" s="150" t="str">
        <f t="shared" si="946"/>
        <v/>
      </c>
      <c r="C1055" s="150"/>
      <c r="D1055" s="121"/>
      <c r="E1055" s="153"/>
      <c r="F1055" s="153"/>
      <c r="G1055" s="153"/>
      <c r="H1055" s="153"/>
      <c r="I1055" s="153">
        <f t="shared" si="949"/>
        <v>0</v>
      </c>
      <c r="J1055" s="153">
        <f t="shared" si="947"/>
        <v>0</v>
      </c>
      <c r="K1055" s="153"/>
      <c r="L1055" s="153"/>
      <c r="M1055" s="151"/>
      <c r="N1055" s="197"/>
      <c r="O1055" s="160"/>
      <c r="P1055" s="160"/>
      <c r="Q1055" s="203"/>
      <c r="R1055" s="204"/>
      <c r="S1055" s="246"/>
      <c r="T1055" s="129"/>
      <c r="U1055" s="130"/>
      <c r="V1055" s="186" t="str">
        <f>IF(OR($U1046=0,M1055="",Q1055=""),"",IF(AND(T1055="SI",$U1046&gt;=$V$22),"CUMPLE",IF($U1046&gt;=$V$23,"CUMPLE","NO CUMPLE")))</f>
        <v/>
      </c>
      <c r="W1055" s="131"/>
      <c r="X1055" s="186" t="str">
        <f>IF(OR(W1046=0,M1055="",Q1055=""),"",IF(AND(T1055="SI",W1046&lt;=$X$22),"CUMPLE",IF(W1046&lt;=$X$23,"CUMPLE","NO CUMPLE")))</f>
        <v/>
      </c>
      <c r="Y1055" s="132"/>
      <c r="Z1055" s="186" t="str">
        <f>IF(OR(Y1046=0,M1055="",Q1055=""),"",IF(AND(T1055="SI",Y1046&gt;=$Z$22),"CUMPLE",IF(Y1046&gt;=$Z$23,"CUMPLE","NO CUMPLE")))</f>
        <v/>
      </c>
      <c r="AA1055" s="214" t="str">
        <f t="shared" si="942"/>
        <v/>
      </c>
      <c r="AB1055" s="199">
        <v>2021</v>
      </c>
      <c r="AC1055" s="134">
        <f t="shared" si="944"/>
        <v>0</v>
      </c>
      <c r="AD1055" s="135" t="str">
        <f>IF(OR(B1055="",C1055=""),"",IF(AND(AC1055&gt;0,AC1055&lt;=30000),"MIPYME","NO CUMPLE"))</f>
        <v/>
      </c>
      <c r="AE1055" s="136"/>
      <c r="AF1055" s="188" t="str">
        <f>IF(OR(M1055="",L1046="",P1055=""),"",IF(AND(T1046="SI",AE1046&gt;=$AF$22),"CUMPLE",IF(AE1046&gt;=$AF$23,"CUMPLE","NO CUMPLE")))</f>
        <v/>
      </c>
      <c r="AG1055" s="136"/>
      <c r="AH1055" s="188" t="str">
        <f>IF(OR(M1055="",L1046="",P1046=""),"",IF(AND(T1046="SI",AG1046&gt;=$AH$22),"CUMPLE",IF(AG1046&gt;=$AH$23,"CUMPLE","NO CUMPLE")))</f>
        <v/>
      </c>
      <c r="AI1055" s="162" t="str">
        <f t="shared" si="945"/>
        <v/>
      </c>
    </row>
    <row r="1056" spans="1:37" ht="20.100000000000001" customHeight="1">
      <c r="A1056" s="259"/>
      <c r="B1056" s="284" t="str">
        <f t="shared" si="946"/>
        <v/>
      </c>
      <c r="C1056" s="284"/>
      <c r="D1056" s="284"/>
      <c r="E1056" s="216"/>
      <c r="F1056" s="153"/>
      <c r="G1056" s="153"/>
      <c r="H1056" s="153"/>
      <c r="I1056" s="153">
        <f>IF(ISERROR(E1056-G1056),"",E1056-G1056)</f>
        <v>0</v>
      </c>
      <c r="J1056" s="153">
        <f t="shared" si="947"/>
        <v>0</v>
      </c>
      <c r="K1056" s="153"/>
      <c r="L1056" s="153"/>
      <c r="M1056" s="151"/>
      <c r="N1056" s="197"/>
      <c r="O1056" s="160"/>
      <c r="P1056" s="160"/>
      <c r="Q1056" s="203"/>
      <c r="R1056" s="204"/>
      <c r="S1056" s="253"/>
      <c r="T1056" s="129"/>
      <c r="U1056" s="129"/>
      <c r="V1056" s="186" t="str">
        <f>IF(OR($U1047=0,M1056="",Q1056=""),"",IF(AND(T1056="SI",$U1047&gt;=$V$22),"CUMPLE",IF($U1047&gt;=$V$23,"CUMPLE","NO CUMPLE")))</f>
        <v/>
      </c>
      <c r="W1056" s="129"/>
      <c r="X1056" s="186" t="str">
        <f>IF(OR(W1047=0,M1056="",Q1056=""),"",IF(AND(T1056="SI",W1047&lt;=$X$22),"CUMPLE",IF(W1047&lt;=$X$23,"CUMPLE","NO CUMPLE")))</f>
        <v/>
      </c>
      <c r="Y1056" s="129"/>
      <c r="Z1056" s="186" t="str">
        <f>IF(OR(Y1047=0,M1056="",Q1056=""),"",IF(AND(T1056="SI",Y1047&gt;=$Z$22),"CUMPLE",IF(Y1047&gt;=$Z$23,"CUMPLE","NO CUMPLE")))</f>
        <v/>
      </c>
      <c r="AA1056" s="214" t="str">
        <f t="shared" si="942"/>
        <v/>
      </c>
      <c r="AB1056" s="200"/>
      <c r="AC1056" s="129"/>
      <c r="AD1056" s="129"/>
      <c r="AE1056" s="129"/>
      <c r="AF1056" s="188" t="str">
        <f>IF(OR(M1056="",L1046="",P1056=""),"",IF(AND(T1046="SI",AE1046&gt;=$AF$22),"CUMPLE",IF(AE1046&gt;=$AF$23,"CUMPLE","NO CUMPLE")))</f>
        <v/>
      </c>
      <c r="AG1056" s="129"/>
      <c r="AH1056" s="188" t="str">
        <f>IF(OR(M1056="",L1046="",P1046=""),"",IF(AND(T1046="SI",AG1046&gt;=$AH$22),"CUMPLE",IF(AG1046&gt;=$AH$23,"CUMPLE","NO CUMPLE")))</f>
        <v/>
      </c>
      <c r="AI1056" s="162" t="str">
        <f t="shared" si="945"/>
        <v/>
      </c>
      <c r="AJ1056" s="14"/>
      <c r="AK1056" s="14"/>
    </row>
    <row r="1057" spans="1:37" ht="9.9499999999999993" customHeight="1" thickBot="1">
      <c r="A1057" s="259"/>
      <c r="B1057" s="322" t="s">
        <v>73</v>
      </c>
      <c r="C1057" s="323"/>
      <c r="D1057" s="323"/>
      <c r="E1057" s="323"/>
      <c r="F1057" s="323"/>
      <c r="G1057" s="323"/>
      <c r="H1057" s="323"/>
      <c r="I1057" s="323"/>
      <c r="J1057" s="323"/>
      <c r="K1057" s="323"/>
      <c r="L1057" s="323"/>
      <c r="M1057" s="323"/>
      <c r="N1057" s="323"/>
      <c r="O1057" s="323"/>
      <c r="P1057" s="323"/>
      <c r="Q1057" s="323"/>
      <c r="R1057" s="323"/>
      <c r="S1057" s="324"/>
      <c r="T1057" s="323"/>
      <c r="U1057" s="323"/>
      <c r="V1057" s="323"/>
      <c r="W1057" s="323"/>
      <c r="X1057" s="323"/>
      <c r="Y1057" s="323"/>
      <c r="Z1057" s="323"/>
      <c r="AA1057" s="324"/>
      <c r="AB1057" s="323"/>
      <c r="AC1057" s="323"/>
      <c r="AD1057" s="323"/>
      <c r="AE1057" s="323"/>
      <c r="AF1057" s="323"/>
      <c r="AG1057" s="323"/>
      <c r="AH1057" s="323"/>
      <c r="AI1057" s="325"/>
      <c r="AJ1057" s="14"/>
      <c r="AK1057" s="14"/>
    </row>
    <row r="1058" spans="1:37" s="221" customFormat="1" ht="26.1" customHeight="1">
      <c r="A1058" s="269" t="s">
        <v>375</v>
      </c>
      <c r="B1058" s="222">
        <v>87</v>
      </c>
      <c r="C1058" s="223" t="s">
        <v>376</v>
      </c>
      <c r="D1058" s="224">
        <f>IF(SUM(D1059:D1068)=0,"",SUM(D1059:D1068))</f>
        <v>1</v>
      </c>
      <c r="E1058" s="225">
        <f t="shared" ref="E1058:K1058" si="951">IF(ISERROR(SUM(E1059:E1068)),"",SUM(E1059:E1068))</f>
        <v>145724679093</v>
      </c>
      <c r="F1058" s="225">
        <f t="shared" si="951"/>
        <v>179964237453</v>
      </c>
      <c r="G1058" s="225">
        <f t="shared" si="951"/>
        <v>55092624044</v>
      </c>
      <c r="H1058" s="225">
        <f t="shared" si="951"/>
        <v>76053690295</v>
      </c>
      <c r="I1058" s="225">
        <f t="shared" si="951"/>
        <v>90632055049</v>
      </c>
      <c r="J1058" s="225">
        <f t="shared" si="951"/>
        <v>103910547158</v>
      </c>
      <c r="K1058" s="225">
        <f t="shared" si="951"/>
        <v>27023778634</v>
      </c>
      <c r="L1058" s="225">
        <f t="shared" ref="L1058" si="952">IF(ISERROR(SUM(L1059:L1067)),"",SUM(L1059:L1067))</f>
        <v>3054183204.0001001</v>
      </c>
      <c r="M1058" s="226">
        <v>1</v>
      </c>
      <c r="N1058" s="227">
        <f>IF(M1058="","",VLOOKUP(M1058,POA!$B$3:$G1030,3,0))</f>
        <v>5</v>
      </c>
      <c r="O1058" s="228" t="s">
        <v>7</v>
      </c>
      <c r="P1058" s="228">
        <f>+SUM(P1059:P1067)</f>
        <v>0</v>
      </c>
      <c r="Q1058" s="229">
        <f>IF(ISERROR(VLOOKUP(M1058,POA!$B$3:$G1043,2,0)),"",VLOOKUP(M1058,POA!$B$3:$G1043,2,0))</f>
        <v>3031202957</v>
      </c>
      <c r="R1058" s="230">
        <f>IF(M1058="","",SUM($I$1058)+IF(ISERROR(VLOOKUP(M1058,POA!$B$3:$G1027,4,0)),"",VLOOKUP(M1058,POA!$B$3:$G1027,4,0)))</f>
        <v>91238295640.399994</v>
      </c>
      <c r="S1058" s="231" t="str">
        <f>IF(OR($R$26=0,M1058="",Q1058=""),"",IF($R$26&gt;=VLOOKUP(M1058,POA!$B$3:$G$21,6,FALSE),"CUMPLE","NO CUMPLE"))</f>
        <v/>
      </c>
      <c r="T1058" s="225" t="str">
        <f>IF(M1058="","",IF(COUNTIFS(T1059:T1068,"SI",D1059:D1068,"&gt;=10%")&gt;0,"SI","NO"))</f>
        <v>SI</v>
      </c>
      <c r="U1058" s="225">
        <f>IF(ISERROR(SUM(E1058/G1058)),0,SUM(E1058/G1058))</f>
        <v>2.6450851020749395</v>
      </c>
      <c r="V1058" s="232" t="str">
        <f>IF(OR($U1058=0,M1058="",Q1058=""),"",IF(AND(T1058="SI",$U1058&gt;=$V$22),"CUMPLE",IF($U1058&gt;=$V$23,"CUMPLE","NO CUMPLE")))</f>
        <v>CUMPLE</v>
      </c>
      <c r="W1058" s="233">
        <f>IF(M1058="","",IF(ISERROR(SUM(H1058/F1058)),0,SUM(H1058/F1058)))</f>
        <v>0.42260446503912985</v>
      </c>
      <c r="X1058" s="232" t="str">
        <f>IF(OR(W1058=0,M1058="",Q1058=""),"",IF(AND(T1058="SI",W1058&lt;=$X$22),"CUMPLE",IF(W1058&lt;=$X$23,"CUMPLE","NO CUMPLE")))</f>
        <v>CUMPLE</v>
      </c>
      <c r="Y1058" s="225">
        <f>IF(ISERROR(SUM(K1058/L1058)),0,SUM(K1058/L1058))</f>
        <v>8.8481197194086576</v>
      </c>
      <c r="Z1058" s="232" t="str">
        <f>IF(OR(Y1058=0,M1058="",Q1058=""),"",IF(AND(T1058="SI",Y1058&gt;=$Z$22),"CUMPLE",IF(Y1058&gt;=$Z$23,"CUMPLE","NO CUMPLE")))</f>
        <v>CUMPLE</v>
      </c>
      <c r="AA1058" s="234" t="str">
        <f t="shared" ref="AA1058:AA1068" si="953">IF(OR(S1058="",V1058="",X1058="",Z1058=""),"",IF(S1058="NO CUMPLE","NO CUMPLE",IF(V1058="NO CUMPLE","NO CUMPLE",IF(X1058="NO CUMPLE","NO CUMPLE",IF(Z1058="NO CUMPLE","NO CUMPLE",IF(Z1058="NO CUMPLE","NO CUMPLE","CUMPLE"))))))</f>
        <v/>
      </c>
      <c r="AB1058" s="235">
        <v>2021</v>
      </c>
      <c r="AC1058" s="236">
        <f>IF(ISERROR(F1058/VLOOKUP(AB1058,$AC$21:$AD$23,2)),"",F1058/VLOOKUP(AB1058,$AC$21:$AD$23,2))</f>
        <v>198083.75044082393</v>
      </c>
      <c r="AD1058" s="237" t="str">
        <f>IF(OR(B1058="",C1058=""),"",IF(AND(AC1058&gt;0,AC1058&lt;=30000),"MIPYME","NO CUMPLE"))</f>
        <v>NO CUMPLE</v>
      </c>
      <c r="AE1058" s="238">
        <f>IF(M1058="","",IF(ISERROR(SUM(K1058/J1058)),0,SUM(K1058/J1058)))</f>
        <v>0.26006771567576581</v>
      </c>
      <c r="AF1058" s="239" t="str">
        <f>IF(OR(M1058="",L1058="",P1058=""),"",IF(AND(T1058="SI",AE1058&gt;=$AF$22),"CUMPLE",IF(AE1058&gt;=$AF$23,"CUMPLE","NO CUMPLE")))</f>
        <v>CUMPLE</v>
      </c>
      <c r="AG1058" s="238">
        <f>IF(M1058="","",IF(ISERROR(SUM(K1058/F1058)),0,SUM(K1058/F1058)))</f>
        <v>0.15016193781866027</v>
      </c>
      <c r="AH1058" s="239" t="str">
        <f>IF(OR(M1058="",L1058="",P1058=""),"",IF(AND(T1058="SI",AG1058&gt;=$AH$22),"CUMPLE",IF(AG1058&gt;=$AH$23,"CUMPLE","NO CUMPLE")))</f>
        <v>CUMPLE</v>
      </c>
      <c r="AI1058" s="234" t="str">
        <f>IF(OR(AF1058="",AH1058=""),"",IF(AF1058="NO CUMPLE","NO CUMPLE",IF(AH1058="NO CUMPLE","NO CUMPLE",IF(AH1058="NO CUMPLE","NO CUMPLE","CUMPLE"))))</f>
        <v>CUMPLE</v>
      </c>
    </row>
    <row r="1059" spans="1:37" s="14" customFormat="1" ht="20.100000000000001" customHeight="1">
      <c r="A1059" s="259">
        <v>45471</v>
      </c>
      <c r="B1059" s="146">
        <f>IF(C1059="","",B1058+0.1)</f>
        <v>87.1</v>
      </c>
      <c r="C1059" s="146" t="s">
        <v>377</v>
      </c>
      <c r="D1059" s="147">
        <v>0.9</v>
      </c>
      <c r="E1059" s="137">
        <v>1030109688</v>
      </c>
      <c r="F1059" s="137">
        <v>1030109688</v>
      </c>
      <c r="G1059" s="137">
        <v>28884244</v>
      </c>
      <c r="H1059" s="137">
        <v>28884244</v>
      </c>
      <c r="I1059" s="137">
        <f>IF(ISERROR(E1059-G1059),"",E1059-G1059)</f>
        <v>1001225444</v>
      </c>
      <c r="J1059" s="137">
        <f>IF(ISERROR(F1059-H1059),"",F1059-H1059)</f>
        <v>1001225444</v>
      </c>
      <c r="K1059" s="137">
        <v>3786804</v>
      </c>
      <c r="L1059" s="137">
        <v>1E-4</v>
      </c>
      <c r="M1059" s="148">
        <v>4</v>
      </c>
      <c r="N1059" s="198">
        <f>IF(M1059="","",VLOOKUP(M1059,POA!$B$3:$G1030,3,0))</f>
        <v>5</v>
      </c>
      <c r="O1059" s="159" t="s">
        <v>7</v>
      </c>
      <c r="P1059" s="159">
        <f t="shared" ref="P1059:P1060" si="954">+SUM(P1060:P1068)</f>
        <v>0</v>
      </c>
      <c r="Q1059" s="202">
        <f>IF(ISERROR(VLOOKUP(M1059,POA!$B$3:$G1043,2,0)),"",VLOOKUP(M1059,POA!$B$3:$G1043,2,0))</f>
        <v>1378467964</v>
      </c>
      <c r="R1059" s="264">
        <f>IF(M1059="","",SUM($I$1058)+IF(ISERROR(VLOOKUP(M1059,POA!$B$3:$G1028,4,0)),"",VLOOKUP(M1059,POA!$B$3:$G1028,4,0)))</f>
        <v>90907748641.800003</v>
      </c>
      <c r="S1059" s="256" t="str">
        <f>IF(OR($R$26=0,M1059="",Q1059=""),"",IF($R$26&gt;=VLOOKUP(M1059,POA!$B$3:$G$21,6,FALSE),"CUMPLE","NO CUMPLE"))</f>
        <v/>
      </c>
      <c r="T1059" s="154" t="s">
        <v>71</v>
      </c>
      <c r="U1059" s="138"/>
      <c r="V1059" s="185" t="str">
        <f>IF(OR($U1058=0,M1059="",Q1059=""),"",IF(AND(T1059="SI",$U1058&gt;=$V$22),"CUMPLE",IF($U1058&gt;=$V$23,"CUMPLE","NO CUMPLE")))</f>
        <v>CUMPLE</v>
      </c>
      <c r="W1059" s="139"/>
      <c r="X1059" s="185" t="str">
        <f>IF(OR(W1058=0,M1059="",Q1059=""),"",IF(AND(T1059="SI",W1058&lt;=$X$22),"CUMPLE",IF(W1058&lt;=$X$23,"CUMPLE","NO CUMPLE")))</f>
        <v>CUMPLE</v>
      </c>
      <c r="Y1059" s="140"/>
      <c r="Z1059" s="185" t="str">
        <f>IF(OR(Y1058=0,M1059="",Q1059=""),"",IF(AND(T1059="SI",Y1058&gt;=$Z$22),"CUMPLE",IF(Y1058&gt;=$Z$23,"CUMPLE","NO CUMPLE")))</f>
        <v>CUMPLE</v>
      </c>
      <c r="AA1059" s="213" t="str">
        <f t="shared" si="953"/>
        <v/>
      </c>
      <c r="AB1059" s="141">
        <v>2021</v>
      </c>
      <c r="AC1059" s="142">
        <f t="shared" ref="AC1059:AC1067" si="955">IF(ISERROR(F1059/VLOOKUP(AB1059,$AC$21:$AD$23,2)),"",F1059/VLOOKUP(AB1059,$AC$21:$AD$23,2))</f>
        <v>1133.8252157890913</v>
      </c>
      <c r="AD1059" s="143" t="str">
        <f>IF(OR(B1059="",C1059=""),"",IF(AND(AC1059&gt;0,AC1059&lt;=30000),"MIPYME","NO CUMPLE"))</f>
        <v>MIPYME</v>
      </c>
      <c r="AE1059" s="144"/>
      <c r="AF1059" s="187" t="str">
        <f>IF(OR(M1059="",L1058="",P1059=""),"",IF(AND(T1058="SI",AE1058&gt;=$AF$22),"CUMPLE",IF(AE1058&gt;=$AF$23,"CUMPLE","NO CUMPLE")))</f>
        <v>CUMPLE</v>
      </c>
      <c r="AG1059" s="144"/>
      <c r="AH1059" s="187" t="str">
        <f>IF(OR(M1059="",L1058="",P1059=""),"",IF(AND(T1058="SI",AG1058&gt;=$AH$22),"CUMPLE",IF(AG1058&gt;=$AH$23,"CUMPLE","NO CUMPLE")))</f>
        <v>CUMPLE</v>
      </c>
      <c r="AI1059" s="161" t="str">
        <f t="shared" ref="AI1059:AI1068" si="956">IF(OR(AF1059="",AH1059=""),"",IF(AF1059="NO CUMPLE","NO CUMPLE",IF(AH1059="NO CUMPLE","NO CUMPLE",IF(AH1059="NO CUMPLE","NO CUMPLE","CUMPLE"))))</f>
        <v>CUMPLE</v>
      </c>
    </row>
    <row r="1060" spans="1:37" s="14" customFormat="1" ht="20.100000000000001" customHeight="1">
      <c r="A1060" s="259">
        <v>45471</v>
      </c>
      <c r="B1060" s="21">
        <f t="shared" ref="B1060:B1068" si="957">IF(C1060="","",B1059+0.1)</f>
        <v>87.199999999999989</v>
      </c>
      <c r="C1060" s="21" t="s">
        <v>378</v>
      </c>
      <c r="D1060" s="121">
        <v>0.1</v>
      </c>
      <c r="E1060" s="153">
        <v>144694569405</v>
      </c>
      <c r="F1060" s="153">
        <v>178934127765</v>
      </c>
      <c r="G1060" s="153">
        <v>55063739800</v>
      </c>
      <c r="H1060" s="153">
        <v>76024806051</v>
      </c>
      <c r="I1060" s="153">
        <f>IF(ISERROR(E1060-G1060),"",E1060-G1060)</f>
        <v>89630829605</v>
      </c>
      <c r="J1060" s="153">
        <f t="shared" ref="J1060:J1068" si="958">IF(ISERROR(F1060-H1060),"",F1060-H1060)</f>
        <v>102909321714</v>
      </c>
      <c r="K1060" s="153">
        <v>27019991830</v>
      </c>
      <c r="L1060" s="153">
        <v>3054183204</v>
      </c>
      <c r="M1060" s="149">
        <v>6</v>
      </c>
      <c r="N1060" s="197">
        <f>IF(M1060="","",VLOOKUP(M1060,POA!$B$3:$G1030,3,0))</f>
        <v>5</v>
      </c>
      <c r="O1060" s="160" t="s">
        <v>7</v>
      </c>
      <c r="P1060" s="160">
        <f t="shared" si="954"/>
        <v>0</v>
      </c>
      <c r="Q1060" s="255">
        <f>IF(ISERROR(VLOOKUP(M1060,POA!$B$3:$G1043,2,0)),"",VLOOKUP(M1060,POA!$B$3:$G1043,2,0))</f>
        <v>1264100957</v>
      </c>
      <c r="R1060" s="295">
        <f>IF(M1060="","",SUM($I$1058)+IF(ISERROR(VLOOKUP(M1060,POA!$B$3:$G1029,4,0)),"",VLOOKUP(M1060,POA!$B$3:$G1029,4,0)))</f>
        <v>90884875240.399994</v>
      </c>
      <c r="S1060" s="257" t="str">
        <f>IF(OR($R$26=0,M1060="",Q1060=""),"",IF($R$26&gt;=VLOOKUP(M1060,POA!$B$3:$G$21,6,FALSE),"CUMPLE","NO CUMPLE"))</f>
        <v/>
      </c>
      <c r="T1060" s="129" t="s">
        <v>114</v>
      </c>
      <c r="U1060" s="130"/>
      <c r="V1060" s="186" t="str">
        <f>IF(OR($U1058=0,M1060="",Q1060=""),"",IF(AND(T1060="SI",$U1058&gt;=$V$22),"CUMPLE",IF($U1058&gt;=$V$23,"CUMPLE","NO CUMPLE")))</f>
        <v>CUMPLE</v>
      </c>
      <c r="W1060" s="131"/>
      <c r="X1060" s="186" t="str">
        <f>IF(OR(W1058=0,M1060="",Q1060=""),"",IF(AND(T1060="SI",W1058&lt;=$X$22),"CUMPLE",IF(W1058&lt;=$X$23,"CUMPLE","NO CUMPLE")))</f>
        <v>CUMPLE</v>
      </c>
      <c r="Y1060" s="132"/>
      <c r="Z1060" s="186" t="str">
        <f>IF(OR(Y1058=0,M1060="",Q1060=""),"",IF(AND(T1060="SI",Y1058&gt;=$Z$22),"CUMPLE",IF(Y1058&gt;=$Z$23,"CUMPLE","NO CUMPLE")))</f>
        <v>CUMPLE</v>
      </c>
      <c r="AA1060" s="214" t="str">
        <f t="shared" si="953"/>
        <v/>
      </c>
      <c r="AB1060" s="199">
        <v>2021</v>
      </c>
      <c r="AC1060" s="134">
        <f t="shared" si="955"/>
        <v>196949.92522503485</v>
      </c>
      <c r="AD1060" s="135" t="str">
        <f t="shared" ref="AD1060:AD1063" si="959">IF(OR(B1060="",C1060=""),"",IF(AND(AC1060&gt;0,AC1060&lt;=30000),"MIPYME","NO CUMPLE"))</f>
        <v>NO CUMPLE</v>
      </c>
      <c r="AE1060" s="136"/>
      <c r="AF1060" s="188" t="str">
        <f>IF(OR(M1060="",L1058="",P1060=""),"",IF(AND(T1058="SI",AE1058&gt;=$AF$22),"CUMPLE",IF(AE1058&gt;=$AF$23,"CUMPLE","NO CUMPLE")))</f>
        <v>CUMPLE</v>
      </c>
      <c r="AG1060" s="136"/>
      <c r="AH1060" s="188" t="str">
        <f>IF(OR(M1060="",L1058="",P1058=""),"",IF(AND(T1058="SI",AG1058&gt;=$AH$22),"CUMPLE",IF(AG1058&gt;=$AH$23,"CUMPLE","NO CUMPLE")))</f>
        <v>CUMPLE</v>
      </c>
      <c r="AI1060" s="162" t="str">
        <f t="shared" si="956"/>
        <v>CUMPLE</v>
      </c>
    </row>
    <row r="1061" spans="1:37" s="14" customFormat="1" ht="20.100000000000001" customHeight="1">
      <c r="A1061" s="259"/>
      <c r="B1061" s="21" t="str">
        <f t="shared" si="957"/>
        <v/>
      </c>
      <c r="C1061" s="21"/>
      <c r="D1061" s="121"/>
      <c r="E1061" s="153"/>
      <c r="F1061" s="153"/>
      <c r="G1061" s="153"/>
      <c r="H1061" s="153"/>
      <c r="I1061" s="153">
        <f t="shared" ref="I1061:I1067" si="960">IF(ISERROR(E1061-G1061),"",E1061-G1061)</f>
        <v>0</v>
      </c>
      <c r="J1061" s="153">
        <f t="shared" si="958"/>
        <v>0</v>
      </c>
      <c r="K1061" s="153"/>
      <c r="L1061" s="153"/>
      <c r="M1061" s="149">
        <v>7</v>
      </c>
      <c r="N1061" s="197">
        <f>IF(M1061="","",VLOOKUP(M1061,POA!$B$3:$G1030,3,0))</f>
        <v>5</v>
      </c>
      <c r="O1061" s="160" t="s">
        <v>7</v>
      </c>
      <c r="P1061" s="160">
        <f>+SUM(P1062:P1069)</f>
        <v>0</v>
      </c>
      <c r="Q1061" s="255">
        <f>IF(ISERROR(VLOOKUP(M1061,POA!$B$3:$G1043,2,0)),"",VLOOKUP(M1061,POA!$B$3:$G1043,2,0))</f>
        <v>1167015102</v>
      </c>
      <c r="R1061" s="295">
        <f>IF(M1061="","",SUM($I$1058)+IF(ISERROR(VLOOKUP(M1061,POA!$B$3:$G1030,4,0)),"",VLOOKUP(M1061,POA!$B$3:$G1030,4,0)))</f>
        <v>90865458069.399994</v>
      </c>
      <c r="S1061" s="294" t="str">
        <f>IF(OR($R$26=0,M1061="",Q1061=""),"",IF($R$26&gt;=VLOOKUP(M1061,POA!$B$3:$G$21,6,FALSE),"CUMPLE","NO CUMPLE"))</f>
        <v/>
      </c>
      <c r="T1061" s="129"/>
      <c r="U1061" s="130"/>
      <c r="V1061" s="186" t="str">
        <f>IF(OR($U1058=0,M1061="",Q1061=""),"",IF(AND(T1061="SI",$U1058&gt;=$V$22),"CUMPLE",IF($U1058&gt;=$V$23,"CUMPLE","NO CUMPLE")))</f>
        <v>CUMPLE</v>
      </c>
      <c r="W1061" s="131"/>
      <c r="X1061" s="186" t="str">
        <f>IF(OR(W1058=0,M1061="",Q1061=""),"",IF(AND(T1061="SI",W1058&lt;=$X$22),"CUMPLE",IF(W1058&lt;=$X$23,"CUMPLE","NO CUMPLE")))</f>
        <v>CUMPLE</v>
      </c>
      <c r="Y1061" s="132"/>
      <c r="Z1061" s="186" t="str">
        <f>IF(OR(Y1058=0,M1061="",Q1061=""),"",IF(AND(T1061="SI",Y1058&gt;=$Z$22),"CUMPLE",IF(Y1058&gt;=$Z$23,"CUMPLE","NO CUMPLE")))</f>
        <v>CUMPLE</v>
      </c>
      <c r="AA1061" s="214" t="str">
        <f t="shared" si="953"/>
        <v/>
      </c>
      <c r="AB1061" s="199">
        <v>2021</v>
      </c>
      <c r="AC1061" s="134">
        <f t="shared" si="955"/>
        <v>0</v>
      </c>
      <c r="AD1061" s="135" t="str">
        <f t="shared" si="959"/>
        <v/>
      </c>
      <c r="AE1061" s="136"/>
      <c r="AF1061" s="188" t="str">
        <f>IF(OR(M1061="",L1058="",P1061=""),"",IF(AND(T1058="SI",AE1058&gt;=$AF$22),"CUMPLE",IF(AE1058&gt;=$AF$23,"CUMPLE","NO CUMPLE")))</f>
        <v>CUMPLE</v>
      </c>
      <c r="AG1061" s="136"/>
      <c r="AH1061" s="188" t="str">
        <f>IF(OR(M1061="",L1058="",P1058=""),"",IF(AND(T1058="SI",AG1058&gt;=$AH$22),"CUMPLE",IF(AG1058&gt;=$AH$23,"CUMPLE","NO CUMPLE")))</f>
        <v>CUMPLE</v>
      </c>
      <c r="AI1061" s="162" t="str">
        <f t="shared" si="956"/>
        <v>CUMPLE</v>
      </c>
    </row>
    <row r="1062" spans="1:37" s="14" customFormat="1" ht="20.100000000000001" customHeight="1">
      <c r="A1062" s="259"/>
      <c r="B1062" s="21" t="str">
        <f t="shared" si="957"/>
        <v/>
      </c>
      <c r="C1062" s="21"/>
      <c r="D1062" s="121"/>
      <c r="E1062" s="153"/>
      <c r="F1062" s="153"/>
      <c r="G1062" s="153"/>
      <c r="H1062" s="153"/>
      <c r="I1062" s="153">
        <f t="shared" si="960"/>
        <v>0</v>
      </c>
      <c r="J1062" s="153">
        <f t="shared" si="958"/>
        <v>0</v>
      </c>
      <c r="K1062" s="153"/>
      <c r="L1062" s="153"/>
      <c r="M1062" s="149">
        <v>8</v>
      </c>
      <c r="N1062" s="197">
        <f>IF(M1062="","",VLOOKUP(M1062,POA!$B$3:$G1043,3,0))</f>
        <v>5</v>
      </c>
      <c r="O1062" s="160" t="s">
        <v>7</v>
      </c>
      <c r="P1062" s="160">
        <f>+SUM(P1063:P1069)</f>
        <v>0</v>
      </c>
      <c r="Q1062" s="255">
        <f>IF(ISERROR(VLOOKUP(M1062,POA!$B$3:$G1032,2,0)),"",VLOOKUP(M1062,POA!$B$3:$G1032,2,0))</f>
        <v>1146992897</v>
      </c>
      <c r="R1062" s="295">
        <f>IF(M1062="","",SUM($I$1058)+IF(ISERROR(VLOOKUP(M1062,POA!$B$3:$G1031,4,0)),"",VLOOKUP(M1062,POA!$B$3:$G1031,4,0)))</f>
        <v>90861453628.399994</v>
      </c>
      <c r="S1062" s="298" t="str">
        <f>IF(OR($R$26=0,M1062="",Q1062=""),"",IF($R$26&gt;=VLOOKUP(M1062,POA!$B$3:$G$21,6,FALSE),"CUMPLE","NO CUMPLE"))</f>
        <v/>
      </c>
      <c r="T1062" s="129"/>
      <c r="U1062" s="130"/>
      <c r="V1062" s="186" t="str">
        <f>IF(OR($U1058=0,M1062="",Q1062=""),"",IF(AND(T1062="SI",$U1058&gt;=$V$22),"CUMPLE",IF($U1058&gt;=$V$23,"CUMPLE","NO CUMPLE")))</f>
        <v>CUMPLE</v>
      </c>
      <c r="W1062" s="131"/>
      <c r="X1062" s="186" t="str">
        <f>IF(OR(W1058=0,M1062="",Q1062=""),"",IF(AND(T1062="SI",W1058&lt;=$X$22),"CUMPLE",IF(W1058&lt;=$X$23,"CUMPLE","NO CUMPLE")))</f>
        <v>CUMPLE</v>
      </c>
      <c r="Y1062" s="132"/>
      <c r="Z1062" s="186" t="str">
        <f>IF(OR(Y1058=0,M1062="",Q1062=""),"",IF(AND(T1062="SI",Y1058&gt;=$Z$22),"CUMPLE",IF(Y1058&gt;=$Z$23,"CUMPLE","NO CUMPLE")))</f>
        <v>CUMPLE</v>
      </c>
      <c r="AA1062" s="214" t="str">
        <f t="shared" si="953"/>
        <v/>
      </c>
      <c r="AB1062" s="199">
        <v>2021</v>
      </c>
      <c r="AC1062" s="134">
        <f t="shared" si="955"/>
        <v>0</v>
      </c>
      <c r="AD1062" s="135" t="str">
        <f t="shared" si="959"/>
        <v/>
      </c>
      <c r="AE1062" s="136"/>
      <c r="AF1062" s="188" t="str">
        <f>IF(OR(M1062="",L1058="",P1062=""),"",IF(AND(T1058="SI",AE1058&gt;=$AF$22),"CUMPLE",IF(AE1058&gt;=$AF$23,"CUMPLE","NO CUMPLE")))</f>
        <v>CUMPLE</v>
      </c>
      <c r="AG1062" s="136"/>
      <c r="AH1062" s="188" t="str">
        <f>IF(OR(M1061="",L1058="",P1058=""),"",IF(AND(T1058="SI",AG1058&gt;=$AH$22),"CUMPLE",IF(AG1058&gt;=$AH$23,"CUMPLE","NO CUMPLE")))</f>
        <v>CUMPLE</v>
      </c>
      <c r="AI1062" s="162" t="str">
        <f t="shared" si="956"/>
        <v>CUMPLE</v>
      </c>
    </row>
    <row r="1063" spans="1:37" s="14" customFormat="1" ht="20.100000000000001" customHeight="1">
      <c r="A1063" s="259"/>
      <c r="B1063" s="21" t="str">
        <f t="shared" si="957"/>
        <v/>
      </c>
      <c r="C1063" s="21"/>
      <c r="D1063" s="121"/>
      <c r="E1063" s="153"/>
      <c r="F1063" s="153"/>
      <c r="G1063" s="153"/>
      <c r="H1063" s="153"/>
      <c r="I1063" s="153">
        <f t="shared" si="960"/>
        <v>0</v>
      </c>
      <c r="J1063" s="153">
        <f t="shared" si="958"/>
        <v>0</v>
      </c>
      <c r="K1063" s="153"/>
      <c r="L1063" s="153"/>
      <c r="M1063" s="149"/>
      <c r="N1063" s="197"/>
      <c r="O1063" s="160"/>
      <c r="P1063" s="160"/>
      <c r="Q1063" s="203"/>
      <c r="R1063" s="261"/>
      <c r="S1063" s="246" t="str">
        <f>IF(OR($R$26=0,M1063="",Q1063=""),"",IF($R$26&gt;=VLOOKUP(M1063,POA!$B$3:$G$21,6,FALSE),"CUMPLE","NO CUMPLE"))</f>
        <v/>
      </c>
      <c r="T1063" s="129"/>
      <c r="U1063" s="130"/>
      <c r="V1063" s="186" t="str">
        <f>IF(OR($U1058=0,M1063="",Q1063=""),"",IF(AND(T1063="SI",$U1058&gt;=$V$22),"CUMPLE",IF($U1058&gt;=$V$23,"CUMPLE","NO CUMPLE")))</f>
        <v/>
      </c>
      <c r="W1063" s="131"/>
      <c r="X1063" s="186" t="str">
        <f>IF(OR(W1058=0,M1063="",Q1063=""),"",IF(AND(T1063="SI",W1058&lt;=$X$22),"CUMPLE",IF(W1058&lt;=$X$23,"CUMPLE","NO CUMPLE")))</f>
        <v/>
      </c>
      <c r="Y1063" s="132"/>
      <c r="Z1063" s="186" t="str">
        <f>IF(OR(Y1058=0,M1063="",Q1063=""),"",IF(AND(T1063="SI",Y1058&gt;=$Z$22),"CUMPLE",IF(Y1058&gt;=$Z$23,"CUMPLE","NO CUMPLE")))</f>
        <v/>
      </c>
      <c r="AA1063" s="214" t="str">
        <f t="shared" si="953"/>
        <v/>
      </c>
      <c r="AB1063" s="199">
        <v>2021</v>
      </c>
      <c r="AC1063" s="134">
        <f t="shared" si="955"/>
        <v>0</v>
      </c>
      <c r="AD1063" s="135" t="str">
        <f t="shared" si="959"/>
        <v/>
      </c>
      <c r="AE1063" s="136"/>
      <c r="AF1063" s="188" t="str">
        <f>IF(OR(M1063="",L1058="",P1063=""),"",IF(AND(T1058="SI",AE1058&gt;=$AF$22),"CUMPLE",IF(AE1058&gt;=$AF$23,"CUMPLE","NO CUMPLE")))</f>
        <v/>
      </c>
      <c r="AG1063" s="136"/>
      <c r="AH1063" s="188" t="str">
        <f>IF(OR(M1063="",L1058="",P1058=""),"",IF(AND(T1058="SI",AG1058&gt;=$AH$22),"CUMPLE",IF(AG1058&gt;=$AH$23,"CUMPLE","NO CUMPLE")))</f>
        <v/>
      </c>
      <c r="AI1063" s="162" t="str">
        <f t="shared" si="956"/>
        <v/>
      </c>
    </row>
    <row r="1064" spans="1:37" s="14" customFormat="1" ht="20.100000000000001" customHeight="1">
      <c r="A1064" s="259"/>
      <c r="B1064" s="150" t="str">
        <f t="shared" si="957"/>
        <v/>
      </c>
      <c r="C1064" s="150"/>
      <c r="D1064" s="121"/>
      <c r="E1064" s="153"/>
      <c r="F1064" s="153"/>
      <c r="G1064" s="153"/>
      <c r="H1064" s="153"/>
      <c r="I1064" s="153">
        <f t="shared" si="960"/>
        <v>0</v>
      </c>
      <c r="J1064" s="153">
        <f t="shared" si="958"/>
        <v>0</v>
      </c>
      <c r="K1064" s="153"/>
      <c r="L1064" s="153"/>
      <c r="M1064" s="149"/>
      <c r="N1064" s="197"/>
      <c r="O1064" s="160"/>
      <c r="P1064" s="160"/>
      <c r="Q1064" s="203"/>
      <c r="R1064" s="204"/>
      <c r="S1064" s="246" t="str">
        <f>IF(OR($R$26=0,M1064="",Q1064=""),"",IF($R$26&gt;=VLOOKUP(M1064,POA!$B$3:$G$21,6,FALSE),"CUMPLE","NO CUMPLE"))</f>
        <v/>
      </c>
      <c r="T1064" s="129"/>
      <c r="U1064" s="130"/>
      <c r="V1064" s="186" t="str">
        <f>IF(OR($U1058=0,M1064="",Q1064=""),"",IF(AND(T1064="SI",$U1058&gt;=$V$22),"CUMPLE",IF($U1058&gt;=$V$23,"CUMPLE","NO CUMPLE")))</f>
        <v/>
      </c>
      <c r="W1064" s="131"/>
      <c r="X1064" s="186" t="str">
        <f>IF(OR(W1058=0,M1064="",Q1064=""),"",IF(AND(T1064="SI",W1058&lt;=$X$22),"CUMPLE",IF(W1058&lt;=$X$23,"CUMPLE","NO CUMPLE")))</f>
        <v/>
      </c>
      <c r="Y1064" s="132"/>
      <c r="Z1064" s="186" t="str">
        <f>IF(OR(Y1058=0,M1064="",Q1064=""),"",IF(AND(T1064="SI",Y1058&gt;=$Z$22),"CUMPLE",IF(Y1058&gt;=$Z$23,"CUMPLE","NO CUMPLE")))</f>
        <v/>
      </c>
      <c r="AA1064" s="214" t="str">
        <f t="shared" si="953"/>
        <v/>
      </c>
      <c r="AB1064" s="199">
        <v>2021</v>
      </c>
      <c r="AC1064" s="134">
        <f t="shared" si="955"/>
        <v>0</v>
      </c>
      <c r="AD1064" s="135" t="str">
        <f>IF(OR(B1064="",C1064=""),"",IF(AND(AC1064&gt;0,AC1064&lt;=30000),"MIPYME","NO CUMPLE"))</f>
        <v/>
      </c>
      <c r="AE1064" s="136"/>
      <c r="AF1064" s="188" t="str">
        <f>IF(OR(M1064="",L1058="",P1064=""),"",IF(AND(T1062="SI",AE1058&gt;=$AF$22),"CUMPLE",IF(AE1058&gt;=$AF$23,"CUMPLE","NO CUMPLE")))</f>
        <v/>
      </c>
      <c r="AG1064" s="136"/>
      <c r="AH1064" s="188" t="str">
        <f>IF(OR(M1064="",L1058="",P1058=""),"",IF(AND(T1058="SI",AG1058&gt;=$AH$22),"CUMPLE",IF(AG1058&gt;=$AH$23,"CUMPLE","NO CUMPLE")))</f>
        <v/>
      </c>
      <c r="AI1064" s="162" t="str">
        <f t="shared" si="956"/>
        <v/>
      </c>
    </row>
    <row r="1065" spans="1:37" s="14" customFormat="1" ht="20.100000000000001" customHeight="1">
      <c r="A1065" s="259"/>
      <c r="B1065" s="150" t="str">
        <f t="shared" si="957"/>
        <v/>
      </c>
      <c r="C1065" s="150"/>
      <c r="D1065" s="121"/>
      <c r="E1065" s="153"/>
      <c r="F1065" s="153"/>
      <c r="G1065" s="153"/>
      <c r="H1065" s="153"/>
      <c r="I1065" s="153">
        <f t="shared" si="960"/>
        <v>0</v>
      </c>
      <c r="J1065" s="153">
        <f t="shared" si="958"/>
        <v>0</v>
      </c>
      <c r="K1065" s="153"/>
      <c r="L1065" s="153"/>
      <c r="M1065" s="149"/>
      <c r="N1065" s="197"/>
      <c r="O1065" s="160"/>
      <c r="P1065" s="160"/>
      <c r="Q1065" s="203"/>
      <c r="R1065" s="204"/>
      <c r="S1065" s="246" t="str">
        <f>IF(OR($R$26=0,M1065="",Q1065=""),"",IF($R$26&gt;=VLOOKUP(M1065,POA!$B$3:$G$21,6,FALSE),"CUMPLE","NO CUMPLE"))</f>
        <v/>
      </c>
      <c r="T1065" s="129"/>
      <c r="U1065" s="130"/>
      <c r="V1065" s="186" t="str">
        <f>IF(OR($U1058=0,M1065="",Q1065=""),"",IF(AND(T1065="SI",$U1058&gt;=$V$22),"CUMPLE",IF($U1058&gt;=$V$23,"CUMPLE","NO CUMPLE")))</f>
        <v/>
      </c>
      <c r="W1065" s="131"/>
      <c r="X1065" s="186" t="str">
        <f>IF(OR(W1058=0,M1065="",Q1065=""),"",IF(AND(T1065="SI",W1058&lt;=$X$22),"CUMPLE",IF(W1058&lt;=$X$23,"CUMPLE","NO CUMPLE")))</f>
        <v/>
      </c>
      <c r="Y1065" s="132"/>
      <c r="Z1065" s="186" t="str">
        <f>IF(OR(Y1058=0,M1065="",Q1065=""),"",IF(AND(T1065="SI",Y1058&gt;=$Z$22),"CUMPLE",IF(Y1058&gt;=$Z$23,"CUMPLE","NO CUMPLE")))</f>
        <v/>
      </c>
      <c r="AA1065" s="214" t="str">
        <f t="shared" si="953"/>
        <v/>
      </c>
      <c r="AB1065" s="199">
        <v>2021</v>
      </c>
      <c r="AC1065" s="134">
        <f t="shared" si="955"/>
        <v>0</v>
      </c>
      <c r="AD1065" s="135" t="str">
        <f t="shared" ref="AD1065:AD1066" si="961">IF(OR(B1065="",C1065=""),"",IF(AND(AC1065&gt;0,AC1065&lt;=30000),"MIPYME","NO CUMPLE"))</f>
        <v/>
      </c>
      <c r="AE1065" s="136"/>
      <c r="AF1065" s="188" t="str">
        <f>IF(OR(M1065="",L1058="",P1065=""),"",IF(AND(T1058="SI",AE1058&gt;=$AF$22),"CUMPLE",IF(AE1058&gt;=$AF$23,"CUMPLE","NO CUMPLE")))</f>
        <v/>
      </c>
      <c r="AG1065" s="136"/>
      <c r="AH1065" s="188" t="str">
        <f>IF(OR(M1065="",L1058="",P1058=""),"",IF(AND(T1058="SI",AG1058&gt;=$AH$22),"CUMPLE",IF(AG1058&gt;=$AH$23,"CUMPLE","NO CUMPLE")))</f>
        <v/>
      </c>
      <c r="AI1065" s="162" t="str">
        <f t="shared" si="956"/>
        <v/>
      </c>
    </row>
    <row r="1066" spans="1:37" s="14" customFormat="1" ht="20.100000000000001" customHeight="1">
      <c r="A1066" s="259"/>
      <c r="B1066" s="150" t="str">
        <f t="shared" si="957"/>
        <v/>
      </c>
      <c r="C1066" s="150"/>
      <c r="D1066" s="121"/>
      <c r="E1066" s="153"/>
      <c r="F1066" s="153"/>
      <c r="G1066" s="153"/>
      <c r="H1066" s="153"/>
      <c r="I1066" s="153">
        <f t="shared" si="960"/>
        <v>0</v>
      </c>
      <c r="J1066" s="153">
        <f t="shared" si="958"/>
        <v>0</v>
      </c>
      <c r="K1066" s="153"/>
      <c r="L1066" s="153"/>
      <c r="M1066" s="149"/>
      <c r="N1066" s="197"/>
      <c r="O1066" s="160"/>
      <c r="P1066" s="160"/>
      <c r="Q1066" s="203"/>
      <c r="R1066" s="204"/>
      <c r="S1066" s="246" t="str">
        <f>IF(OR($R$26=0,M1066="",Q1066=""),"",IF($R$26&gt;=VLOOKUP(M1066,POA!$B$3:$G$21,6,FALSE),"CUMPLE","NO CUMPLE"))</f>
        <v/>
      </c>
      <c r="T1066" s="129"/>
      <c r="U1066" s="130"/>
      <c r="V1066" s="186" t="str">
        <f>IF(OR($U1058=0,M1066="",Q1066=""),"",IF(AND(T1066="SI",$U1058&gt;=$V$22),"CUMPLE",IF($U1058&gt;=$V$23,"CUMPLE","NO CUMPLE")))</f>
        <v/>
      </c>
      <c r="W1066" s="131"/>
      <c r="X1066" s="186" t="str">
        <f>IF(OR(W1058=0,M1066="",Q1066=""),"",IF(AND(T1066="SI",W1058&lt;=$X$22),"CUMPLE",IF(W1058&lt;=$X$23,"CUMPLE","NO CUMPLE")))</f>
        <v/>
      </c>
      <c r="Y1066" s="132"/>
      <c r="Z1066" s="186" t="str">
        <f>IF(OR(Y1058=0,M1066="",Q1066=""),"",IF(AND(T1066="SI",Y1058&gt;=$Z$22),"CUMPLE",IF(Y1058&gt;=$Z$23,"CUMPLE","NO CUMPLE")))</f>
        <v/>
      </c>
      <c r="AA1066" s="215" t="str">
        <f t="shared" si="953"/>
        <v/>
      </c>
      <c r="AB1066" s="133">
        <v>2021</v>
      </c>
      <c r="AC1066" s="134">
        <f t="shared" si="955"/>
        <v>0</v>
      </c>
      <c r="AD1066" s="135" t="str">
        <f t="shared" si="961"/>
        <v/>
      </c>
      <c r="AE1066" s="136"/>
      <c r="AF1066" s="188" t="str">
        <f>IF(OR(M1066="",L1058="",P1058=""),"",IF(AND(T1058="SI",AE1058&gt;=$AF$22),"CUMPLE",IF(AE1058&gt;=$AF$23,"CUMPLE","NO CUMPLE")))</f>
        <v/>
      </c>
      <c r="AG1066" s="136"/>
      <c r="AH1066" s="188" t="str">
        <f>IF(OR(M1066="",L1058="",P1058=""),"",IF(AND(T1058="SI",AG1058&gt;=$AH$22),"CUMPLE",IF(AG1058&gt;=$AH$23,"CUMPLE","NO CUMPLE")))</f>
        <v/>
      </c>
      <c r="AI1066" s="162" t="str">
        <f t="shared" si="956"/>
        <v/>
      </c>
    </row>
    <row r="1067" spans="1:37" s="14" customFormat="1" ht="20.100000000000001" customHeight="1">
      <c r="A1067" s="259"/>
      <c r="B1067" s="150" t="str">
        <f t="shared" si="957"/>
        <v/>
      </c>
      <c r="C1067" s="150"/>
      <c r="D1067" s="121"/>
      <c r="E1067" s="153"/>
      <c r="F1067" s="153"/>
      <c r="G1067" s="153"/>
      <c r="H1067" s="153"/>
      <c r="I1067" s="153">
        <f t="shared" si="960"/>
        <v>0</v>
      </c>
      <c r="J1067" s="153">
        <f t="shared" si="958"/>
        <v>0</v>
      </c>
      <c r="K1067" s="153"/>
      <c r="L1067" s="153"/>
      <c r="M1067" s="151"/>
      <c r="N1067" s="197"/>
      <c r="O1067" s="160"/>
      <c r="P1067" s="160"/>
      <c r="Q1067" s="203"/>
      <c r="R1067" s="204"/>
      <c r="S1067" s="246"/>
      <c r="T1067" s="129"/>
      <c r="U1067" s="130"/>
      <c r="V1067" s="186" t="str">
        <f>IF(OR($U1058=0,M1067="",Q1067=""),"",IF(AND(T1067="SI",$U1058&gt;=$V$22),"CUMPLE",IF($U1058&gt;=$V$23,"CUMPLE","NO CUMPLE")))</f>
        <v/>
      </c>
      <c r="W1067" s="131"/>
      <c r="X1067" s="186" t="str">
        <f>IF(OR(W1058=0,M1067="",Q1067=""),"",IF(AND(T1067="SI",W1058&lt;=$X$22),"CUMPLE",IF(W1058&lt;=$X$23,"CUMPLE","NO CUMPLE")))</f>
        <v/>
      </c>
      <c r="Y1067" s="132"/>
      <c r="Z1067" s="186" t="str">
        <f>IF(OR(Y1058=0,M1067="",Q1067=""),"",IF(AND(T1067="SI",Y1058&gt;=$Z$22),"CUMPLE",IF(Y1058&gt;=$Z$23,"CUMPLE","NO CUMPLE")))</f>
        <v/>
      </c>
      <c r="AA1067" s="214" t="str">
        <f t="shared" si="953"/>
        <v/>
      </c>
      <c r="AB1067" s="199">
        <v>2021</v>
      </c>
      <c r="AC1067" s="134">
        <f t="shared" si="955"/>
        <v>0</v>
      </c>
      <c r="AD1067" s="135" t="str">
        <f>IF(OR(B1067="",C1067=""),"",IF(AND(AC1067&gt;0,AC1067&lt;=30000),"MIPYME","NO CUMPLE"))</f>
        <v/>
      </c>
      <c r="AE1067" s="136"/>
      <c r="AF1067" s="188" t="str">
        <f>IF(OR(M1067="",L1058="",P1067=""),"",IF(AND(T1058="SI",AE1058&gt;=$AF$22),"CUMPLE",IF(AE1058&gt;=$AF$23,"CUMPLE","NO CUMPLE")))</f>
        <v/>
      </c>
      <c r="AG1067" s="136"/>
      <c r="AH1067" s="188" t="str">
        <f>IF(OR(M1067="",L1058="",P1058=""),"",IF(AND(T1058="SI",AG1058&gt;=$AH$22),"CUMPLE",IF(AG1058&gt;=$AH$23,"CUMPLE","NO CUMPLE")))</f>
        <v/>
      </c>
      <c r="AI1067" s="162" t="str">
        <f t="shared" si="956"/>
        <v/>
      </c>
    </row>
    <row r="1068" spans="1:37" ht="20.100000000000001" customHeight="1">
      <c r="A1068" s="259"/>
      <c r="B1068" s="284" t="str">
        <f t="shared" si="957"/>
        <v/>
      </c>
      <c r="C1068" s="284"/>
      <c r="D1068" s="284"/>
      <c r="E1068" s="216"/>
      <c r="F1068" s="153"/>
      <c r="G1068" s="153"/>
      <c r="H1068" s="153"/>
      <c r="I1068" s="153">
        <f>IF(ISERROR(E1068-G1068),"",E1068-G1068)</f>
        <v>0</v>
      </c>
      <c r="J1068" s="153">
        <f t="shared" si="958"/>
        <v>0</v>
      </c>
      <c r="K1068" s="153"/>
      <c r="L1068" s="153"/>
      <c r="M1068" s="151"/>
      <c r="N1068" s="197"/>
      <c r="O1068" s="160"/>
      <c r="P1068" s="160"/>
      <c r="Q1068" s="203"/>
      <c r="R1068" s="204"/>
      <c r="S1068" s="253"/>
      <c r="T1068" s="129"/>
      <c r="U1068" s="129"/>
      <c r="V1068" s="186" t="str">
        <f>IF(OR($U1059=0,M1068="",Q1068=""),"",IF(AND(T1068="SI",$U1059&gt;=$V$22),"CUMPLE",IF($U1059&gt;=$V$23,"CUMPLE","NO CUMPLE")))</f>
        <v/>
      </c>
      <c r="W1068" s="129"/>
      <c r="X1068" s="186" t="str">
        <f>IF(OR(W1059=0,M1068="",Q1068=""),"",IF(AND(T1068="SI",W1059&lt;=$X$22),"CUMPLE",IF(W1059&lt;=$X$23,"CUMPLE","NO CUMPLE")))</f>
        <v/>
      </c>
      <c r="Y1068" s="129"/>
      <c r="Z1068" s="186" t="str">
        <f>IF(OR(Y1059=0,M1068="",Q1068=""),"",IF(AND(T1068="SI",Y1059&gt;=$Z$22),"CUMPLE",IF(Y1059&gt;=$Z$23,"CUMPLE","NO CUMPLE")))</f>
        <v/>
      </c>
      <c r="AA1068" s="214" t="str">
        <f t="shared" si="953"/>
        <v/>
      </c>
      <c r="AB1068" s="200"/>
      <c r="AC1068" s="129"/>
      <c r="AD1068" s="129"/>
      <c r="AE1068" s="129"/>
      <c r="AF1068" s="188" t="str">
        <f>IF(OR(M1068="",L1058="",P1068=""),"",IF(AND(T1058="SI",AE1058&gt;=$AF$22),"CUMPLE",IF(AE1058&gt;=$AF$23,"CUMPLE","NO CUMPLE")))</f>
        <v/>
      </c>
      <c r="AG1068" s="129"/>
      <c r="AH1068" s="188" t="str">
        <f>IF(OR(M1068="",L1058="",P1058=""),"",IF(AND(T1058="SI",AG1058&gt;=$AH$22),"CUMPLE",IF(AG1058&gt;=$AH$23,"CUMPLE","NO CUMPLE")))</f>
        <v/>
      </c>
      <c r="AI1068" s="162" t="str">
        <f t="shared" si="956"/>
        <v/>
      </c>
      <c r="AJ1068" s="14"/>
      <c r="AK1068" s="14"/>
    </row>
    <row r="1069" spans="1:37" ht="9.9499999999999993" customHeight="1" thickBot="1">
      <c r="A1069" s="259"/>
      <c r="B1069" s="322" t="s">
        <v>73</v>
      </c>
      <c r="C1069" s="323"/>
      <c r="D1069" s="323"/>
      <c r="E1069" s="323"/>
      <c r="F1069" s="323"/>
      <c r="G1069" s="323"/>
      <c r="H1069" s="323"/>
      <c r="I1069" s="323"/>
      <c r="J1069" s="323"/>
      <c r="K1069" s="323"/>
      <c r="L1069" s="323"/>
      <c r="M1069" s="323"/>
      <c r="N1069" s="323"/>
      <c r="O1069" s="323"/>
      <c r="P1069" s="323"/>
      <c r="Q1069" s="323"/>
      <c r="R1069" s="323"/>
      <c r="S1069" s="324"/>
      <c r="T1069" s="323"/>
      <c r="U1069" s="323"/>
      <c r="V1069" s="323"/>
      <c r="W1069" s="323"/>
      <c r="X1069" s="323"/>
      <c r="Y1069" s="323"/>
      <c r="Z1069" s="323"/>
      <c r="AA1069" s="324"/>
      <c r="AB1069" s="323"/>
      <c r="AC1069" s="323"/>
      <c r="AD1069" s="323"/>
      <c r="AE1069" s="323"/>
      <c r="AF1069" s="323"/>
      <c r="AG1069" s="323"/>
      <c r="AH1069" s="323"/>
      <c r="AI1069" s="325"/>
      <c r="AJ1069" s="14"/>
      <c r="AK1069" s="14"/>
    </row>
    <row r="1070" spans="1:37" s="221" customFormat="1" ht="26.1" customHeight="1">
      <c r="A1070" s="269" t="s">
        <v>379</v>
      </c>
      <c r="B1070" s="222">
        <v>88</v>
      </c>
      <c r="C1070" s="223" t="s">
        <v>380</v>
      </c>
      <c r="D1070" s="224">
        <f>IF(SUM(D1071:D1080)=0,"",SUM(D1071:D1080))</f>
        <v>1</v>
      </c>
      <c r="E1070" s="225">
        <f t="shared" ref="E1070:K1070" si="962">IF(ISERROR(SUM(E1071:E1080)),"",SUM(E1071:E1080))</f>
        <v>6718327378</v>
      </c>
      <c r="F1070" s="225">
        <f t="shared" si="962"/>
        <v>11488985605</v>
      </c>
      <c r="G1070" s="225">
        <f t="shared" si="962"/>
        <v>2740157238</v>
      </c>
      <c r="H1070" s="225">
        <f t="shared" si="962"/>
        <v>4928180379</v>
      </c>
      <c r="I1070" s="225">
        <f t="shared" si="962"/>
        <v>3978170140</v>
      </c>
      <c r="J1070" s="225">
        <f t="shared" si="962"/>
        <v>6560805226</v>
      </c>
      <c r="K1070" s="225">
        <f t="shared" si="962"/>
        <v>603418107</v>
      </c>
      <c r="L1070" s="225">
        <f t="shared" ref="L1070" si="963">IF(ISERROR(SUM(L1071:L1079)),"",SUM(L1071:L1079))</f>
        <v>121583805</v>
      </c>
      <c r="M1070" s="226">
        <v>1</v>
      </c>
      <c r="N1070" s="227">
        <f>IF(M1070="","",VLOOKUP(M1070,POA!$B$3:$G1042,3,0))</f>
        <v>5</v>
      </c>
      <c r="O1070" s="228" t="s">
        <v>7</v>
      </c>
      <c r="P1070" s="228">
        <f>+SUM(P1071:P1079)</f>
        <v>0</v>
      </c>
      <c r="Q1070" s="229">
        <f>IF(ISERROR(VLOOKUP(M1070,POA!$B$3:$G1055,2,0)),"",VLOOKUP(M1070,POA!$B$3:$G1055,2,0))</f>
        <v>3031202957</v>
      </c>
      <c r="R1070" s="230">
        <f>IF(M1070="","",SUM($I$1070)+IF(ISERROR(VLOOKUP(M1070,POA!$B$3:$G1039,4,0)),"",VLOOKUP(M1070,POA!$B$3:$G1039,4,0)))</f>
        <v>4584410731.3999996</v>
      </c>
      <c r="S1070" s="231" t="str">
        <f>IF(OR($R$26=0,M1070="",Q1070=""),"",IF($R$26&gt;=VLOOKUP(M1070,POA!$B$3:$G$21,6,FALSE),"CUMPLE","NO CUMPLE"))</f>
        <v/>
      </c>
      <c r="T1070" s="225" t="str">
        <f>IF(M1070="","",IF(COUNTIFS(T1071:T1080,"SI",D1071:D1080,"&gt;=10%")&gt;0,"SI","NO"))</f>
        <v>SI</v>
      </c>
      <c r="U1070" s="225">
        <f>IF(ISERROR(SUM(E1070/G1070)),0,SUM(E1070/G1070))</f>
        <v>2.451803599016678</v>
      </c>
      <c r="V1070" s="232" t="str">
        <f>IF(OR($U1070=0,M1070="",Q1070=""),"",IF(AND(T1070="SI",$U1070&gt;=$V$22),"CUMPLE",IF($U1070&gt;=$V$23,"CUMPLE","NO CUMPLE")))</f>
        <v>CUMPLE</v>
      </c>
      <c r="W1070" s="233">
        <f>IF(M1070="","",IF(ISERROR(SUM(H1070/F1070)),0,SUM(H1070/F1070)))</f>
        <v>0.42894825952739107</v>
      </c>
      <c r="X1070" s="232" t="str">
        <f>IF(OR(W1070=0,M1070="",Q1070=""),"",IF(AND(T1070="SI",W1070&lt;=$X$22),"CUMPLE",IF(W1070&lt;=$X$23,"CUMPLE","NO CUMPLE")))</f>
        <v>CUMPLE</v>
      </c>
      <c r="Y1070" s="225">
        <f>IF(ISERROR(SUM(K1070/L1070)),0,SUM(K1070/L1070))</f>
        <v>4.9629809414173209</v>
      </c>
      <c r="Z1070" s="232" t="str">
        <f>IF(OR(Y1070=0,M1070="",Q1070=""),"",IF(AND(T1070="SI",Y1070&gt;=$Z$22),"CUMPLE",IF(Y1070&gt;=$Z$23,"CUMPLE","NO CUMPLE")))</f>
        <v>CUMPLE</v>
      </c>
      <c r="AA1070" s="234" t="str">
        <f t="shared" ref="AA1070:AA1080" si="964">IF(OR(S1070="",V1070="",X1070="",Z1070=""),"",IF(S1070="NO CUMPLE","NO CUMPLE",IF(V1070="NO CUMPLE","NO CUMPLE",IF(X1070="NO CUMPLE","NO CUMPLE",IF(Z1070="NO CUMPLE","NO CUMPLE",IF(Z1070="NO CUMPLE","NO CUMPLE","CUMPLE"))))))</f>
        <v/>
      </c>
      <c r="AB1070" s="235">
        <v>2021</v>
      </c>
      <c r="AC1070" s="236">
        <f>IF(ISERROR(F1070/VLOOKUP(AB1070,$AC$21:$AD$23,2)),"",F1070/VLOOKUP(AB1070,$AC$21:$AD$23,2))</f>
        <v>12645.742229721549</v>
      </c>
      <c r="AD1070" s="237" t="str">
        <f>IF(OR(B1070="",C1070=""),"",IF(AND(AC1070&gt;0,AC1070&lt;=30000),"MIPYME","NO CUMPLE"))</f>
        <v>MIPYME</v>
      </c>
      <c r="AE1070" s="238">
        <f>IF(M1070="","",IF(ISERROR(SUM(K1070/J1070)),0,SUM(K1070/J1070)))</f>
        <v>9.1973178019170168E-2</v>
      </c>
      <c r="AF1070" s="239" t="str">
        <f>IF(OR(M1070="",L1070="",P1070=""),"",IF(AND(T1070="SI",AE1070&gt;=$AF$22),"CUMPLE",IF(AE1070&gt;=$AF$23,"CUMPLE","NO CUMPLE")))</f>
        <v>CUMPLE</v>
      </c>
      <c r="AG1070" s="238">
        <f>IF(M1070="","",IF(ISERROR(SUM(K1070/F1070)),0,SUM(K1070/F1070)))</f>
        <v>5.2521443384644227E-2</v>
      </c>
      <c r="AH1070" s="239" t="str">
        <f>IF(OR(M1070="",L1070="",P1070=""),"",IF(AND(T1070="SI",AG1070&gt;=$AH$22),"CUMPLE",IF(AG1070&gt;=$AH$23,"CUMPLE","NO CUMPLE")))</f>
        <v>CUMPLE</v>
      </c>
      <c r="AI1070" s="234" t="str">
        <f>IF(OR(AF1070="",AH1070=""),"",IF(AF1070="NO CUMPLE","NO CUMPLE",IF(AH1070="NO CUMPLE","NO CUMPLE",IF(AH1070="NO CUMPLE","NO CUMPLE","CUMPLE"))))</f>
        <v>CUMPLE</v>
      </c>
    </row>
    <row r="1071" spans="1:37" s="14" customFormat="1" ht="20.100000000000001" customHeight="1">
      <c r="A1071" s="259">
        <v>45484</v>
      </c>
      <c r="B1071" s="146">
        <f>IF(C1071="","",B1070+0.1)</f>
        <v>88.1</v>
      </c>
      <c r="C1071" s="146" t="s">
        <v>380</v>
      </c>
      <c r="D1071" s="147">
        <v>1</v>
      </c>
      <c r="E1071" s="137">
        <v>6718327378</v>
      </c>
      <c r="F1071" s="137">
        <v>11488985605</v>
      </c>
      <c r="G1071" s="137">
        <v>2740157238</v>
      </c>
      <c r="H1071" s="137">
        <v>4928180379</v>
      </c>
      <c r="I1071" s="137">
        <f>IF(ISERROR(E1071-G1071),"",E1071-G1071)</f>
        <v>3978170140</v>
      </c>
      <c r="J1071" s="137">
        <f>IF(ISERROR(F1071-H1071),"",F1071-H1071)</f>
        <v>6560805226</v>
      </c>
      <c r="K1071" s="137">
        <v>603418107</v>
      </c>
      <c r="L1071" s="137">
        <v>121583805</v>
      </c>
      <c r="M1071" s="148">
        <v>2</v>
      </c>
      <c r="N1071" s="198">
        <f>IF(M1071="","",VLOOKUP(M1071,POA!$B$3:$G1042,3,0))</f>
        <v>5</v>
      </c>
      <c r="O1071" s="159" t="s">
        <v>7</v>
      </c>
      <c r="P1071" s="159">
        <f t="shared" ref="P1071:P1072" si="965">+SUM(P1072:P1080)</f>
        <v>0</v>
      </c>
      <c r="Q1071" s="202">
        <f>IF(ISERROR(VLOOKUP(M1071,POA!$B$3:$G1055,2,0)),"",VLOOKUP(M1071,POA!$B$3:$G1055,2,0))</f>
        <v>1797292893</v>
      </c>
      <c r="R1071" s="264">
        <f>IF(M1071="","",SUM($I$1070)+IF(ISERROR(VLOOKUP(M1071,POA!$B$3:$G1040,4,0)),"",VLOOKUP(M1071,POA!$B$3:$G1040,4,0)))</f>
        <v>4337628718.6000004</v>
      </c>
      <c r="S1071" s="256" t="str">
        <f>IF(OR($R$26=0,M1071="",Q1071=""),"",IF($R$26&gt;=VLOOKUP(M1071,POA!$B$3:$G$21,6,FALSE),"CUMPLE","NO CUMPLE"))</f>
        <v/>
      </c>
      <c r="T1071" s="154" t="s">
        <v>71</v>
      </c>
      <c r="U1071" s="138"/>
      <c r="V1071" s="185" t="str">
        <f>IF(OR($U1070=0,M1071="",Q1071=""),"",IF(AND(T1071="SI",$U1070&gt;=$V$22),"CUMPLE",IF($U1070&gt;=$V$23,"CUMPLE","NO CUMPLE")))</f>
        <v>CUMPLE</v>
      </c>
      <c r="W1071" s="139"/>
      <c r="X1071" s="185" t="str">
        <f>IF(OR(W1070=0,M1071="",Q1071=""),"",IF(AND(T1071="SI",W1070&lt;=$X$22),"CUMPLE",IF(W1070&lt;=$X$23,"CUMPLE","NO CUMPLE")))</f>
        <v>CUMPLE</v>
      </c>
      <c r="Y1071" s="140"/>
      <c r="Z1071" s="185" t="str">
        <f>IF(OR(Y1070=0,M1071="",Q1071=""),"",IF(AND(T1071="SI",Y1070&gt;=$Z$22),"CUMPLE",IF(Y1070&gt;=$Z$23,"CUMPLE","NO CUMPLE")))</f>
        <v>CUMPLE</v>
      </c>
      <c r="AA1071" s="213" t="str">
        <f t="shared" si="964"/>
        <v/>
      </c>
      <c r="AB1071" s="141">
        <v>2021</v>
      </c>
      <c r="AC1071" s="142">
        <f t="shared" ref="AC1071:AC1079" si="966">IF(ISERROR(F1071/VLOOKUP(AB1071,$AC$21:$AD$23,2)),"",F1071/VLOOKUP(AB1071,$AC$21:$AD$23,2))</f>
        <v>12645.742229721549</v>
      </c>
      <c r="AD1071" s="143" t="str">
        <f>IF(OR(B1071="",C1071=""),"",IF(AND(AC1071&gt;0,AC1071&lt;=30000),"MIPYME","NO CUMPLE"))</f>
        <v>MIPYME</v>
      </c>
      <c r="AE1071" s="144"/>
      <c r="AF1071" s="187" t="str">
        <f>IF(OR(M1071="",L1070="",P1071=""),"",IF(AND(T1070="SI",AE1070&gt;=$AF$22),"CUMPLE",IF(AE1070&gt;=$AF$23,"CUMPLE","NO CUMPLE")))</f>
        <v>CUMPLE</v>
      </c>
      <c r="AG1071" s="144"/>
      <c r="AH1071" s="187" t="str">
        <f>IF(OR(M1071="",L1070="",P1071=""),"",IF(AND(T1070="SI",AG1070&gt;=$AH$22),"CUMPLE",IF(AG1070&gt;=$AH$23,"CUMPLE","NO CUMPLE")))</f>
        <v>CUMPLE</v>
      </c>
      <c r="AI1071" s="161" t="str">
        <f t="shared" ref="AI1071:AI1080" si="967">IF(OR(AF1071="",AH1071=""),"",IF(AF1071="NO CUMPLE","NO CUMPLE",IF(AH1071="NO CUMPLE","NO CUMPLE",IF(AH1071="NO CUMPLE","NO CUMPLE","CUMPLE"))))</f>
        <v>CUMPLE</v>
      </c>
    </row>
    <row r="1072" spans="1:37" s="14" customFormat="1" ht="20.100000000000001" customHeight="1">
      <c r="A1072" s="259"/>
      <c r="B1072" s="21" t="str">
        <f t="shared" ref="B1072:B1080" si="968">IF(C1072="","",B1071+0.1)</f>
        <v/>
      </c>
      <c r="C1072" s="21"/>
      <c r="D1072" s="121"/>
      <c r="E1072" s="153"/>
      <c r="F1072" s="153"/>
      <c r="G1072" s="153"/>
      <c r="H1072" s="153"/>
      <c r="I1072" s="153">
        <f>IF(ISERROR(E1072-G1072),"",E1072-G1072)</f>
        <v>0</v>
      </c>
      <c r="J1072" s="153">
        <f t="shared" ref="J1072:J1080" si="969">IF(ISERROR(F1072-H1072),"",F1072-H1072)</f>
        <v>0</v>
      </c>
      <c r="K1072" s="153"/>
      <c r="L1072" s="153"/>
      <c r="M1072" s="149">
        <v>3</v>
      </c>
      <c r="N1072" s="197">
        <f>IF(M1072="","",VLOOKUP(M1072,POA!$B$3:$G1042,3,0))</f>
        <v>5</v>
      </c>
      <c r="O1072" s="160" t="s">
        <v>7</v>
      </c>
      <c r="P1072" s="160">
        <f t="shared" si="965"/>
        <v>0</v>
      </c>
      <c r="Q1072" s="255">
        <f>IF(ISERROR(VLOOKUP(M1072,POA!$B$3:$G1055,2,0)),"",VLOOKUP(M1072,POA!$B$3:$G1055,2,0))</f>
        <v>1522205504</v>
      </c>
      <c r="R1072" s="295">
        <f>IF(M1072="","",SUM($I$1070)+IF(ISERROR(VLOOKUP(M1072,POA!$B$3:$G1041,4,0)),"",VLOOKUP(M1072,POA!$B$3:$G1041,4,0)))</f>
        <v>4282611240.8000002</v>
      </c>
      <c r="S1072" s="257" t="str">
        <f>IF(OR($R$26=0,M1072="",Q1072=""),"",IF($R$26&gt;=VLOOKUP(M1072,POA!$B$3:$G$21,6,FALSE),"CUMPLE","NO CUMPLE"))</f>
        <v/>
      </c>
      <c r="T1072" s="129"/>
      <c r="U1072" s="130"/>
      <c r="V1072" s="186" t="str">
        <f>IF(OR($U1070=0,M1072="",Q1072=""),"",IF(AND(T1072="SI",$U1070&gt;=$V$22),"CUMPLE",IF($U1070&gt;=$V$23,"CUMPLE","NO CUMPLE")))</f>
        <v>CUMPLE</v>
      </c>
      <c r="W1072" s="131"/>
      <c r="X1072" s="186" t="str">
        <f>IF(OR(W1070=0,M1072="",Q1072=""),"",IF(AND(T1072="SI",W1070&lt;=$X$22),"CUMPLE",IF(W1070&lt;=$X$23,"CUMPLE","NO CUMPLE")))</f>
        <v>CUMPLE</v>
      </c>
      <c r="Y1072" s="132"/>
      <c r="Z1072" s="186" t="str">
        <f>IF(OR(Y1070=0,M1072="",Q1072=""),"",IF(AND(T1072="SI",Y1070&gt;=$Z$22),"CUMPLE",IF(Y1070&gt;=$Z$23,"CUMPLE","NO CUMPLE")))</f>
        <v>CUMPLE</v>
      </c>
      <c r="AA1072" s="214" t="str">
        <f t="shared" si="964"/>
        <v/>
      </c>
      <c r="AB1072" s="199">
        <v>2021</v>
      </c>
      <c r="AC1072" s="134">
        <f t="shared" si="966"/>
        <v>0</v>
      </c>
      <c r="AD1072" s="135" t="str">
        <f t="shared" ref="AD1072:AD1075" si="970">IF(OR(B1072="",C1072=""),"",IF(AND(AC1072&gt;0,AC1072&lt;=30000),"MIPYME","NO CUMPLE"))</f>
        <v/>
      </c>
      <c r="AE1072" s="136"/>
      <c r="AF1072" s="188" t="str">
        <f>IF(OR(M1072="",L1070="",P1072=""),"",IF(AND(T1070="SI",AE1070&gt;=$AF$22),"CUMPLE",IF(AE1070&gt;=$AF$23,"CUMPLE","NO CUMPLE")))</f>
        <v>CUMPLE</v>
      </c>
      <c r="AG1072" s="136"/>
      <c r="AH1072" s="188" t="str">
        <f>IF(OR(M1072="",L1070="",P1070=""),"",IF(AND(T1070="SI",AG1070&gt;=$AH$22),"CUMPLE",IF(AG1070&gt;=$AH$23,"CUMPLE","NO CUMPLE")))</f>
        <v>CUMPLE</v>
      </c>
      <c r="AI1072" s="162" t="str">
        <f t="shared" si="967"/>
        <v>CUMPLE</v>
      </c>
    </row>
    <row r="1073" spans="1:37" s="14" customFormat="1" ht="20.100000000000001" customHeight="1">
      <c r="A1073" s="259"/>
      <c r="B1073" s="21" t="str">
        <f t="shared" si="968"/>
        <v/>
      </c>
      <c r="C1073" s="21"/>
      <c r="D1073" s="121"/>
      <c r="E1073" s="153"/>
      <c r="F1073" s="153"/>
      <c r="G1073" s="153"/>
      <c r="H1073" s="153"/>
      <c r="I1073" s="153">
        <f t="shared" ref="I1073:I1079" si="971">IF(ISERROR(E1073-G1073),"",E1073-G1073)</f>
        <v>0</v>
      </c>
      <c r="J1073" s="153">
        <f t="shared" si="969"/>
        <v>0</v>
      </c>
      <c r="K1073" s="153"/>
      <c r="L1073" s="153"/>
      <c r="M1073" s="149">
        <v>4</v>
      </c>
      <c r="N1073" s="197">
        <f>IF(M1073="","",VLOOKUP(M1073,POA!$B$3:$G1042,3,0))</f>
        <v>5</v>
      </c>
      <c r="O1073" s="160" t="s">
        <v>7</v>
      </c>
      <c r="P1073" s="160">
        <f>+SUM(P1074:P1081)</f>
        <v>0</v>
      </c>
      <c r="Q1073" s="255">
        <f>IF(ISERROR(VLOOKUP(M1073,POA!$B$3:$G1055,2,0)),"",VLOOKUP(M1073,POA!$B$3:$G1055,2,0))</f>
        <v>1378467964</v>
      </c>
      <c r="R1073" s="295">
        <f>IF(M1073="","",SUM($I$1070)+IF(ISERROR(VLOOKUP(M1073,POA!$B$3:$G1042,4,0)),"",VLOOKUP(M1073,POA!$B$3:$G1042,4,0)))</f>
        <v>4253863732.8000002</v>
      </c>
      <c r="S1073" s="294" t="str">
        <f>IF(OR($R$26=0,M1073="",Q1073=""),"",IF($R$26&gt;=VLOOKUP(M1073,POA!$B$3:$G$21,6,FALSE),"CUMPLE","NO CUMPLE"))</f>
        <v/>
      </c>
      <c r="T1073" s="129"/>
      <c r="U1073" s="130"/>
      <c r="V1073" s="186" t="str">
        <f>IF(OR($U1070=0,M1073="",Q1073=""),"",IF(AND(T1073="SI",$U1070&gt;=$V$22),"CUMPLE",IF($U1070&gt;=$V$23,"CUMPLE","NO CUMPLE")))</f>
        <v>CUMPLE</v>
      </c>
      <c r="W1073" s="131"/>
      <c r="X1073" s="186" t="str">
        <f>IF(OR(W1070=0,M1073="",Q1073=""),"",IF(AND(T1073="SI",W1070&lt;=$X$22),"CUMPLE",IF(W1070&lt;=$X$23,"CUMPLE","NO CUMPLE")))</f>
        <v>CUMPLE</v>
      </c>
      <c r="Y1073" s="132"/>
      <c r="Z1073" s="186" t="str">
        <f>IF(OR(Y1070=0,M1073="",Q1073=""),"",IF(AND(T1073="SI",Y1070&gt;=$Z$22),"CUMPLE",IF(Y1070&gt;=$Z$23,"CUMPLE","NO CUMPLE")))</f>
        <v>CUMPLE</v>
      </c>
      <c r="AA1073" s="214" t="str">
        <f t="shared" si="964"/>
        <v/>
      </c>
      <c r="AB1073" s="199">
        <v>2021</v>
      </c>
      <c r="AC1073" s="134">
        <f t="shared" si="966"/>
        <v>0</v>
      </c>
      <c r="AD1073" s="135" t="str">
        <f t="shared" si="970"/>
        <v/>
      </c>
      <c r="AE1073" s="136"/>
      <c r="AF1073" s="188" t="str">
        <f>IF(OR(M1073="",L1070="",P1073=""),"",IF(AND(T1070="SI",AE1070&gt;=$AF$22),"CUMPLE",IF(AE1070&gt;=$AF$23,"CUMPLE","NO CUMPLE")))</f>
        <v>CUMPLE</v>
      </c>
      <c r="AG1073" s="136"/>
      <c r="AH1073" s="188" t="str">
        <f>IF(OR(M1073="",L1070="",P1070=""),"",IF(AND(T1070="SI",AG1070&gt;=$AH$22),"CUMPLE",IF(AG1070&gt;=$AH$23,"CUMPLE","NO CUMPLE")))</f>
        <v>CUMPLE</v>
      </c>
      <c r="AI1073" s="162" t="str">
        <f t="shared" si="967"/>
        <v>CUMPLE</v>
      </c>
    </row>
    <row r="1074" spans="1:37" s="14" customFormat="1" ht="20.100000000000001" customHeight="1">
      <c r="A1074" s="259"/>
      <c r="B1074" s="21" t="str">
        <f t="shared" si="968"/>
        <v/>
      </c>
      <c r="C1074" s="21"/>
      <c r="D1074" s="121"/>
      <c r="E1074" s="153"/>
      <c r="F1074" s="153"/>
      <c r="G1074" s="153"/>
      <c r="H1074" s="153"/>
      <c r="I1074" s="153">
        <f t="shared" si="971"/>
        <v>0</v>
      </c>
      <c r="J1074" s="153">
        <f t="shared" si="969"/>
        <v>0</v>
      </c>
      <c r="K1074" s="153"/>
      <c r="L1074" s="153"/>
      <c r="M1074" s="149">
        <v>5</v>
      </c>
      <c r="N1074" s="197">
        <f>IF(M1074="","",VLOOKUP(M1074,POA!$B$3:$G1055,3,0))</f>
        <v>5</v>
      </c>
      <c r="O1074" s="160" t="s">
        <v>7</v>
      </c>
      <c r="P1074" s="160">
        <f>+SUM(P1075:P1081)</f>
        <v>0</v>
      </c>
      <c r="Q1074" s="255">
        <f>IF(ISERROR(VLOOKUP(M1074,POA!$B$3:$G1044,2,0)),"",VLOOKUP(M1074,POA!$B$3:$G1044,2,0))</f>
        <v>1348402734</v>
      </c>
      <c r="R1074" s="295">
        <f>IF(M1074="","",SUM($I$1070)+IF(ISERROR(VLOOKUP(M1074,POA!$B$3:$G1043,4,0)),"",VLOOKUP(M1074,POA!$B$3:$G1043,4,0)))</f>
        <v>4247850686.8000002</v>
      </c>
      <c r="S1074" s="298" t="str">
        <f>IF(OR($R$26=0,M1074="",Q1074=""),"",IF($R$26&gt;=VLOOKUP(M1074,POA!$B$3:$G$21,6,FALSE),"CUMPLE","NO CUMPLE"))</f>
        <v/>
      </c>
      <c r="T1074" s="129"/>
      <c r="U1074" s="130"/>
      <c r="V1074" s="186" t="str">
        <f>IF(OR($U1070=0,M1074="",Q1074=""),"",IF(AND(T1074="SI",$U1070&gt;=$V$22),"CUMPLE",IF($U1070&gt;=$V$23,"CUMPLE","NO CUMPLE")))</f>
        <v>CUMPLE</v>
      </c>
      <c r="W1074" s="131"/>
      <c r="X1074" s="186" t="str">
        <f>IF(OR(W1070=0,M1074="",Q1074=""),"",IF(AND(T1074="SI",W1070&lt;=$X$22),"CUMPLE",IF(W1070&lt;=$X$23,"CUMPLE","NO CUMPLE")))</f>
        <v>CUMPLE</v>
      </c>
      <c r="Y1074" s="132"/>
      <c r="Z1074" s="186" t="str">
        <f>IF(OR(Y1070=0,M1074="",Q1074=""),"",IF(AND(T1074="SI",Y1070&gt;=$Z$22),"CUMPLE",IF(Y1070&gt;=$Z$23,"CUMPLE","NO CUMPLE")))</f>
        <v>CUMPLE</v>
      </c>
      <c r="AA1074" s="214" t="str">
        <f t="shared" si="964"/>
        <v/>
      </c>
      <c r="AB1074" s="199">
        <v>2021</v>
      </c>
      <c r="AC1074" s="134">
        <f t="shared" si="966"/>
        <v>0</v>
      </c>
      <c r="AD1074" s="135" t="str">
        <f t="shared" si="970"/>
        <v/>
      </c>
      <c r="AE1074" s="136"/>
      <c r="AF1074" s="188" t="str">
        <f>IF(OR(M1074="",L1070="",P1074=""),"",IF(AND(T1070="SI",AE1070&gt;=$AF$22),"CUMPLE",IF(AE1070&gt;=$AF$23,"CUMPLE","NO CUMPLE")))</f>
        <v>CUMPLE</v>
      </c>
      <c r="AG1074" s="136"/>
      <c r="AH1074" s="188" t="str">
        <f>IF(OR(M1073="",L1070="",P1070=""),"",IF(AND(T1070="SI",AG1070&gt;=$AH$22),"CUMPLE",IF(AG1070&gt;=$AH$23,"CUMPLE","NO CUMPLE")))</f>
        <v>CUMPLE</v>
      </c>
      <c r="AI1074" s="162" t="str">
        <f t="shared" si="967"/>
        <v>CUMPLE</v>
      </c>
    </row>
    <row r="1075" spans="1:37" s="14" customFormat="1" ht="20.100000000000001" customHeight="1">
      <c r="A1075" s="259"/>
      <c r="B1075" s="21" t="str">
        <f t="shared" si="968"/>
        <v/>
      </c>
      <c r="C1075" s="21"/>
      <c r="D1075" s="121"/>
      <c r="E1075" s="153"/>
      <c r="F1075" s="153"/>
      <c r="G1075" s="153"/>
      <c r="H1075" s="153"/>
      <c r="I1075" s="153">
        <f t="shared" si="971"/>
        <v>0</v>
      </c>
      <c r="J1075" s="153">
        <f t="shared" si="969"/>
        <v>0</v>
      </c>
      <c r="K1075" s="153"/>
      <c r="L1075" s="153"/>
      <c r="M1075" s="149">
        <v>6</v>
      </c>
      <c r="N1075" s="197">
        <f>IF(M1075="","",VLOOKUP(M1075,POA!$B$3:$G1042,3,0))</f>
        <v>5</v>
      </c>
      <c r="O1075" s="160" t="s">
        <v>7</v>
      </c>
      <c r="P1075" s="160">
        <f>+SUM(P1076:P1081)</f>
        <v>0</v>
      </c>
      <c r="Q1075" s="255">
        <f>IF(ISERROR(VLOOKUP(M1075,POA!$B$3:$G1055,2,0)),"",VLOOKUP(M1075,POA!$B$3:$G1055,2,0))</f>
        <v>1264100957</v>
      </c>
      <c r="R1075" s="295">
        <f>IF(M1075="","",SUM($I$1070)+IF(ISERROR(VLOOKUP(M1075,POA!$B$3:$G1044,4,0)),"",VLOOKUP(M1075,POA!$B$3:$G1044,4,0)))</f>
        <v>4230990331.4000001</v>
      </c>
      <c r="S1075" s="257" t="str">
        <f>IF(OR($R$26=0,M1075="",Q1075=""),"",IF($R$26&gt;=VLOOKUP(M1075,POA!$B$3:$G$21,6,FALSE),"CUMPLE","NO CUMPLE"))</f>
        <v/>
      </c>
      <c r="T1075" s="129"/>
      <c r="U1075" s="130"/>
      <c r="V1075" s="186" t="str">
        <f>IF(OR($U1070=0,M1075="",Q1075=""),"",IF(AND(T1075="SI",$U1070&gt;=$V$22),"CUMPLE",IF($U1070&gt;=$V$23,"CUMPLE","NO CUMPLE")))</f>
        <v>CUMPLE</v>
      </c>
      <c r="W1075" s="131"/>
      <c r="X1075" s="186" t="str">
        <f>IF(OR(W1070=0,M1075="",Q1075=""),"",IF(AND(T1075="SI",W1070&lt;=$X$22),"CUMPLE",IF(W1070&lt;=$X$23,"CUMPLE","NO CUMPLE")))</f>
        <v>CUMPLE</v>
      </c>
      <c r="Y1075" s="132"/>
      <c r="Z1075" s="186" t="str">
        <f>IF(OR(Y1070=0,M1075="",Q1075=""),"",IF(AND(T1075="SI",Y1070&gt;=$Z$22),"CUMPLE",IF(Y1070&gt;=$Z$23,"CUMPLE","NO CUMPLE")))</f>
        <v>CUMPLE</v>
      </c>
      <c r="AA1075" s="214" t="str">
        <f t="shared" si="964"/>
        <v/>
      </c>
      <c r="AB1075" s="199">
        <v>2021</v>
      </c>
      <c r="AC1075" s="134">
        <f t="shared" si="966"/>
        <v>0</v>
      </c>
      <c r="AD1075" s="135" t="str">
        <f t="shared" si="970"/>
        <v/>
      </c>
      <c r="AE1075" s="136"/>
      <c r="AF1075" s="188" t="str">
        <f>IF(OR(M1075="",L1070="",P1075=""),"",IF(AND(T1070="SI",AE1070&gt;=$AF$22),"CUMPLE",IF(AE1070&gt;=$AF$23,"CUMPLE","NO CUMPLE")))</f>
        <v>CUMPLE</v>
      </c>
      <c r="AG1075" s="136"/>
      <c r="AH1075" s="188" t="str">
        <f>IF(OR(M1075="",L1070="",P1070=""),"",IF(AND(T1070="SI",AG1070&gt;=$AH$22),"CUMPLE",IF(AG1070&gt;=$AH$23,"CUMPLE","NO CUMPLE")))</f>
        <v>CUMPLE</v>
      </c>
      <c r="AI1075" s="162" t="str">
        <f t="shared" si="967"/>
        <v>CUMPLE</v>
      </c>
    </row>
    <row r="1076" spans="1:37" s="14" customFormat="1" ht="20.100000000000001" customHeight="1">
      <c r="A1076" s="259"/>
      <c r="B1076" s="150" t="str">
        <f t="shared" si="968"/>
        <v/>
      </c>
      <c r="C1076" s="150"/>
      <c r="D1076" s="121"/>
      <c r="E1076" s="153"/>
      <c r="F1076" s="153"/>
      <c r="G1076" s="153"/>
      <c r="H1076" s="153"/>
      <c r="I1076" s="153">
        <f t="shared" si="971"/>
        <v>0</v>
      </c>
      <c r="J1076" s="153">
        <f t="shared" si="969"/>
        <v>0</v>
      </c>
      <c r="K1076" s="153"/>
      <c r="L1076" s="153"/>
      <c r="M1076" s="149">
        <v>7</v>
      </c>
      <c r="N1076" s="197">
        <f>IF(M1076="","",VLOOKUP(M1076,POA!$B$3:$G1042,3,0))</f>
        <v>5</v>
      </c>
      <c r="O1076" s="160" t="s">
        <v>7</v>
      </c>
      <c r="P1076" s="160">
        <f>+SUM(P1077:P1081)</f>
        <v>0</v>
      </c>
      <c r="Q1076" s="255">
        <f>IF(ISERROR(VLOOKUP(M1076,POA!$B$3:$G1055,2,0)),"",VLOOKUP(M1076,POA!$B$3:$G1055,2,0))</f>
        <v>1167015102</v>
      </c>
      <c r="R1076" s="295">
        <f>IF(M1076="","",SUM($I$1070)+IF(ISERROR(VLOOKUP(M1076,POA!$B$3:$G1045,4,0)),"",VLOOKUP(M1076,POA!$B$3:$G1045,4,0)))</f>
        <v>4211573160.4000001</v>
      </c>
      <c r="S1076" s="257" t="str">
        <f>IF(OR($R$26=0,M1076="",Q1076=""),"",IF($R$26&gt;=VLOOKUP(M1076,POA!$B$3:$G$21,6,FALSE),"CUMPLE","NO CUMPLE"))</f>
        <v/>
      </c>
      <c r="T1076" s="129"/>
      <c r="U1076" s="130"/>
      <c r="V1076" s="186" t="str">
        <f>IF(OR($U1070=0,M1076="",Q1076=""),"",IF(AND(T1076="SI",$U1070&gt;=$V$22),"CUMPLE",IF($U1070&gt;=$V$23,"CUMPLE","NO CUMPLE")))</f>
        <v>CUMPLE</v>
      </c>
      <c r="W1076" s="131"/>
      <c r="X1076" s="186" t="str">
        <f>IF(OR(W1070=0,M1076="",Q1076=""),"",IF(AND(T1076="SI",W1070&lt;=$X$22),"CUMPLE",IF(W1070&lt;=$X$23,"CUMPLE","NO CUMPLE")))</f>
        <v>CUMPLE</v>
      </c>
      <c r="Y1076" s="132"/>
      <c r="Z1076" s="186" t="str">
        <f>IF(OR(Y1070=0,M1076="",Q1076=""),"",IF(AND(T1076="SI",Y1070&gt;=$Z$22),"CUMPLE",IF(Y1070&gt;=$Z$23,"CUMPLE","NO CUMPLE")))</f>
        <v>CUMPLE</v>
      </c>
      <c r="AA1076" s="214" t="str">
        <f t="shared" si="964"/>
        <v/>
      </c>
      <c r="AB1076" s="199">
        <v>2021</v>
      </c>
      <c r="AC1076" s="134">
        <f t="shared" si="966"/>
        <v>0</v>
      </c>
      <c r="AD1076" s="135" t="str">
        <f>IF(OR(B1076="",C1076=""),"",IF(AND(AC1076&gt;0,AC1076&lt;=30000),"MIPYME","NO CUMPLE"))</f>
        <v/>
      </c>
      <c r="AE1076" s="136"/>
      <c r="AF1076" s="188" t="str">
        <f>IF(OR(M1076="",L1070="",P1076=""),"",IF(AND(T1074="SI",AE1070&gt;=$AF$22),"CUMPLE",IF(AE1070&gt;=$AF$23,"CUMPLE","NO CUMPLE")))</f>
        <v>CUMPLE</v>
      </c>
      <c r="AG1076" s="136"/>
      <c r="AH1076" s="188" t="str">
        <f>IF(OR(M1076="",L1070="",P1070=""),"",IF(AND(T1070="SI",AG1070&gt;=$AH$22),"CUMPLE",IF(AG1070&gt;=$AH$23,"CUMPLE","NO CUMPLE")))</f>
        <v>CUMPLE</v>
      </c>
      <c r="AI1076" s="162" t="str">
        <f t="shared" si="967"/>
        <v>CUMPLE</v>
      </c>
    </row>
    <row r="1077" spans="1:37" s="14" customFormat="1" ht="20.100000000000001" customHeight="1">
      <c r="A1077" s="259"/>
      <c r="B1077" s="150" t="str">
        <f t="shared" si="968"/>
        <v/>
      </c>
      <c r="C1077" s="150"/>
      <c r="D1077" s="121"/>
      <c r="E1077" s="153"/>
      <c r="F1077" s="153"/>
      <c r="G1077" s="153"/>
      <c r="H1077" s="153"/>
      <c r="I1077" s="153">
        <f t="shared" si="971"/>
        <v>0</v>
      </c>
      <c r="J1077" s="153">
        <f t="shared" si="969"/>
        <v>0</v>
      </c>
      <c r="K1077" s="153"/>
      <c r="L1077" s="153"/>
      <c r="M1077" s="149">
        <v>8</v>
      </c>
      <c r="N1077" s="197">
        <f>IF(M1077="","",VLOOKUP(M1077,POA!$B$3:$G1042,3,0))</f>
        <v>5</v>
      </c>
      <c r="O1077" s="160" t="s">
        <v>7</v>
      </c>
      <c r="P1077" s="160">
        <f>+SUM(P1078:P1081)</f>
        <v>0</v>
      </c>
      <c r="Q1077" s="255">
        <f>IF(ISERROR(VLOOKUP(M1077,POA!$B$3:$G1055,2,0)),"",VLOOKUP(M1077,POA!$B$3:$G1055,2,0))</f>
        <v>1146992897</v>
      </c>
      <c r="R1077" s="295">
        <f>IF(M1077="","",SUM($I$1070)+IF(ISERROR(VLOOKUP(M1077,POA!$B$3:$G1046,4,0)),"",VLOOKUP(M1077,POA!$B$3:$G1046,4,0)))</f>
        <v>4207568719.4000001</v>
      </c>
      <c r="S1077" s="257" t="str">
        <f>IF(OR($R$26=0,M1077="",Q1077=""),"",IF($R$26&gt;=VLOOKUP(M1077,POA!$B$3:$G$21,6,FALSE),"CUMPLE","NO CUMPLE"))</f>
        <v/>
      </c>
      <c r="T1077" s="129"/>
      <c r="U1077" s="130"/>
      <c r="V1077" s="186" t="str">
        <f>IF(OR($U1070=0,M1077="",Q1077=""),"",IF(AND(T1077="SI",$U1070&gt;=$V$22),"CUMPLE",IF($U1070&gt;=$V$23,"CUMPLE","NO CUMPLE")))</f>
        <v>CUMPLE</v>
      </c>
      <c r="W1077" s="131"/>
      <c r="X1077" s="186" t="str">
        <f>IF(OR(W1070=0,M1077="",Q1077=""),"",IF(AND(T1077="SI",W1070&lt;=$X$22),"CUMPLE",IF(W1070&lt;=$X$23,"CUMPLE","NO CUMPLE")))</f>
        <v>CUMPLE</v>
      </c>
      <c r="Y1077" s="132"/>
      <c r="Z1077" s="186" t="str">
        <f>IF(OR(Y1070=0,M1077="",Q1077=""),"",IF(AND(T1077="SI",Y1070&gt;=$Z$22),"CUMPLE",IF(Y1070&gt;=$Z$23,"CUMPLE","NO CUMPLE")))</f>
        <v>CUMPLE</v>
      </c>
      <c r="AA1077" s="214" t="str">
        <f t="shared" si="964"/>
        <v/>
      </c>
      <c r="AB1077" s="199">
        <v>2021</v>
      </c>
      <c r="AC1077" s="134">
        <f t="shared" si="966"/>
        <v>0</v>
      </c>
      <c r="AD1077" s="135" t="str">
        <f t="shared" ref="AD1077:AD1078" si="972">IF(OR(B1077="",C1077=""),"",IF(AND(AC1077&gt;0,AC1077&lt;=30000),"MIPYME","NO CUMPLE"))</f>
        <v/>
      </c>
      <c r="AE1077" s="136"/>
      <c r="AF1077" s="188" t="str">
        <f>IF(OR(M1077="",L1070="",P1077=""),"",IF(AND(T1070="SI",AE1070&gt;=$AF$22),"CUMPLE",IF(AE1070&gt;=$AF$23,"CUMPLE","NO CUMPLE")))</f>
        <v>CUMPLE</v>
      </c>
      <c r="AG1077" s="136"/>
      <c r="AH1077" s="188" t="str">
        <f>IF(OR(M1077="",L1070="",P1070=""),"",IF(AND(T1070="SI",AG1070&gt;=$AH$22),"CUMPLE",IF(AG1070&gt;=$AH$23,"CUMPLE","NO CUMPLE")))</f>
        <v>CUMPLE</v>
      </c>
      <c r="AI1077" s="162" t="str">
        <f t="shared" si="967"/>
        <v>CUMPLE</v>
      </c>
    </row>
    <row r="1078" spans="1:37" s="14" customFormat="1" ht="20.100000000000001" customHeight="1">
      <c r="A1078" s="259"/>
      <c r="B1078" s="150" t="str">
        <f t="shared" si="968"/>
        <v/>
      </c>
      <c r="C1078" s="150"/>
      <c r="D1078" s="121"/>
      <c r="E1078" s="153"/>
      <c r="F1078" s="153"/>
      <c r="G1078" s="153"/>
      <c r="H1078" s="153"/>
      <c r="I1078" s="153">
        <f t="shared" si="971"/>
        <v>0</v>
      </c>
      <c r="J1078" s="153">
        <f t="shared" si="969"/>
        <v>0</v>
      </c>
      <c r="K1078" s="153"/>
      <c r="L1078" s="153"/>
      <c r="M1078" s="149">
        <v>9</v>
      </c>
      <c r="N1078" s="197">
        <f>IF(M1078="","",VLOOKUP(M1078,POA!$B$3:$G1042,3,0))</f>
        <v>5</v>
      </c>
      <c r="O1078" s="160" t="s">
        <v>7</v>
      </c>
      <c r="P1078" s="160">
        <f>+SUM(P1079:P1081)</f>
        <v>0</v>
      </c>
      <c r="Q1078" s="255">
        <f>IF(ISERROR(VLOOKUP(M1078,POA!$B$3:$G1048,2,0)),"",VLOOKUP(M1078,POA!$B$3:$G1048,2,0))</f>
        <v>1077361989</v>
      </c>
      <c r="R1078" s="295">
        <f>IF(M1078="","",SUM($I$1070)+IF(ISERROR(VLOOKUP(M1078,POA!$B$3:$G1047,4,0)),"",VLOOKUP(M1078,POA!$B$3:$G1047,4,0)))</f>
        <v>4193642537.8000002</v>
      </c>
      <c r="S1078" s="257" t="str">
        <f>IF(OR($R$26=0,M1078="",Q1078=""),"",IF($R$26&gt;=VLOOKUP(M1078,POA!$B$3:$G$21,6,FALSE),"CUMPLE","NO CUMPLE"))</f>
        <v/>
      </c>
      <c r="T1078" s="129"/>
      <c r="U1078" s="130"/>
      <c r="V1078" s="186" t="str">
        <f>IF(OR($U1070=0,M1078="",Q1078=""),"",IF(AND(T1078="SI",$U1070&gt;=$V$22),"CUMPLE",IF($U1070&gt;=$V$23,"CUMPLE","NO CUMPLE")))</f>
        <v>CUMPLE</v>
      </c>
      <c r="W1078" s="131"/>
      <c r="X1078" s="186" t="str">
        <f>IF(OR(W1070=0,M1078="",Q1078=""),"",IF(AND(T1078="SI",W1070&lt;=$X$22),"CUMPLE",IF(W1070&lt;=$X$23,"CUMPLE","NO CUMPLE")))</f>
        <v>CUMPLE</v>
      </c>
      <c r="Y1078" s="132"/>
      <c r="Z1078" s="186" t="str">
        <f>IF(OR(Y1070=0,M1078="",Q1078=""),"",IF(AND(T1078="SI",Y1070&gt;=$Z$22),"CUMPLE",IF(Y1070&gt;=$Z$23,"CUMPLE","NO CUMPLE")))</f>
        <v>CUMPLE</v>
      </c>
      <c r="AA1078" s="215" t="str">
        <f t="shared" si="964"/>
        <v/>
      </c>
      <c r="AB1078" s="133">
        <v>2021</v>
      </c>
      <c r="AC1078" s="134">
        <f t="shared" si="966"/>
        <v>0</v>
      </c>
      <c r="AD1078" s="135" t="str">
        <f t="shared" si="972"/>
        <v/>
      </c>
      <c r="AE1078" s="136"/>
      <c r="AF1078" s="188" t="str">
        <f>IF(OR(M1078="",L1070="",P1070=""),"",IF(AND(T1070="SI",AE1070&gt;=$AF$22),"CUMPLE",IF(AE1070&gt;=$AF$23,"CUMPLE","NO CUMPLE")))</f>
        <v>CUMPLE</v>
      </c>
      <c r="AG1078" s="136"/>
      <c r="AH1078" s="188" t="str">
        <f>IF(OR(M1078="",L1070="",P1070=""),"",IF(AND(T1070="SI",AG1070&gt;=$AH$22),"CUMPLE",IF(AG1070&gt;=$AH$23,"CUMPLE","NO CUMPLE")))</f>
        <v>CUMPLE</v>
      </c>
      <c r="AI1078" s="162" t="str">
        <f t="shared" si="967"/>
        <v>CUMPLE</v>
      </c>
    </row>
    <row r="1079" spans="1:37" s="14" customFormat="1" ht="20.100000000000001" customHeight="1">
      <c r="A1079" s="259"/>
      <c r="B1079" s="150" t="str">
        <f t="shared" si="968"/>
        <v/>
      </c>
      <c r="C1079" s="150"/>
      <c r="D1079" s="121"/>
      <c r="E1079" s="153"/>
      <c r="F1079" s="153"/>
      <c r="G1079" s="153"/>
      <c r="H1079" s="153"/>
      <c r="I1079" s="153">
        <f t="shared" si="971"/>
        <v>0</v>
      </c>
      <c r="J1079" s="153">
        <f t="shared" si="969"/>
        <v>0</v>
      </c>
      <c r="K1079" s="153"/>
      <c r="L1079" s="153"/>
      <c r="M1079" s="151"/>
      <c r="N1079" s="197" t="str">
        <f>IF(M1079="","",VLOOKUP(M1079,POA!$B$3:$G1042,3,0))</f>
        <v/>
      </c>
      <c r="O1079" s="160" t="s">
        <v>7</v>
      </c>
      <c r="P1079" s="160">
        <f>+SUM(P1080:P1081)</f>
        <v>0</v>
      </c>
      <c r="Q1079" s="203" t="str">
        <f>IF(ISERROR(VLOOKUP(M1079,POA!$B$3:$G1049,2,0)),"",VLOOKUP(M1079,POA!$B$3:$G1049,2,0))</f>
        <v/>
      </c>
      <c r="R1079" s="261"/>
      <c r="S1079" s="246"/>
      <c r="T1079" s="129"/>
      <c r="U1079" s="130"/>
      <c r="V1079" s="186" t="str">
        <f>IF(OR($U1070=0,M1079="",Q1079=""),"",IF(AND(T1079="SI",$U1070&gt;=$V$22),"CUMPLE",IF($U1070&gt;=$V$23,"CUMPLE","NO CUMPLE")))</f>
        <v/>
      </c>
      <c r="W1079" s="131"/>
      <c r="X1079" s="186" t="str">
        <f>IF(OR(W1070=0,M1079="",Q1079=""),"",IF(AND(T1079="SI",W1070&lt;=$X$22),"CUMPLE",IF(W1070&lt;=$X$23,"CUMPLE","NO CUMPLE")))</f>
        <v/>
      </c>
      <c r="Y1079" s="132"/>
      <c r="Z1079" s="186" t="str">
        <f>IF(OR(Y1070=0,M1079="",Q1079=""),"",IF(AND(T1079="SI",Y1070&gt;=$Z$22),"CUMPLE",IF(Y1070&gt;=$Z$23,"CUMPLE","NO CUMPLE")))</f>
        <v/>
      </c>
      <c r="AA1079" s="214" t="str">
        <f t="shared" si="964"/>
        <v/>
      </c>
      <c r="AB1079" s="199">
        <v>2021</v>
      </c>
      <c r="AC1079" s="134">
        <f t="shared" si="966"/>
        <v>0</v>
      </c>
      <c r="AD1079" s="135" t="str">
        <f>IF(OR(B1079="",C1079=""),"",IF(AND(AC1079&gt;0,AC1079&lt;=30000),"MIPYME","NO CUMPLE"))</f>
        <v/>
      </c>
      <c r="AE1079" s="136"/>
      <c r="AF1079" s="188" t="str">
        <f>IF(OR(M1079="",L1070="",P1079=""),"",IF(AND(T1070="SI",AE1070&gt;=$AF$22),"CUMPLE",IF(AE1070&gt;=$AF$23,"CUMPLE","NO CUMPLE")))</f>
        <v/>
      </c>
      <c r="AG1079" s="136"/>
      <c r="AH1079" s="188" t="str">
        <f>IF(OR(M1079="",L1070="",P1070=""),"",IF(AND(T1070="SI",AG1070&gt;=$AH$22),"CUMPLE",IF(AG1070&gt;=$AH$23,"CUMPLE","NO CUMPLE")))</f>
        <v/>
      </c>
      <c r="AI1079" s="162" t="str">
        <f t="shared" si="967"/>
        <v/>
      </c>
    </row>
    <row r="1080" spans="1:37" ht="20.100000000000001" customHeight="1">
      <c r="A1080" s="259"/>
      <c r="B1080" s="284" t="str">
        <f t="shared" si="968"/>
        <v/>
      </c>
      <c r="C1080" s="284"/>
      <c r="D1080" s="284"/>
      <c r="E1080" s="216"/>
      <c r="F1080" s="153"/>
      <c r="G1080" s="153"/>
      <c r="H1080" s="153"/>
      <c r="I1080" s="153">
        <f>IF(ISERROR(E1080-G1080),"",E1080-G1080)</f>
        <v>0</v>
      </c>
      <c r="J1080" s="153">
        <f t="shared" si="969"/>
        <v>0</v>
      </c>
      <c r="K1080" s="153"/>
      <c r="L1080" s="153"/>
      <c r="M1080" s="151"/>
      <c r="N1080" s="197" t="str">
        <f>IF(M1080="","",VLOOKUP(M1080,POA!$B$3:$G1042,3,0))</f>
        <v/>
      </c>
      <c r="O1080" s="160" t="s">
        <v>7</v>
      </c>
      <c r="P1080" s="160">
        <f>+SUM(P1081:P1081)</f>
        <v>0</v>
      </c>
      <c r="Q1080" s="203" t="str">
        <f>IF(ISERROR(VLOOKUP(M1080,POA!$B$3:$G1050,2,0)),"",VLOOKUP(M1080,POA!$B$3:$G1050,2,0))</f>
        <v/>
      </c>
      <c r="R1080" s="204"/>
      <c r="S1080" s="253"/>
      <c r="T1080" s="129"/>
      <c r="U1080" s="129"/>
      <c r="V1080" s="186" t="str">
        <f>IF(OR($U1071=0,M1080="",Q1080=""),"",IF(AND(T1080="SI",$U1071&gt;=$V$22),"CUMPLE",IF($U1071&gt;=$V$23,"CUMPLE","NO CUMPLE")))</f>
        <v/>
      </c>
      <c r="W1080" s="129"/>
      <c r="X1080" s="186" t="str">
        <f>IF(OR(W1071=0,M1080="",Q1080=""),"",IF(AND(T1080="SI",W1071&lt;=$X$22),"CUMPLE",IF(W1071&lt;=$X$23,"CUMPLE","NO CUMPLE")))</f>
        <v/>
      </c>
      <c r="Y1080" s="129"/>
      <c r="Z1080" s="186" t="str">
        <f>IF(OR(Y1071=0,M1080="",Q1080=""),"",IF(AND(T1080="SI",Y1071&gt;=$Z$22),"CUMPLE",IF(Y1071&gt;=$Z$23,"CUMPLE","NO CUMPLE")))</f>
        <v/>
      </c>
      <c r="AA1080" s="214" t="str">
        <f t="shared" si="964"/>
        <v/>
      </c>
      <c r="AB1080" s="200"/>
      <c r="AC1080" s="129"/>
      <c r="AD1080" s="129"/>
      <c r="AE1080" s="129"/>
      <c r="AF1080" s="188" t="str">
        <f>IF(OR(M1080="",L1070="",P1080=""),"",IF(AND(T1070="SI",AE1070&gt;=$AF$22),"CUMPLE",IF(AE1070&gt;=$AF$23,"CUMPLE","NO CUMPLE")))</f>
        <v/>
      </c>
      <c r="AG1080" s="129"/>
      <c r="AH1080" s="188" t="str">
        <f>IF(OR(M1080="",L1070="",P1070=""),"",IF(AND(T1070="SI",AG1070&gt;=$AH$22),"CUMPLE",IF(AG1070&gt;=$AH$23,"CUMPLE","NO CUMPLE")))</f>
        <v/>
      </c>
      <c r="AI1080" s="162" t="str">
        <f t="shared" si="967"/>
        <v/>
      </c>
      <c r="AJ1080" s="14"/>
      <c r="AK1080" s="14"/>
    </row>
    <row r="1081" spans="1:37" ht="9.9499999999999993" customHeight="1" thickBot="1">
      <c r="A1081" s="259"/>
      <c r="B1081" s="322" t="s">
        <v>73</v>
      </c>
      <c r="C1081" s="323"/>
      <c r="D1081" s="323"/>
      <c r="E1081" s="323"/>
      <c r="F1081" s="323"/>
      <c r="G1081" s="323"/>
      <c r="H1081" s="323"/>
      <c r="I1081" s="323"/>
      <c r="J1081" s="323"/>
      <c r="K1081" s="323"/>
      <c r="L1081" s="323"/>
      <c r="M1081" s="323"/>
      <c r="N1081" s="323"/>
      <c r="O1081" s="323"/>
      <c r="P1081" s="323"/>
      <c r="Q1081" s="323"/>
      <c r="R1081" s="323"/>
      <c r="S1081" s="324"/>
      <c r="T1081" s="323"/>
      <c r="U1081" s="323"/>
      <c r="V1081" s="323"/>
      <c r="W1081" s="323"/>
      <c r="X1081" s="323"/>
      <c r="Y1081" s="323"/>
      <c r="Z1081" s="323"/>
      <c r="AA1081" s="324"/>
      <c r="AB1081" s="323"/>
      <c r="AC1081" s="323"/>
      <c r="AD1081" s="323"/>
      <c r="AE1081" s="323"/>
      <c r="AF1081" s="323"/>
      <c r="AG1081" s="323"/>
      <c r="AH1081" s="323"/>
      <c r="AI1081" s="325"/>
      <c r="AJ1081" s="14"/>
      <c r="AK1081" s="14"/>
    </row>
    <row r="1082" spans="1:37" s="221" customFormat="1" ht="26.1" customHeight="1">
      <c r="A1082" s="269" t="s">
        <v>381</v>
      </c>
      <c r="B1082" s="222">
        <v>89</v>
      </c>
      <c r="C1082" s="223" t="s">
        <v>382</v>
      </c>
      <c r="D1082" s="224">
        <f>IF(SUM(D1083:D1092)=0,"",SUM(D1083:D1092))</f>
        <v>1</v>
      </c>
      <c r="E1082" s="225">
        <f t="shared" ref="E1082:K1082" si="973">IF(ISERROR(SUM(E1083:E1092)),"",SUM(E1083:E1092))</f>
        <v>1376512819</v>
      </c>
      <c r="F1082" s="225">
        <f t="shared" si="973"/>
        <v>1503716909</v>
      </c>
      <c r="G1082" s="225">
        <f t="shared" si="973"/>
        <v>223284426</v>
      </c>
      <c r="H1082" s="225">
        <f t="shared" si="973"/>
        <v>944769962</v>
      </c>
      <c r="I1082" s="225">
        <f t="shared" si="973"/>
        <v>1153228393</v>
      </c>
      <c r="J1082" s="225">
        <f t="shared" si="973"/>
        <v>558946947</v>
      </c>
      <c r="K1082" s="225">
        <f t="shared" si="973"/>
        <v>138376596</v>
      </c>
      <c r="L1082" s="225">
        <f t="shared" ref="L1082" si="974">IF(ISERROR(SUM(L1083:L1091)),"",SUM(L1083:L1091))</f>
        <v>55165.000999999997</v>
      </c>
      <c r="M1082" s="226">
        <v>1</v>
      </c>
      <c r="N1082" s="227">
        <f>IF(M1082="","",VLOOKUP(M1082,POA!$B$3:$G1054,3,0))</f>
        <v>5</v>
      </c>
      <c r="O1082" s="228" t="s">
        <v>7</v>
      </c>
      <c r="P1082" s="228">
        <f>+SUM(P1083:P1091)</f>
        <v>0</v>
      </c>
      <c r="Q1082" s="229">
        <f>IF(ISERROR(VLOOKUP(M1082,POA!$B$3:$G1067,2,0)),"",VLOOKUP(M1082,POA!$B$3:$G1067,2,0))</f>
        <v>3031202957</v>
      </c>
      <c r="R1082" s="230">
        <f>IF(M1082="","",SUM($I$1082)+IF(ISERROR(VLOOKUP(M1082,POA!$B$3:$G1051,4,0)),"",VLOOKUP(M1082,POA!$B$3:$G1051,4,0)))</f>
        <v>1759468984.4000001</v>
      </c>
      <c r="S1082" s="231" t="str">
        <f>IF(OR($R$26=0,M1082="",Q1082=""),"",IF($R$26&gt;=VLOOKUP(M1082,POA!$B$3:$G$21,6,FALSE),"CUMPLE","NO CUMPLE"))</f>
        <v/>
      </c>
      <c r="T1082" s="225" t="str">
        <f>IF(M1082="","",IF(COUNTIFS(T1083:T1092,"SI",D1083:D1092,"&gt;=10%")&gt;0,"SI","NO"))</f>
        <v>SI</v>
      </c>
      <c r="U1082" s="225">
        <f>IF(ISERROR(SUM(E1082/G1082)),0,SUM(E1082/G1082))</f>
        <v>6.164840260735426</v>
      </c>
      <c r="V1082" s="232" t="str">
        <f>IF(OR($U1082=0,M1082="",Q1082=""),"",IF(AND(T1082="SI",$U1082&gt;=$V$22),"CUMPLE",IF($U1082&gt;=$V$23,"CUMPLE","NO CUMPLE")))</f>
        <v>CUMPLE</v>
      </c>
      <c r="W1082" s="233">
        <f>IF(M1082="","",IF(ISERROR(SUM(H1082/F1082)),0,SUM(H1082/F1082)))</f>
        <v>0.62828977738122915</v>
      </c>
      <c r="X1082" s="232" t="str">
        <f>IF(OR(W1082=0,M1082="",Q1082=""),"",IF(AND(T1082="SI",W1082&lt;=$X$22),"CUMPLE",IF(W1082&lt;=$X$23,"CUMPLE","NO CUMPLE")))</f>
        <v>CUMPLE</v>
      </c>
      <c r="Y1082" s="225">
        <f>IF(ISERROR(SUM(K1082/L1082)),0,SUM(K1082/L1082))</f>
        <v>2508.4128250083781</v>
      </c>
      <c r="Z1082" s="232" t="str">
        <f>IF(OR(Y1082=0,M1082="",Q1082=""),"",IF(AND(T1082="SI",Y1082&gt;=$Z$22),"CUMPLE",IF(Y1082&gt;=$Z$23,"CUMPLE","NO CUMPLE")))</f>
        <v>CUMPLE</v>
      </c>
      <c r="AA1082" s="234" t="str">
        <f t="shared" ref="AA1082:AA1092" si="975">IF(OR(S1082="",V1082="",X1082="",Z1082=""),"",IF(S1082="NO CUMPLE","NO CUMPLE",IF(V1082="NO CUMPLE","NO CUMPLE",IF(X1082="NO CUMPLE","NO CUMPLE",IF(Z1082="NO CUMPLE","NO CUMPLE",IF(Z1082="NO CUMPLE","NO CUMPLE","CUMPLE"))))))</f>
        <v/>
      </c>
      <c r="AB1082" s="235">
        <v>2021</v>
      </c>
      <c r="AC1082" s="236">
        <f>IF(ISERROR(F1082/VLOOKUP(AB1082,$AC$21:$AD$23,2)),"",F1082/VLOOKUP(AB1082,$AC$21:$AD$23,2))</f>
        <v>1655.1170896595145</v>
      </c>
      <c r="AD1082" s="237" t="str">
        <f>IF(OR(B1082="",C1082=""),"",IF(AND(AC1082&gt;0,AC1082&lt;=30000),"MIPYME","NO CUMPLE"))</f>
        <v>MIPYME</v>
      </c>
      <c r="AE1082" s="238">
        <f>IF(M1082="","",IF(ISERROR(SUM(K1082/J1082)),0,SUM(K1082/J1082)))</f>
        <v>0.2475666013432935</v>
      </c>
      <c r="AF1082" s="239" t="str">
        <f>IF(OR(M1082="",L1082="",P1082=""),"",IF(AND(T1082="SI",AE1082&gt;=$AF$22),"CUMPLE",IF(AE1082&gt;=$AF$23,"CUMPLE","NO CUMPLE")))</f>
        <v>CUMPLE</v>
      </c>
      <c r="AG1082" s="238">
        <f>IF(M1082="","",IF(ISERROR(SUM(K1082/F1082)),0,SUM(K1082/F1082)))</f>
        <v>9.2023036498288122E-2</v>
      </c>
      <c r="AH1082" s="239" t="str">
        <f>IF(OR(M1082="",L1082="",P1082=""),"",IF(AND(T1082="SI",AG1082&gt;=$AH$22),"CUMPLE",IF(AG1082&gt;=$AH$23,"CUMPLE","NO CUMPLE")))</f>
        <v>CUMPLE</v>
      </c>
      <c r="AI1082" s="234" t="str">
        <f>IF(OR(AF1082="",AH1082=""),"",IF(AF1082="NO CUMPLE","NO CUMPLE",IF(AH1082="NO CUMPLE","NO CUMPLE",IF(AH1082="NO CUMPLE","NO CUMPLE","CUMPLE"))))</f>
        <v>CUMPLE</v>
      </c>
    </row>
    <row r="1083" spans="1:37" s="14" customFormat="1" ht="20.100000000000001" customHeight="1">
      <c r="A1083" s="259">
        <v>45483</v>
      </c>
      <c r="B1083" s="146">
        <f>IF(C1083="","",B1082+0.1)</f>
        <v>89.1</v>
      </c>
      <c r="C1083" s="146" t="s">
        <v>383</v>
      </c>
      <c r="D1083" s="147">
        <v>0.5</v>
      </c>
      <c r="E1083" s="137">
        <v>150970600</v>
      </c>
      <c r="F1083" s="137">
        <v>260970600</v>
      </c>
      <c r="G1083" s="137">
        <v>2447400</v>
      </c>
      <c r="H1083" s="137">
        <v>100090900</v>
      </c>
      <c r="I1083" s="137">
        <f>IF(ISERROR(E1083-G1083),"",E1083-G1083)</f>
        <v>148523200</v>
      </c>
      <c r="J1083" s="137">
        <f>IF(ISERROR(F1083-H1083),"",F1083-H1083)</f>
        <v>160879700</v>
      </c>
      <c r="K1083" s="137">
        <v>29918200</v>
      </c>
      <c r="L1083" s="137">
        <v>1E-3</v>
      </c>
      <c r="M1083" s="148"/>
      <c r="N1083" s="198"/>
      <c r="O1083" s="159"/>
      <c r="P1083" s="159"/>
      <c r="Q1083" s="202"/>
      <c r="R1083" s="261" t="str">
        <f>IF(M1083="","",SUM($I$1082)+IF(ISERROR(VLOOKUP(M1083,POA!$B$3:$G1052,4,0)),"",VLOOKUP(M1083,POA!$B$3:$G1052,4,0)))</f>
        <v/>
      </c>
      <c r="S1083" s="256" t="str">
        <f>IF(OR($R$26=0,M1083="",Q1083=""),"",IF($R$26&gt;=VLOOKUP(M1083,POA!$B$3:$G$21,6,FALSE),"CUMPLE","NO CUMPLE"))</f>
        <v/>
      </c>
      <c r="T1083" s="154" t="s">
        <v>71</v>
      </c>
      <c r="U1083" s="138"/>
      <c r="V1083" s="185" t="str">
        <f>IF(OR($U1082=0,M1083="",Q1083=""),"",IF(AND(T1083="SI",$U1082&gt;=$V$22),"CUMPLE",IF($U1082&gt;=$V$23,"CUMPLE","NO CUMPLE")))</f>
        <v/>
      </c>
      <c r="W1083" s="139"/>
      <c r="X1083" s="185" t="str">
        <f>IF(OR(W1082=0,M1083="",Q1083=""),"",IF(AND(T1083="SI",W1082&lt;=$X$22),"CUMPLE",IF(W1082&lt;=$X$23,"CUMPLE","NO CUMPLE")))</f>
        <v/>
      </c>
      <c r="Y1083" s="140"/>
      <c r="Z1083" s="185" t="str">
        <f>IF(OR(Y1082=0,M1083="",Q1083=""),"",IF(AND(T1083="SI",Y1082&gt;=$Z$22),"CUMPLE",IF(Y1082&gt;=$Z$23,"CUMPLE","NO CUMPLE")))</f>
        <v/>
      </c>
      <c r="AA1083" s="213" t="str">
        <f t="shared" si="975"/>
        <v/>
      </c>
      <c r="AB1083" s="141">
        <v>2021</v>
      </c>
      <c r="AC1083" s="142">
        <f t="shared" ref="AC1083:AC1091" si="976">IF(ISERROR(F1083/VLOOKUP(AB1083,$AC$21:$AD$23,2)),"",F1083/VLOOKUP(AB1083,$AC$21:$AD$23,2))</f>
        <v>287.24615476056823</v>
      </c>
      <c r="AD1083" s="143" t="str">
        <f>IF(OR(B1083="",C1083=""),"",IF(AND(AC1083&gt;0,AC1083&lt;=30000),"MIPYME","NO CUMPLE"))</f>
        <v>MIPYME</v>
      </c>
      <c r="AE1083" s="144"/>
      <c r="AF1083" s="187" t="str">
        <f>IF(OR(M1083="",L1082="",P1083=""),"",IF(AND(T1082="SI",AE1082&gt;=$AF$22),"CUMPLE",IF(AE1082&gt;=$AF$23,"CUMPLE","NO CUMPLE")))</f>
        <v/>
      </c>
      <c r="AG1083" s="144"/>
      <c r="AH1083" s="187" t="str">
        <f>IF(OR(M1083="",L1082="",P1083=""),"",IF(AND(T1082="SI",AG1082&gt;=$AH$22),"CUMPLE",IF(AG1082&gt;=$AH$23,"CUMPLE","NO CUMPLE")))</f>
        <v/>
      </c>
      <c r="AI1083" s="161" t="str">
        <f t="shared" ref="AI1083:AI1092" si="977">IF(OR(AF1083="",AH1083=""),"",IF(AF1083="NO CUMPLE","NO CUMPLE",IF(AH1083="NO CUMPLE","NO CUMPLE",IF(AH1083="NO CUMPLE","NO CUMPLE","CUMPLE"))))</f>
        <v/>
      </c>
    </row>
    <row r="1084" spans="1:37" s="14" customFormat="1" ht="20.100000000000001" customHeight="1">
      <c r="A1084" s="259">
        <v>45468</v>
      </c>
      <c r="B1084" s="21">
        <f t="shared" ref="B1084:B1092" si="978">IF(C1084="","",B1083+0.1)</f>
        <v>89.199999999999989</v>
      </c>
      <c r="C1084" s="21" t="s">
        <v>207</v>
      </c>
      <c r="D1084" s="121">
        <v>0.5</v>
      </c>
      <c r="E1084" s="153">
        <v>1225542219</v>
      </c>
      <c r="F1084" s="153">
        <v>1242746309</v>
      </c>
      <c r="G1084" s="153">
        <v>220837026</v>
      </c>
      <c r="H1084" s="153">
        <v>844679062</v>
      </c>
      <c r="I1084" s="153">
        <f>IF(ISERROR(E1084-G1084),"",E1084-G1084)</f>
        <v>1004705193</v>
      </c>
      <c r="J1084" s="153">
        <f t="shared" ref="J1084:J1092" si="979">IF(ISERROR(F1084-H1084),"",F1084-H1084)</f>
        <v>398067247</v>
      </c>
      <c r="K1084" s="153">
        <v>108458396</v>
      </c>
      <c r="L1084" s="153">
        <v>55165</v>
      </c>
      <c r="M1084" s="149"/>
      <c r="N1084" s="197"/>
      <c r="O1084" s="160"/>
      <c r="P1084" s="160"/>
      <c r="Q1084" s="203"/>
      <c r="R1084" s="261" t="str">
        <f>IF(M1084="","",SUM($I$1082)+IF(ISERROR(VLOOKUP(M1084,POA!$B$3:$G1053,4,0)),"",VLOOKUP(M1084,POA!$B$3:$G1053,4,0)))</f>
        <v/>
      </c>
      <c r="S1084" s="257" t="str">
        <f>IF(OR($R$26=0,M1084="",Q1084=""),"",IF($R$26&gt;=VLOOKUP(M1084,POA!$B$3:$G$21,6,FALSE),"CUMPLE","NO CUMPLE"))</f>
        <v/>
      </c>
      <c r="T1084" s="129" t="s">
        <v>71</v>
      </c>
      <c r="U1084" s="130"/>
      <c r="V1084" s="186" t="str">
        <f>IF(OR($U1082=0,M1084="",Q1084=""),"",IF(AND(T1084="SI",$U1082&gt;=$V$22),"CUMPLE",IF($U1082&gt;=$V$23,"CUMPLE","NO CUMPLE")))</f>
        <v/>
      </c>
      <c r="W1084" s="131"/>
      <c r="X1084" s="186" t="str">
        <f>IF(OR(W1082=0,M1084="",Q1084=""),"",IF(AND(T1084="SI",W1082&lt;=$X$22),"CUMPLE",IF(W1082&lt;=$X$23,"CUMPLE","NO CUMPLE")))</f>
        <v/>
      </c>
      <c r="Y1084" s="132"/>
      <c r="Z1084" s="186" t="str">
        <f>IF(OR(Y1082=0,M1084="",Q1084=""),"",IF(AND(T1084="SI",Y1082&gt;=$Z$22),"CUMPLE",IF(Y1082&gt;=$Z$23,"CUMPLE","NO CUMPLE")))</f>
        <v/>
      </c>
      <c r="AA1084" s="214" t="str">
        <f t="shared" si="975"/>
        <v/>
      </c>
      <c r="AB1084" s="199">
        <v>2021</v>
      </c>
      <c r="AC1084" s="134">
        <f t="shared" si="976"/>
        <v>1367.8709348989462</v>
      </c>
      <c r="AD1084" s="135" t="str">
        <f t="shared" ref="AD1084:AD1087" si="980">IF(OR(B1084="",C1084=""),"",IF(AND(AC1084&gt;0,AC1084&lt;=30000),"MIPYME","NO CUMPLE"))</f>
        <v>MIPYME</v>
      </c>
      <c r="AE1084" s="136"/>
      <c r="AF1084" s="188" t="str">
        <f>IF(OR(M1084="",L1082="",P1084=""),"",IF(AND(T1082="SI",AE1082&gt;=$AF$22),"CUMPLE",IF(AE1082&gt;=$AF$23,"CUMPLE","NO CUMPLE")))</f>
        <v/>
      </c>
      <c r="AG1084" s="136"/>
      <c r="AH1084" s="188" t="str">
        <f>IF(OR(M1084="",L1082="",P1082=""),"",IF(AND(T1082="SI",AG1082&gt;=$AH$22),"CUMPLE",IF(AG1082&gt;=$AH$23,"CUMPLE","NO CUMPLE")))</f>
        <v/>
      </c>
      <c r="AI1084" s="162" t="str">
        <f t="shared" si="977"/>
        <v/>
      </c>
    </row>
    <row r="1085" spans="1:37" s="14" customFormat="1" ht="20.100000000000001" customHeight="1">
      <c r="A1085" s="259"/>
      <c r="B1085" s="21" t="str">
        <f t="shared" si="978"/>
        <v/>
      </c>
      <c r="C1085" s="21"/>
      <c r="D1085" s="121"/>
      <c r="E1085" s="153"/>
      <c r="F1085" s="153"/>
      <c r="G1085" s="153"/>
      <c r="H1085" s="153"/>
      <c r="I1085" s="153">
        <f t="shared" ref="I1085:I1091" si="981">IF(ISERROR(E1085-G1085),"",E1085-G1085)</f>
        <v>0</v>
      </c>
      <c r="J1085" s="153">
        <f t="shared" si="979"/>
        <v>0</v>
      </c>
      <c r="K1085" s="153"/>
      <c r="L1085" s="153"/>
      <c r="M1085" s="149"/>
      <c r="N1085" s="197"/>
      <c r="O1085" s="160"/>
      <c r="P1085" s="160"/>
      <c r="Q1085" s="203"/>
      <c r="R1085" s="261"/>
      <c r="S1085" s="251" t="str">
        <f>IF(OR($R$26=0,M1085="",Q1085=""),"",IF($R$26&gt;=VLOOKUP(M1085,POA!$B$3:$G$21,6,FALSE),"CUMPLE","NO CUMPLE"))</f>
        <v/>
      </c>
      <c r="T1085" s="129"/>
      <c r="U1085" s="130"/>
      <c r="V1085" s="186" t="str">
        <f>IF(OR($U1082=0,M1085="",Q1085=""),"",IF(AND(T1085="SI",$U1082&gt;=$V$22),"CUMPLE",IF($U1082&gt;=$V$23,"CUMPLE","NO CUMPLE")))</f>
        <v/>
      </c>
      <c r="W1085" s="131"/>
      <c r="X1085" s="186" t="str">
        <f>IF(OR(W1082=0,M1085="",Q1085=""),"",IF(AND(T1085="SI",W1082&lt;=$X$22),"CUMPLE",IF(W1082&lt;=$X$23,"CUMPLE","NO CUMPLE")))</f>
        <v/>
      </c>
      <c r="Y1085" s="132"/>
      <c r="Z1085" s="186" t="str">
        <f>IF(OR(Y1082=0,M1085="",Q1085=""),"",IF(AND(T1085="SI",Y1082&gt;=$Z$22),"CUMPLE",IF(Y1082&gt;=$Z$23,"CUMPLE","NO CUMPLE")))</f>
        <v/>
      </c>
      <c r="AA1085" s="214" t="str">
        <f t="shared" si="975"/>
        <v/>
      </c>
      <c r="AB1085" s="199">
        <v>2021</v>
      </c>
      <c r="AC1085" s="134">
        <f t="shared" si="976"/>
        <v>0</v>
      </c>
      <c r="AD1085" s="135" t="str">
        <f t="shared" si="980"/>
        <v/>
      </c>
      <c r="AE1085" s="136"/>
      <c r="AF1085" s="188" t="str">
        <f>IF(OR(M1085="",L1082="",P1085=""),"",IF(AND(T1082="SI",AE1082&gt;=$AF$22),"CUMPLE",IF(AE1082&gt;=$AF$23,"CUMPLE","NO CUMPLE")))</f>
        <v/>
      </c>
      <c r="AG1085" s="136"/>
      <c r="AH1085" s="188" t="str">
        <f>IF(OR(M1085="",L1082="",P1082=""),"",IF(AND(T1082="SI",AG1082&gt;=$AH$22),"CUMPLE",IF(AG1082&gt;=$AH$23,"CUMPLE","NO CUMPLE")))</f>
        <v/>
      </c>
      <c r="AI1085" s="162" t="str">
        <f t="shared" si="977"/>
        <v/>
      </c>
    </row>
    <row r="1086" spans="1:37" s="14" customFormat="1" ht="20.100000000000001" customHeight="1">
      <c r="A1086" s="259"/>
      <c r="B1086" s="21" t="str">
        <f t="shared" si="978"/>
        <v/>
      </c>
      <c r="C1086" s="21"/>
      <c r="D1086" s="121"/>
      <c r="E1086" s="153"/>
      <c r="F1086" s="153"/>
      <c r="G1086" s="153"/>
      <c r="H1086" s="153"/>
      <c r="I1086" s="153">
        <f t="shared" si="981"/>
        <v>0</v>
      </c>
      <c r="J1086" s="153">
        <f t="shared" si="979"/>
        <v>0</v>
      </c>
      <c r="K1086" s="153"/>
      <c r="L1086" s="153"/>
      <c r="M1086" s="149"/>
      <c r="N1086" s="197"/>
      <c r="O1086" s="160"/>
      <c r="P1086" s="160"/>
      <c r="Q1086" s="203"/>
      <c r="R1086" s="204"/>
      <c r="S1086" s="252" t="str">
        <f>IF(OR($R$26=0,M1086="",Q1086=""),"",IF($R$26&gt;=VLOOKUP(M1086,POA!$B$3:$G$21,6,FALSE),"CUMPLE","NO CUMPLE"))</f>
        <v/>
      </c>
      <c r="T1086" s="129"/>
      <c r="U1086" s="130"/>
      <c r="V1086" s="186" t="str">
        <f>IF(OR($U1082=0,M1086="",Q1086=""),"",IF(AND(T1086="SI",$U1082&gt;=$V$22),"CUMPLE",IF($U1082&gt;=$V$23,"CUMPLE","NO CUMPLE")))</f>
        <v/>
      </c>
      <c r="W1086" s="131"/>
      <c r="X1086" s="186" t="str">
        <f>IF(OR(W1082=0,M1086="",Q1086=""),"",IF(AND(T1086="SI",W1082&lt;=$X$22),"CUMPLE",IF(W1082&lt;=$X$23,"CUMPLE","NO CUMPLE")))</f>
        <v/>
      </c>
      <c r="Y1086" s="132"/>
      <c r="Z1086" s="186" t="str">
        <f>IF(OR(Y1082=0,M1086="",Q1086=""),"",IF(AND(T1086="SI",Y1082&gt;=$Z$22),"CUMPLE",IF(Y1082&gt;=$Z$23,"CUMPLE","NO CUMPLE")))</f>
        <v/>
      </c>
      <c r="AA1086" s="214" t="str">
        <f t="shared" si="975"/>
        <v/>
      </c>
      <c r="AB1086" s="199">
        <v>2021</v>
      </c>
      <c r="AC1086" s="134">
        <f t="shared" si="976"/>
        <v>0</v>
      </c>
      <c r="AD1086" s="135" t="str">
        <f t="shared" si="980"/>
        <v/>
      </c>
      <c r="AE1086" s="136"/>
      <c r="AF1086" s="188" t="str">
        <f>IF(OR(M1086="",L1082="",P1086=""),"",IF(AND(T1082="SI",AE1082&gt;=$AF$22),"CUMPLE",IF(AE1082&gt;=$AF$23,"CUMPLE","NO CUMPLE")))</f>
        <v/>
      </c>
      <c r="AG1086" s="136"/>
      <c r="AH1086" s="188" t="str">
        <f>IF(OR(M1085="",L1082="",P1082=""),"",IF(AND(T1082="SI",AG1082&gt;=$AH$22),"CUMPLE",IF(AG1082&gt;=$AH$23,"CUMPLE","NO CUMPLE")))</f>
        <v/>
      </c>
      <c r="AI1086" s="162" t="str">
        <f t="shared" si="977"/>
        <v/>
      </c>
    </row>
    <row r="1087" spans="1:37" s="14" customFormat="1" ht="20.100000000000001" customHeight="1">
      <c r="A1087" s="259"/>
      <c r="B1087" s="21" t="str">
        <f t="shared" si="978"/>
        <v/>
      </c>
      <c r="C1087" s="21"/>
      <c r="D1087" s="121"/>
      <c r="E1087" s="153"/>
      <c r="F1087" s="153"/>
      <c r="G1087" s="153"/>
      <c r="H1087" s="153"/>
      <c r="I1087" s="153">
        <f t="shared" si="981"/>
        <v>0</v>
      </c>
      <c r="J1087" s="153">
        <f t="shared" si="979"/>
        <v>0</v>
      </c>
      <c r="K1087" s="153"/>
      <c r="L1087" s="153"/>
      <c r="M1087" s="149"/>
      <c r="N1087" s="197"/>
      <c r="O1087" s="160"/>
      <c r="P1087" s="160"/>
      <c r="Q1087" s="203"/>
      <c r="R1087" s="204"/>
      <c r="S1087" s="246" t="str">
        <f>IF(OR($R$26=0,M1087="",Q1087=""),"",IF($R$26&gt;=VLOOKUP(M1087,POA!$B$3:$G$21,6,FALSE),"CUMPLE","NO CUMPLE"))</f>
        <v/>
      </c>
      <c r="T1087" s="129"/>
      <c r="U1087" s="130"/>
      <c r="V1087" s="186" t="str">
        <f>IF(OR($U1082=0,M1087="",Q1087=""),"",IF(AND(T1087="SI",$U1082&gt;=$V$22),"CUMPLE",IF($U1082&gt;=$V$23,"CUMPLE","NO CUMPLE")))</f>
        <v/>
      </c>
      <c r="W1087" s="131"/>
      <c r="X1087" s="186" t="str">
        <f>IF(OR(W1082=0,M1087="",Q1087=""),"",IF(AND(T1087="SI",W1082&lt;=$X$22),"CUMPLE",IF(W1082&lt;=$X$23,"CUMPLE","NO CUMPLE")))</f>
        <v/>
      </c>
      <c r="Y1087" s="132"/>
      <c r="Z1087" s="186" t="str">
        <f>IF(OR(Y1082=0,M1087="",Q1087=""),"",IF(AND(T1087="SI",Y1082&gt;=$Z$22),"CUMPLE",IF(Y1082&gt;=$Z$23,"CUMPLE","NO CUMPLE")))</f>
        <v/>
      </c>
      <c r="AA1087" s="214" t="str">
        <f t="shared" si="975"/>
        <v/>
      </c>
      <c r="AB1087" s="199">
        <v>2021</v>
      </c>
      <c r="AC1087" s="134">
        <f t="shared" si="976"/>
        <v>0</v>
      </c>
      <c r="AD1087" s="135" t="str">
        <f t="shared" si="980"/>
        <v/>
      </c>
      <c r="AE1087" s="136"/>
      <c r="AF1087" s="188" t="str">
        <f>IF(OR(M1087="",L1082="",P1087=""),"",IF(AND(T1082="SI",AE1082&gt;=$AF$22),"CUMPLE",IF(AE1082&gt;=$AF$23,"CUMPLE","NO CUMPLE")))</f>
        <v/>
      </c>
      <c r="AG1087" s="136"/>
      <c r="AH1087" s="188" t="str">
        <f>IF(OR(M1087="",L1082="",P1082=""),"",IF(AND(T1082="SI",AG1082&gt;=$AH$22),"CUMPLE",IF(AG1082&gt;=$AH$23,"CUMPLE","NO CUMPLE")))</f>
        <v/>
      </c>
      <c r="AI1087" s="162" t="str">
        <f t="shared" si="977"/>
        <v/>
      </c>
    </row>
    <row r="1088" spans="1:37" s="14" customFormat="1" ht="20.100000000000001" customHeight="1">
      <c r="A1088" s="259"/>
      <c r="B1088" s="150" t="str">
        <f t="shared" si="978"/>
        <v/>
      </c>
      <c r="C1088" s="150"/>
      <c r="D1088" s="121"/>
      <c r="E1088" s="153"/>
      <c r="F1088" s="153"/>
      <c r="G1088" s="153"/>
      <c r="H1088" s="153"/>
      <c r="I1088" s="153">
        <f t="shared" si="981"/>
        <v>0</v>
      </c>
      <c r="J1088" s="153">
        <f t="shared" si="979"/>
        <v>0</v>
      </c>
      <c r="K1088" s="153"/>
      <c r="L1088" s="153"/>
      <c r="M1088" s="149"/>
      <c r="N1088" s="197"/>
      <c r="O1088" s="160"/>
      <c r="P1088" s="160"/>
      <c r="Q1088" s="203"/>
      <c r="R1088" s="204"/>
      <c r="S1088" s="246" t="str">
        <f>IF(OR($R$26=0,M1088="",Q1088=""),"",IF($R$26&gt;=VLOOKUP(M1088,POA!$B$3:$G$21,6,FALSE),"CUMPLE","NO CUMPLE"))</f>
        <v/>
      </c>
      <c r="T1088" s="129"/>
      <c r="U1088" s="130"/>
      <c r="V1088" s="186" t="str">
        <f>IF(OR($U1082=0,M1088="",Q1088=""),"",IF(AND(T1088="SI",$U1082&gt;=$V$22),"CUMPLE",IF($U1082&gt;=$V$23,"CUMPLE","NO CUMPLE")))</f>
        <v/>
      </c>
      <c r="W1088" s="131"/>
      <c r="X1088" s="186" t="str">
        <f>IF(OR(W1082=0,M1088="",Q1088=""),"",IF(AND(T1088="SI",W1082&lt;=$X$22),"CUMPLE",IF(W1082&lt;=$X$23,"CUMPLE","NO CUMPLE")))</f>
        <v/>
      </c>
      <c r="Y1088" s="132"/>
      <c r="Z1088" s="186" t="str">
        <f>IF(OR(Y1082=0,M1088="",Q1088=""),"",IF(AND(T1088="SI",Y1082&gt;=$Z$22),"CUMPLE",IF(Y1082&gt;=$Z$23,"CUMPLE","NO CUMPLE")))</f>
        <v/>
      </c>
      <c r="AA1088" s="214" t="str">
        <f t="shared" si="975"/>
        <v/>
      </c>
      <c r="AB1088" s="199">
        <v>2021</v>
      </c>
      <c r="AC1088" s="134">
        <f t="shared" si="976"/>
        <v>0</v>
      </c>
      <c r="AD1088" s="135" t="str">
        <f>IF(OR(B1088="",C1088=""),"",IF(AND(AC1088&gt;0,AC1088&lt;=30000),"MIPYME","NO CUMPLE"))</f>
        <v/>
      </c>
      <c r="AE1088" s="136"/>
      <c r="AF1088" s="188" t="str">
        <f>IF(OR(M1088="",L1082="",P1088=""),"",IF(AND(T1086="SI",AE1082&gt;=$AF$22),"CUMPLE",IF(AE1082&gt;=$AF$23,"CUMPLE","NO CUMPLE")))</f>
        <v/>
      </c>
      <c r="AG1088" s="136"/>
      <c r="AH1088" s="188" t="str">
        <f>IF(OR(M1088="",L1082="",P1082=""),"",IF(AND(T1082="SI",AG1082&gt;=$AH$22),"CUMPLE",IF(AG1082&gt;=$AH$23,"CUMPLE","NO CUMPLE")))</f>
        <v/>
      </c>
      <c r="AI1088" s="162" t="str">
        <f t="shared" si="977"/>
        <v/>
      </c>
    </row>
    <row r="1089" spans="1:37" s="14" customFormat="1" ht="20.100000000000001" customHeight="1">
      <c r="A1089" s="259"/>
      <c r="B1089" s="150" t="str">
        <f t="shared" si="978"/>
        <v/>
      </c>
      <c r="C1089" s="150"/>
      <c r="D1089" s="121"/>
      <c r="E1089" s="153"/>
      <c r="F1089" s="153"/>
      <c r="G1089" s="153"/>
      <c r="H1089" s="153"/>
      <c r="I1089" s="153">
        <f t="shared" si="981"/>
        <v>0</v>
      </c>
      <c r="J1089" s="153">
        <f t="shared" si="979"/>
        <v>0</v>
      </c>
      <c r="K1089" s="153"/>
      <c r="L1089" s="153"/>
      <c r="M1089" s="149"/>
      <c r="N1089" s="197"/>
      <c r="O1089" s="160"/>
      <c r="P1089" s="160"/>
      <c r="Q1089" s="203"/>
      <c r="R1089" s="204"/>
      <c r="S1089" s="246" t="str">
        <f>IF(OR($R$26=0,M1089="",Q1089=""),"",IF($R$26&gt;=VLOOKUP(M1089,POA!$B$3:$G$21,6,FALSE),"CUMPLE","NO CUMPLE"))</f>
        <v/>
      </c>
      <c r="T1089" s="129"/>
      <c r="U1089" s="130"/>
      <c r="V1089" s="186" t="str">
        <f>IF(OR($U1082=0,M1089="",Q1089=""),"",IF(AND(T1089="SI",$U1082&gt;=$V$22),"CUMPLE",IF($U1082&gt;=$V$23,"CUMPLE","NO CUMPLE")))</f>
        <v/>
      </c>
      <c r="W1089" s="131"/>
      <c r="X1089" s="186" t="str">
        <f>IF(OR(W1082=0,M1089="",Q1089=""),"",IF(AND(T1089="SI",W1082&lt;=$X$22),"CUMPLE",IF(W1082&lt;=$X$23,"CUMPLE","NO CUMPLE")))</f>
        <v/>
      </c>
      <c r="Y1089" s="132"/>
      <c r="Z1089" s="186" t="str">
        <f>IF(OR(Y1082=0,M1089="",Q1089=""),"",IF(AND(T1089="SI",Y1082&gt;=$Z$22),"CUMPLE",IF(Y1082&gt;=$Z$23,"CUMPLE","NO CUMPLE")))</f>
        <v/>
      </c>
      <c r="AA1089" s="214" t="str">
        <f t="shared" si="975"/>
        <v/>
      </c>
      <c r="AB1089" s="199">
        <v>2021</v>
      </c>
      <c r="AC1089" s="134">
        <f t="shared" si="976"/>
        <v>0</v>
      </c>
      <c r="AD1089" s="135" t="str">
        <f t="shared" ref="AD1089:AD1090" si="982">IF(OR(B1089="",C1089=""),"",IF(AND(AC1089&gt;0,AC1089&lt;=30000),"MIPYME","NO CUMPLE"))</f>
        <v/>
      </c>
      <c r="AE1089" s="136"/>
      <c r="AF1089" s="188" t="str">
        <f>IF(OR(M1089="",L1082="",P1089=""),"",IF(AND(T1082="SI",AE1082&gt;=$AF$22),"CUMPLE",IF(AE1082&gt;=$AF$23,"CUMPLE","NO CUMPLE")))</f>
        <v/>
      </c>
      <c r="AG1089" s="136"/>
      <c r="AH1089" s="188" t="str">
        <f>IF(OR(M1089="",L1082="",P1082=""),"",IF(AND(T1082="SI",AG1082&gt;=$AH$22),"CUMPLE",IF(AG1082&gt;=$AH$23,"CUMPLE","NO CUMPLE")))</f>
        <v/>
      </c>
      <c r="AI1089" s="162" t="str">
        <f t="shared" si="977"/>
        <v/>
      </c>
    </row>
    <row r="1090" spans="1:37" s="14" customFormat="1" ht="20.100000000000001" customHeight="1">
      <c r="A1090" s="259"/>
      <c r="B1090" s="150" t="str">
        <f t="shared" si="978"/>
        <v/>
      </c>
      <c r="C1090" s="150"/>
      <c r="D1090" s="121"/>
      <c r="E1090" s="153"/>
      <c r="F1090" s="153"/>
      <c r="G1090" s="153"/>
      <c r="H1090" s="153"/>
      <c r="I1090" s="153">
        <f t="shared" si="981"/>
        <v>0</v>
      </c>
      <c r="J1090" s="153">
        <f t="shared" si="979"/>
        <v>0</v>
      </c>
      <c r="K1090" s="153"/>
      <c r="L1090" s="153"/>
      <c r="M1090" s="149"/>
      <c r="N1090" s="197"/>
      <c r="O1090" s="160"/>
      <c r="P1090" s="160"/>
      <c r="Q1090" s="203"/>
      <c r="R1090" s="204"/>
      <c r="S1090" s="246" t="str">
        <f>IF(OR($R$26=0,M1090="",Q1090=""),"",IF($R$26&gt;=VLOOKUP(M1090,POA!$B$3:$G$21,6,FALSE),"CUMPLE","NO CUMPLE"))</f>
        <v/>
      </c>
      <c r="T1090" s="129"/>
      <c r="U1090" s="130"/>
      <c r="V1090" s="186" t="str">
        <f>IF(OR($U1082=0,M1090="",Q1090=""),"",IF(AND(T1090="SI",$U1082&gt;=$V$22),"CUMPLE",IF($U1082&gt;=$V$23,"CUMPLE","NO CUMPLE")))</f>
        <v/>
      </c>
      <c r="W1090" s="131"/>
      <c r="X1090" s="186" t="str">
        <f>IF(OR(W1082=0,M1090="",Q1090=""),"",IF(AND(T1090="SI",W1082&lt;=$X$22),"CUMPLE",IF(W1082&lt;=$X$23,"CUMPLE","NO CUMPLE")))</f>
        <v/>
      </c>
      <c r="Y1090" s="132"/>
      <c r="Z1090" s="186" t="str">
        <f>IF(OR(Y1082=0,M1090="",Q1090=""),"",IF(AND(T1090="SI",Y1082&gt;=$Z$22),"CUMPLE",IF(Y1082&gt;=$Z$23,"CUMPLE","NO CUMPLE")))</f>
        <v/>
      </c>
      <c r="AA1090" s="215" t="str">
        <f t="shared" si="975"/>
        <v/>
      </c>
      <c r="AB1090" s="133">
        <v>2021</v>
      </c>
      <c r="AC1090" s="134">
        <f t="shared" si="976"/>
        <v>0</v>
      </c>
      <c r="AD1090" s="135" t="str">
        <f t="shared" si="982"/>
        <v/>
      </c>
      <c r="AE1090" s="136"/>
      <c r="AF1090" s="188" t="str">
        <f>IF(OR(M1090="",L1082="",P1082=""),"",IF(AND(T1082="SI",AE1082&gt;=$AF$22),"CUMPLE",IF(AE1082&gt;=$AF$23,"CUMPLE","NO CUMPLE")))</f>
        <v/>
      </c>
      <c r="AG1090" s="136"/>
      <c r="AH1090" s="188" t="str">
        <f>IF(OR(M1090="",L1082="",P1082=""),"",IF(AND(T1082="SI",AG1082&gt;=$AH$22),"CUMPLE",IF(AG1082&gt;=$AH$23,"CUMPLE","NO CUMPLE")))</f>
        <v/>
      </c>
      <c r="AI1090" s="162" t="str">
        <f t="shared" si="977"/>
        <v/>
      </c>
    </row>
    <row r="1091" spans="1:37" s="14" customFormat="1" ht="20.100000000000001" customHeight="1">
      <c r="A1091" s="259"/>
      <c r="B1091" s="150" t="str">
        <f t="shared" si="978"/>
        <v/>
      </c>
      <c r="C1091" s="150"/>
      <c r="D1091" s="121"/>
      <c r="E1091" s="153"/>
      <c r="F1091" s="153"/>
      <c r="G1091" s="153"/>
      <c r="H1091" s="153"/>
      <c r="I1091" s="153">
        <f t="shared" si="981"/>
        <v>0</v>
      </c>
      <c r="J1091" s="153">
        <f t="shared" si="979"/>
        <v>0</v>
      </c>
      <c r="K1091" s="153"/>
      <c r="L1091" s="153"/>
      <c r="M1091" s="151"/>
      <c r="N1091" s="197"/>
      <c r="O1091" s="160"/>
      <c r="P1091" s="160"/>
      <c r="Q1091" s="203"/>
      <c r="R1091" s="204"/>
      <c r="S1091" s="246"/>
      <c r="T1091" s="129"/>
      <c r="U1091" s="130"/>
      <c r="V1091" s="186" t="str">
        <f>IF(OR($U1082=0,M1091="",Q1091=""),"",IF(AND(T1091="SI",$U1082&gt;=$V$22),"CUMPLE",IF($U1082&gt;=$V$23,"CUMPLE","NO CUMPLE")))</f>
        <v/>
      </c>
      <c r="W1091" s="131"/>
      <c r="X1091" s="186" t="str">
        <f>IF(OR(W1082=0,M1091="",Q1091=""),"",IF(AND(T1091="SI",W1082&lt;=$X$22),"CUMPLE",IF(W1082&lt;=$X$23,"CUMPLE","NO CUMPLE")))</f>
        <v/>
      </c>
      <c r="Y1091" s="132"/>
      <c r="Z1091" s="186" t="str">
        <f>IF(OR(Y1082=0,M1091="",Q1091=""),"",IF(AND(T1091="SI",Y1082&gt;=$Z$22),"CUMPLE",IF(Y1082&gt;=$Z$23,"CUMPLE","NO CUMPLE")))</f>
        <v/>
      </c>
      <c r="AA1091" s="214" t="str">
        <f t="shared" si="975"/>
        <v/>
      </c>
      <c r="AB1091" s="199">
        <v>2021</v>
      </c>
      <c r="AC1091" s="134">
        <f t="shared" si="976"/>
        <v>0</v>
      </c>
      <c r="AD1091" s="135" t="str">
        <f>IF(OR(B1091="",C1091=""),"",IF(AND(AC1091&gt;0,AC1091&lt;=30000),"MIPYME","NO CUMPLE"))</f>
        <v/>
      </c>
      <c r="AE1091" s="136"/>
      <c r="AF1091" s="188" t="str">
        <f>IF(OR(M1091="",L1082="",P1091=""),"",IF(AND(T1082="SI",AE1082&gt;=$AF$22),"CUMPLE",IF(AE1082&gt;=$AF$23,"CUMPLE","NO CUMPLE")))</f>
        <v/>
      </c>
      <c r="AG1091" s="136"/>
      <c r="AH1091" s="188" t="str">
        <f>IF(OR(M1091="",L1082="",P1082=""),"",IF(AND(T1082="SI",AG1082&gt;=$AH$22),"CUMPLE",IF(AG1082&gt;=$AH$23,"CUMPLE","NO CUMPLE")))</f>
        <v/>
      </c>
      <c r="AI1091" s="162" t="str">
        <f t="shared" si="977"/>
        <v/>
      </c>
    </row>
    <row r="1092" spans="1:37" ht="20.100000000000001" customHeight="1">
      <c r="A1092" s="259"/>
      <c r="B1092" s="284" t="str">
        <f t="shared" si="978"/>
        <v/>
      </c>
      <c r="C1092" s="284"/>
      <c r="D1092" s="284"/>
      <c r="E1092" s="216"/>
      <c r="F1092" s="153"/>
      <c r="G1092" s="153"/>
      <c r="H1092" s="153"/>
      <c r="I1092" s="153">
        <f>IF(ISERROR(E1092-G1092),"",E1092-G1092)</f>
        <v>0</v>
      </c>
      <c r="J1092" s="153">
        <f t="shared" si="979"/>
        <v>0</v>
      </c>
      <c r="K1092" s="153"/>
      <c r="L1092" s="153"/>
      <c r="M1092" s="151"/>
      <c r="N1092" s="197"/>
      <c r="O1092" s="160"/>
      <c r="P1092" s="160"/>
      <c r="Q1092" s="203"/>
      <c r="R1092" s="204"/>
      <c r="S1092" s="253"/>
      <c r="T1092" s="129"/>
      <c r="U1092" s="129"/>
      <c r="V1092" s="186" t="str">
        <f>IF(OR($U1083=0,M1092="",Q1092=""),"",IF(AND(T1092="SI",$U1083&gt;=$V$22),"CUMPLE",IF($U1083&gt;=$V$23,"CUMPLE","NO CUMPLE")))</f>
        <v/>
      </c>
      <c r="W1092" s="129"/>
      <c r="X1092" s="186" t="str">
        <f>IF(OR(W1083=0,M1092="",Q1092=""),"",IF(AND(T1092="SI",W1083&lt;=$X$22),"CUMPLE",IF(W1083&lt;=$X$23,"CUMPLE","NO CUMPLE")))</f>
        <v/>
      </c>
      <c r="Y1092" s="129"/>
      <c r="Z1092" s="186" t="str">
        <f>IF(OR(Y1083=0,M1092="",Q1092=""),"",IF(AND(T1092="SI",Y1083&gt;=$Z$22),"CUMPLE",IF(Y1083&gt;=$Z$23,"CUMPLE","NO CUMPLE")))</f>
        <v/>
      </c>
      <c r="AA1092" s="214" t="str">
        <f t="shared" si="975"/>
        <v/>
      </c>
      <c r="AB1092" s="200"/>
      <c r="AC1092" s="129"/>
      <c r="AD1092" s="129"/>
      <c r="AE1092" s="129"/>
      <c r="AF1092" s="188" t="str">
        <f>IF(OR(M1092="",L1082="",P1092=""),"",IF(AND(T1082="SI",AE1082&gt;=$AF$22),"CUMPLE",IF(AE1082&gt;=$AF$23,"CUMPLE","NO CUMPLE")))</f>
        <v/>
      </c>
      <c r="AG1092" s="129"/>
      <c r="AH1092" s="188" t="str">
        <f>IF(OR(M1092="",L1082="",P1082=""),"",IF(AND(T1082="SI",AG1082&gt;=$AH$22),"CUMPLE",IF(AG1082&gt;=$AH$23,"CUMPLE","NO CUMPLE")))</f>
        <v/>
      </c>
      <c r="AI1092" s="162" t="str">
        <f t="shared" si="977"/>
        <v/>
      </c>
      <c r="AJ1092" s="14"/>
      <c r="AK1092" s="14"/>
    </row>
    <row r="1093" spans="1:37" ht="9.9499999999999993" customHeight="1" thickBot="1">
      <c r="A1093" s="259"/>
      <c r="B1093" s="322" t="s">
        <v>73</v>
      </c>
      <c r="C1093" s="323"/>
      <c r="D1093" s="323"/>
      <c r="E1093" s="323"/>
      <c r="F1093" s="323"/>
      <c r="G1093" s="323"/>
      <c r="H1093" s="323"/>
      <c r="I1093" s="323"/>
      <c r="J1093" s="323"/>
      <c r="K1093" s="323"/>
      <c r="L1093" s="323"/>
      <c r="M1093" s="323"/>
      <c r="N1093" s="323"/>
      <c r="O1093" s="323"/>
      <c r="P1093" s="323"/>
      <c r="Q1093" s="323"/>
      <c r="R1093" s="323"/>
      <c r="S1093" s="324"/>
      <c r="T1093" s="323"/>
      <c r="U1093" s="323"/>
      <c r="V1093" s="323"/>
      <c r="W1093" s="323"/>
      <c r="X1093" s="323"/>
      <c r="Y1093" s="323"/>
      <c r="Z1093" s="323"/>
      <c r="AA1093" s="324"/>
      <c r="AB1093" s="323"/>
      <c r="AC1093" s="323"/>
      <c r="AD1093" s="323"/>
      <c r="AE1093" s="323"/>
      <c r="AF1093" s="323"/>
      <c r="AG1093" s="323"/>
      <c r="AH1093" s="323"/>
      <c r="AI1093" s="325"/>
      <c r="AJ1093" s="14"/>
      <c r="AK1093" s="14"/>
    </row>
    <row r="1094" spans="1:37" s="221" customFormat="1" ht="26.1" customHeight="1">
      <c r="A1094" s="269" t="s">
        <v>384</v>
      </c>
      <c r="B1094" s="222">
        <v>90</v>
      </c>
      <c r="C1094" s="223" t="s">
        <v>385</v>
      </c>
      <c r="D1094" s="224">
        <f>IF(SUM(D1095:D1104)=0,"",SUM(D1095:D1104))</f>
        <v>1</v>
      </c>
      <c r="E1094" s="225">
        <f t="shared" ref="E1094:K1094" si="983">IF(ISERROR(SUM(E1095:E1104)),"",SUM(E1095:E1104))</f>
        <v>2275957781</v>
      </c>
      <c r="F1094" s="225">
        <f t="shared" si="983"/>
        <v>4629658151</v>
      </c>
      <c r="G1094" s="225">
        <f t="shared" si="983"/>
        <v>72028839.001000002</v>
      </c>
      <c r="H1094" s="225">
        <f t="shared" si="983"/>
        <v>1323350247</v>
      </c>
      <c r="I1094" s="225">
        <f t="shared" si="983"/>
        <v>2203928941.9990001</v>
      </c>
      <c r="J1094" s="225">
        <f t="shared" si="983"/>
        <v>3306307904</v>
      </c>
      <c r="K1094" s="225">
        <f t="shared" si="983"/>
        <v>564040618</v>
      </c>
      <c r="L1094" s="225">
        <f t="shared" ref="L1094" si="984">IF(ISERROR(SUM(L1095:L1103)),"",SUM(L1095:L1103))</f>
        <v>52484634</v>
      </c>
      <c r="M1094" s="226">
        <v>4</v>
      </c>
      <c r="N1094" s="227">
        <f>IF(M1094="","",VLOOKUP(M1094,POA!$B$3:$G1066,3,0))</f>
        <v>5</v>
      </c>
      <c r="O1094" s="228" t="s">
        <v>7</v>
      </c>
      <c r="P1094" s="228">
        <f>+SUM(P1095:P1103)</f>
        <v>0</v>
      </c>
      <c r="Q1094" s="229">
        <f>IF(ISERROR(VLOOKUP(M1094,POA!$B$3:$G1079,2,0)),"",VLOOKUP(M1094,POA!$B$3:$G1079,2,0))</f>
        <v>1378467964</v>
      </c>
      <c r="R1094" s="230">
        <f>IF(M1094="","",SUM($I$1094)+IF(ISERROR(VLOOKUP(M1094,POA!$B$3:$G1063,4,0)),"",VLOOKUP(M1094,POA!$B$3:$G1063,4,0)))</f>
        <v>2479622534.7990003</v>
      </c>
      <c r="S1094" s="231" t="str">
        <f>IF(OR($R$26=0,M1094="",Q1094=""),"",IF($R$26&gt;=VLOOKUP(M1094,POA!$B$3:$G$21,6,FALSE),"CUMPLE","NO CUMPLE"))</f>
        <v/>
      </c>
      <c r="T1094" s="225" t="str">
        <f>IF(M1094="","",IF(COUNTIFS(T1095:T1104,"SI",D1095:D1104,"&gt;=10%")&gt;0,"SI","NO"))</f>
        <v>SI</v>
      </c>
      <c r="U1094" s="225">
        <f>IF(ISERROR(SUM(E1094/G1094)),0,SUM(E1094/G1094))</f>
        <v>31.597868472771054</v>
      </c>
      <c r="V1094" s="232" t="str">
        <f>IF(OR($U1094=0,M1094="",Q1094=""),"",IF(AND(T1094="SI",$U1094&gt;=$V$22),"CUMPLE",IF($U1094&gt;=$V$23,"CUMPLE","NO CUMPLE")))</f>
        <v>CUMPLE</v>
      </c>
      <c r="W1094" s="233">
        <f>IF(M1094="","",IF(ISERROR(SUM(H1094/F1094)),0,SUM(H1094/F1094)))</f>
        <v>0.28584189238986429</v>
      </c>
      <c r="X1094" s="232" t="str">
        <f>IF(OR(W1094=0,M1094="",Q1094=""),"",IF(AND(T1094="SI",W1094&lt;=$X$22),"CUMPLE",IF(W1094&lt;=$X$23,"CUMPLE","NO CUMPLE")))</f>
        <v>CUMPLE</v>
      </c>
      <c r="Y1094" s="225">
        <f>IF(ISERROR(SUM(K1094/L1094)),0,SUM(K1094/L1094))</f>
        <v>10.74677624692972</v>
      </c>
      <c r="Z1094" s="232" t="str">
        <f>IF(OR(Y1094=0,M1094="",Q1094=""),"",IF(AND(T1094="SI",Y1094&gt;=$Z$22),"CUMPLE",IF(Y1094&gt;=$Z$23,"CUMPLE","NO CUMPLE")))</f>
        <v>CUMPLE</v>
      </c>
      <c r="AA1094" s="234" t="str">
        <f t="shared" ref="AA1094:AA1104" si="985">IF(OR(S1094="",V1094="",X1094="",Z1094=""),"",IF(S1094="NO CUMPLE","NO CUMPLE",IF(V1094="NO CUMPLE","NO CUMPLE",IF(X1094="NO CUMPLE","NO CUMPLE",IF(Z1094="NO CUMPLE","NO CUMPLE",IF(Z1094="NO CUMPLE","NO CUMPLE","CUMPLE"))))))</f>
        <v/>
      </c>
      <c r="AB1094" s="235">
        <v>2021</v>
      </c>
      <c r="AC1094" s="236">
        <f>IF(ISERROR(F1094/VLOOKUP(AB1094,$AC$21:$AD$23,2)),"",F1094/VLOOKUP(AB1094,$AC$21:$AD$23,2))</f>
        <v>5095.7904903106792</v>
      </c>
      <c r="AD1094" s="237" t="str">
        <f>IF(OR(B1094="",C1094=""),"",IF(AND(AC1094&gt;0,AC1094&lt;=30000),"MIPYME","NO CUMPLE"))</f>
        <v>MIPYME</v>
      </c>
      <c r="AE1094" s="238">
        <f>IF(M1094="","",IF(ISERROR(SUM(K1094/J1094)),0,SUM(K1094/J1094)))</f>
        <v>0.17059530883908869</v>
      </c>
      <c r="AF1094" s="239" t="str">
        <f>IF(OR(M1094="",L1094="",P1094=""),"",IF(AND(T1094="SI",AE1094&gt;=$AF$22),"CUMPLE",IF(AE1094&gt;=$AF$23,"CUMPLE","NO CUMPLE")))</f>
        <v>CUMPLE</v>
      </c>
      <c r="AG1094" s="238">
        <f>IF(M1094="","",IF(ISERROR(SUM(K1094/F1094)),0,SUM(K1094/F1094)))</f>
        <v>0.12183202292769024</v>
      </c>
      <c r="AH1094" s="239" t="str">
        <f>IF(OR(M1094="",L1094="",P1094=""),"",IF(AND(T1094="SI",AG1094&gt;=$AH$22),"CUMPLE",IF(AG1094&gt;=$AH$23,"CUMPLE","NO CUMPLE")))</f>
        <v>CUMPLE</v>
      </c>
      <c r="AI1094" s="234" t="str">
        <f>IF(OR(AF1094="",AH1094=""),"",IF(AF1094="NO CUMPLE","NO CUMPLE",IF(AH1094="NO CUMPLE","NO CUMPLE",IF(AH1094="NO CUMPLE","NO CUMPLE","CUMPLE"))))</f>
        <v>CUMPLE</v>
      </c>
    </row>
    <row r="1095" spans="1:37" s="14" customFormat="1" ht="20.100000000000001" customHeight="1">
      <c r="A1095" s="259">
        <v>45484</v>
      </c>
      <c r="B1095" s="146">
        <f>IF(C1095="","",B1094+0.1)</f>
        <v>90.1</v>
      </c>
      <c r="C1095" s="146" t="s">
        <v>386</v>
      </c>
      <c r="D1095" s="147">
        <v>0.9</v>
      </c>
      <c r="E1095" s="137">
        <v>1475921481</v>
      </c>
      <c r="F1095" s="137">
        <v>2633683501</v>
      </c>
      <c r="G1095" s="137">
        <v>72028839</v>
      </c>
      <c r="H1095" s="137">
        <v>1027306797</v>
      </c>
      <c r="I1095" s="137">
        <f>IF(ISERROR(E1095-G1095),"",E1095-G1095)</f>
        <v>1403892642</v>
      </c>
      <c r="J1095" s="137">
        <f>IF(ISERROR(F1095-H1095),"",F1095-H1095)</f>
        <v>1606376704</v>
      </c>
      <c r="K1095" s="137">
        <v>202102018</v>
      </c>
      <c r="L1095" s="137">
        <v>678934</v>
      </c>
      <c r="M1095" s="148">
        <v>6</v>
      </c>
      <c r="N1095" s="198">
        <f>IF(M1095="","",VLOOKUP(M1095,POA!$B$3:$G1066,3,0))</f>
        <v>5</v>
      </c>
      <c r="O1095" s="159" t="s">
        <v>7</v>
      </c>
      <c r="P1095" s="159">
        <f t="shared" ref="P1095:P1096" si="986">+SUM(P1096:P1104)</f>
        <v>0</v>
      </c>
      <c r="Q1095" s="202">
        <f>IF(ISERROR(VLOOKUP(M1095,POA!$B$3:$G1079,2,0)),"",VLOOKUP(M1095,POA!$B$3:$G1079,2,0))</f>
        <v>1264100957</v>
      </c>
      <c r="R1095" s="264">
        <f>IF(M1095="","",SUM($I$1094)+IF(ISERROR(VLOOKUP(M1095,POA!$B$3:$G1064,4,0)),"",VLOOKUP(M1095,POA!$B$3:$G1064,4,0)))</f>
        <v>2456749133.3990002</v>
      </c>
      <c r="S1095" s="256" t="str">
        <f>IF(OR($R$26=0,M1095="",Q1095=""),"",IF($R$26&gt;=VLOOKUP(M1095,POA!$B$3:$G$21,6,FALSE),"CUMPLE","NO CUMPLE"))</f>
        <v/>
      </c>
      <c r="T1095" s="154" t="s">
        <v>71</v>
      </c>
      <c r="U1095" s="138"/>
      <c r="V1095" s="185" t="str">
        <f>IF(OR($U1094=0,M1095="",Q1095=""),"",IF(AND(T1095="SI",$U1094&gt;=$V$22),"CUMPLE",IF($U1094&gt;=$V$23,"CUMPLE","NO CUMPLE")))</f>
        <v>CUMPLE</v>
      </c>
      <c r="W1095" s="139"/>
      <c r="X1095" s="185" t="str">
        <f>IF(OR(W1094=0,M1095="",Q1095=""),"",IF(AND(T1095="SI",W1094&lt;=$X$22),"CUMPLE",IF(W1094&lt;=$X$23,"CUMPLE","NO CUMPLE")))</f>
        <v>CUMPLE</v>
      </c>
      <c r="Y1095" s="140"/>
      <c r="Z1095" s="185" t="str">
        <f>IF(OR(Y1094=0,M1095="",Q1095=""),"",IF(AND(T1095="SI",Y1094&gt;=$Z$22),"CUMPLE",IF(Y1094&gt;=$Z$23,"CUMPLE","NO CUMPLE")))</f>
        <v>CUMPLE</v>
      </c>
      <c r="AA1095" s="213" t="str">
        <f t="shared" si="985"/>
        <v/>
      </c>
      <c r="AB1095" s="141">
        <v>2021</v>
      </c>
      <c r="AC1095" s="142">
        <f t="shared" ref="AC1095:AC1103" si="987">IF(ISERROR(F1095/VLOOKUP(AB1095,$AC$21:$AD$23,2)),"",F1095/VLOOKUP(AB1095,$AC$21:$AD$23,2))</f>
        <v>2898.8531984775341</v>
      </c>
      <c r="AD1095" s="143" t="str">
        <f>IF(OR(B1095="",C1095=""),"",IF(AND(AC1095&gt;0,AC1095&lt;=30000),"MIPYME","NO CUMPLE"))</f>
        <v>MIPYME</v>
      </c>
      <c r="AE1095" s="144"/>
      <c r="AF1095" s="187" t="str">
        <f>IF(OR(M1095="",L1094="",P1095=""),"",IF(AND(T1094="SI",AE1094&gt;=$AF$22),"CUMPLE",IF(AE1094&gt;=$AF$23,"CUMPLE","NO CUMPLE")))</f>
        <v>CUMPLE</v>
      </c>
      <c r="AG1095" s="144"/>
      <c r="AH1095" s="187" t="str">
        <f>IF(OR(M1095="",L1094="",P1095=""),"",IF(AND(T1094="SI",AG1094&gt;=$AH$22),"CUMPLE",IF(AG1094&gt;=$AH$23,"CUMPLE","NO CUMPLE")))</f>
        <v>CUMPLE</v>
      </c>
      <c r="AI1095" s="161" t="str">
        <f t="shared" ref="AI1095:AI1104" si="988">IF(OR(AF1095="",AH1095=""),"",IF(AF1095="NO CUMPLE","NO CUMPLE",IF(AH1095="NO CUMPLE","NO CUMPLE",IF(AH1095="NO CUMPLE","NO CUMPLE","CUMPLE"))))</f>
        <v>CUMPLE</v>
      </c>
    </row>
    <row r="1096" spans="1:37" s="14" customFormat="1" ht="20.100000000000001" customHeight="1">
      <c r="A1096" s="259">
        <v>45484</v>
      </c>
      <c r="B1096" s="21">
        <f t="shared" ref="B1096:B1104" si="989">IF(C1096="","",B1095+0.1)</f>
        <v>90.199999999999989</v>
      </c>
      <c r="C1096" s="21" t="s">
        <v>387</v>
      </c>
      <c r="D1096" s="121">
        <v>0.1</v>
      </c>
      <c r="E1096" s="153">
        <v>800036300</v>
      </c>
      <c r="F1096" s="153">
        <v>1995974650</v>
      </c>
      <c r="G1096" s="153">
        <v>1E-3</v>
      </c>
      <c r="H1096" s="153">
        <v>296043450</v>
      </c>
      <c r="I1096" s="153">
        <f>IF(ISERROR(E1096-G1096),"",E1096-G1096)</f>
        <v>800036299.99899995</v>
      </c>
      <c r="J1096" s="153">
        <f t="shared" ref="J1096:J1104" si="990">IF(ISERROR(F1096-H1096),"",F1096-H1096)</f>
        <v>1699931200</v>
      </c>
      <c r="K1096" s="153">
        <v>361938600</v>
      </c>
      <c r="L1096" s="153">
        <v>51805700</v>
      </c>
      <c r="M1096" s="149">
        <v>7</v>
      </c>
      <c r="N1096" s="197">
        <f>IF(M1096="","",VLOOKUP(M1096,POA!$B$3:$G1066,3,0))</f>
        <v>5</v>
      </c>
      <c r="O1096" s="160" t="s">
        <v>7</v>
      </c>
      <c r="P1096" s="160">
        <f t="shared" si="986"/>
        <v>0</v>
      </c>
      <c r="Q1096" s="255">
        <f>IF(ISERROR(VLOOKUP(M1096,POA!$B$3:$G1079,2,0)),"",VLOOKUP(M1096,POA!$B$3:$G1079,2,0))</f>
        <v>1167015102</v>
      </c>
      <c r="R1096" s="295">
        <f>IF(M1096="","",SUM($I$1094)+IF(ISERROR(VLOOKUP(M1096,POA!$B$3:$G1065,4,0)),"",VLOOKUP(M1096,POA!$B$3:$G1065,4,0)))</f>
        <v>2437331962.3990002</v>
      </c>
      <c r="S1096" s="257" t="str">
        <f>IF(OR($R$26=0,M1096="",Q1096=""),"",IF($R$26&gt;=VLOOKUP(M1096,POA!$B$3:$G$21,6,FALSE),"CUMPLE","NO CUMPLE"))</f>
        <v/>
      </c>
      <c r="T1096" s="129" t="s">
        <v>71</v>
      </c>
      <c r="U1096" s="130"/>
      <c r="V1096" s="186" t="str">
        <f>IF(OR($U1094=0,M1096="",Q1096=""),"",IF(AND(T1096="SI",$U1094&gt;=$V$22),"CUMPLE",IF($U1094&gt;=$V$23,"CUMPLE","NO CUMPLE")))</f>
        <v>CUMPLE</v>
      </c>
      <c r="W1096" s="131"/>
      <c r="X1096" s="186" t="str">
        <f>IF(OR(W1094=0,M1096="",Q1096=""),"",IF(AND(T1096="SI",W1094&lt;=$X$22),"CUMPLE",IF(W1094&lt;=$X$23,"CUMPLE","NO CUMPLE")))</f>
        <v>CUMPLE</v>
      </c>
      <c r="Y1096" s="132"/>
      <c r="Z1096" s="186" t="str">
        <f>IF(OR(Y1094=0,M1096="",Q1096=""),"",IF(AND(T1096="SI",Y1094&gt;=$Z$22),"CUMPLE",IF(Y1094&gt;=$Z$23,"CUMPLE","NO CUMPLE")))</f>
        <v>CUMPLE</v>
      </c>
      <c r="AA1096" s="214" t="str">
        <f t="shared" si="985"/>
        <v/>
      </c>
      <c r="AB1096" s="199">
        <v>2021</v>
      </c>
      <c r="AC1096" s="134">
        <f t="shared" si="987"/>
        <v>2196.9372918331451</v>
      </c>
      <c r="AD1096" s="135" t="str">
        <f t="shared" ref="AD1096:AD1099" si="991">IF(OR(B1096="",C1096=""),"",IF(AND(AC1096&gt;0,AC1096&lt;=30000),"MIPYME","NO CUMPLE"))</f>
        <v>MIPYME</v>
      </c>
      <c r="AE1096" s="136"/>
      <c r="AF1096" s="188" t="str">
        <f>IF(OR(M1096="",L1094="",P1096=""),"",IF(AND(T1094="SI",AE1094&gt;=$AF$22),"CUMPLE",IF(AE1094&gt;=$AF$23,"CUMPLE","NO CUMPLE")))</f>
        <v>CUMPLE</v>
      </c>
      <c r="AG1096" s="136"/>
      <c r="AH1096" s="188" t="str">
        <f>IF(OR(M1096="",L1094="",P1094=""),"",IF(AND(T1094="SI",AG1094&gt;=$AH$22),"CUMPLE",IF(AG1094&gt;=$AH$23,"CUMPLE","NO CUMPLE")))</f>
        <v>CUMPLE</v>
      </c>
      <c r="AI1096" s="162" t="str">
        <f t="shared" si="988"/>
        <v>CUMPLE</v>
      </c>
    </row>
    <row r="1097" spans="1:37" s="14" customFormat="1" ht="20.100000000000001" customHeight="1">
      <c r="A1097" s="259"/>
      <c r="B1097" s="21" t="str">
        <f t="shared" si="989"/>
        <v/>
      </c>
      <c r="C1097" s="21"/>
      <c r="D1097" s="121"/>
      <c r="E1097" s="153"/>
      <c r="F1097" s="153"/>
      <c r="G1097" s="153"/>
      <c r="H1097" s="153"/>
      <c r="I1097" s="153">
        <f t="shared" ref="I1097:I1103" si="992">IF(ISERROR(E1097-G1097),"",E1097-G1097)</f>
        <v>0</v>
      </c>
      <c r="J1097" s="153">
        <f t="shared" si="990"/>
        <v>0</v>
      </c>
      <c r="K1097" s="153"/>
      <c r="L1097" s="153"/>
      <c r="M1097" s="149">
        <v>9</v>
      </c>
      <c r="N1097" s="197">
        <f>IF(M1097="","",VLOOKUP(M1097,POA!$B$3:$G1066,3,0))</f>
        <v>5</v>
      </c>
      <c r="O1097" s="160" t="s">
        <v>7</v>
      </c>
      <c r="P1097" s="160">
        <f>+SUM(P1098:P1105)</f>
        <v>0</v>
      </c>
      <c r="Q1097" s="255">
        <f>IF(ISERROR(VLOOKUP(M1097,POA!$B$3:$G1079,2,0)),"",VLOOKUP(M1097,POA!$B$3:$G1079,2,0))</f>
        <v>1077361989</v>
      </c>
      <c r="R1097" s="295">
        <f>IF(M1097="","",SUM($I$1094)+IF(ISERROR(VLOOKUP(M1097,POA!$B$3:$G1066,4,0)),"",VLOOKUP(M1097,POA!$B$3:$G1066,4,0)))</f>
        <v>2419401339.7990003</v>
      </c>
      <c r="S1097" s="294" t="str">
        <f>IF(OR($R$26=0,M1097="",Q1097=""),"",IF($R$26&gt;=VLOOKUP(M1097,POA!$B$3:$G$21,6,FALSE),"CUMPLE","NO CUMPLE"))</f>
        <v/>
      </c>
      <c r="T1097" s="129"/>
      <c r="U1097" s="130"/>
      <c r="V1097" s="186" t="str">
        <f>IF(OR($U1094=0,M1097="",Q1097=""),"",IF(AND(T1097="SI",$U1094&gt;=$V$22),"CUMPLE",IF($U1094&gt;=$V$23,"CUMPLE","NO CUMPLE")))</f>
        <v>CUMPLE</v>
      </c>
      <c r="W1097" s="131"/>
      <c r="X1097" s="186" t="str">
        <f>IF(OR(W1094=0,M1097="",Q1097=""),"",IF(AND(T1097="SI",W1094&lt;=$X$22),"CUMPLE",IF(W1094&lt;=$X$23,"CUMPLE","NO CUMPLE")))</f>
        <v>CUMPLE</v>
      </c>
      <c r="Y1097" s="132"/>
      <c r="Z1097" s="186" t="str">
        <f>IF(OR(Y1094=0,M1097="",Q1097=""),"",IF(AND(T1097="SI",Y1094&gt;=$Z$22),"CUMPLE",IF(Y1094&gt;=$Z$23,"CUMPLE","NO CUMPLE")))</f>
        <v>CUMPLE</v>
      </c>
      <c r="AA1097" s="214" t="str">
        <f t="shared" si="985"/>
        <v/>
      </c>
      <c r="AB1097" s="199">
        <v>2021</v>
      </c>
      <c r="AC1097" s="134">
        <f t="shared" si="987"/>
        <v>0</v>
      </c>
      <c r="AD1097" s="135" t="str">
        <f t="shared" si="991"/>
        <v/>
      </c>
      <c r="AE1097" s="136"/>
      <c r="AF1097" s="188" t="str">
        <f>IF(OR(M1097="",L1094="",P1097=""),"",IF(AND(T1094="SI",AE1094&gt;=$AF$22),"CUMPLE",IF(AE1094&gt;=$AF$23,"CUMPLE","NO CUMPLE")))</f>
        <v>CUMPLE</v>
      </c>
      <c r="AG1097" s="136"/>
      <c r="AH1097" s="188" t="str">
        <f>IF(OR(M1097="",L1094="",P1094=""),"",IF(AND(T1094="SI",AG1094&gt;=$AH$22),"CUMPLE",IF(AG1094&gt;=$AH$23,"CUMPLE","NO CUMPLE")))</f>
        <v>CUMPLE</v>
      </c>
      <c r="AI1097" s="162" t="str">
        <f t="shared" si="988"/>
        <v>CUMPLE</v>
      </c>
    </row>
    <row r="1098" spans="1:37" s="14" customFormat="1" ht="20.100000000000001" customHeight="1">
      <c r="A1098" s="259"/>
      <c r="B1098" s="21" t="str">
        <f t="shared" si="989"/>
        <v/>
      </c>
      <c r="C1098" s="21"/>
      <c r="D1098" s="121"/>
      <c r="E1098" s="153"/>
      <c r="F1098" s="153"/>
      <c r="G1098" s="153"/>
      <c r="H1098" s="153"/>
      <c r="I1098" s="153">
        <f t="shared" si="992"/>
        <v>0</v>
      </c>
      <c r="J1098" s="153">
        <f t="shared" si="990"/>
        <v>0</v>
      </c>
      <c r="K1098" s="153"/>
      <c r="L1098" s="153"/>
      <c r="M1098" s="149"/>
      <c r="N1098" s="197"/>
      <c r="O1098" s="160"/>
      <c r="P1098" s="160"/>
      <c r="Q1098" s="203"/>
      <c r="R1098" s="261"/>
      <c r="S1098" s="252" t="str">
        <f>IF(OR($R$26=0,M1098="",Q1098=""),"",IF($R$26&gt;=VLOOKUP(M1098,POA!$B$3:$G$21,6,FALSE),"CUMPLE","NO CUMPLE"))</f>
        <v/>
      </c>
      <c r="T1098" s="129"/>
      <c r="U1098" s="130"/>
      <c r="V1098" s="186" t="str">
        <f>IF(OR($U1094=0,M1098="",Q1098=""),"",IF(AND(T1098="SI",$U1094&gt;=$V$22),"CUMPLE",IF($U1094&gt;=$V$23,"CUMPLE","NO CUMPLE")))</f>
        <v/>
      </c>
      <c r="W1098" s="131"/>
      <c r="X1098" s="186" t="str">
        <f>IF(OR(W1094=0,M1098="",Q1098=""),"",IF(AND(T1098="SI",W1094&lt;=$X$22),"CUMPLE",IF(W1094&lt;=$X$23,"CUMPLE","NO CUMPLE")))</f>
        <v/>
      </c>
      <c r="Y1098" s="132"/>
      <c r="Z1098" s="186" t="str">
        <f>IF(OR(Y1094=0,M1098="",Q1098=""),"",IF(AND(T1098="SI",Y1094&gt;=$Z$22),"CUMPLE",IF(Y1094&gt;=$Z$23,"CUMPLE","NO CUMPLE")))</f>
        <v/>
      </c>
      <c r="AA1098" s="214" t="str">
        <f t="shared" si="985"/>
        <v/>
      </c>
      <c r="AB1098" s="199">
        <v>2021</v>
      </c>
      <c r="AC1098" s="134">
        <f t="shared" si="987"/>
        <v>0</v>
      </c>
      <c r="AD1098" s="135" t="str">
        <f t="shared" si="991"/>
        <v/>
      </c>
      <c r="AE1098" s="136"/>
      <c r="AF1098" s="188" t="str">
        <f>IF(OR(M1098="",L1094="",P1098=""),"",IF(AND(T1094="SI",AE1094&gt;=$AF$22),"CUMPLE",IF(AE1094&gt;=$AF$23,"CUMPLE","NO CUMPLE")))</f>
        <v/>
      </c>
      <c r="AG1098" s="136"/>
      <c r="AH1098" s="188" t="str">
        <f>IF(OR(M1097="",L1094="",P1094=""),"",IF(AND(T1094="SI",AG1094&gt;=$AH$22),"CUMPLE",IF(AG1094&gt;=$AH$23,"CUMPLE","NO CUMPLE")))</f>
        <v>CUMPLE</v>
      </c>
      <c r="AI1098" s="162" t="str">
        <f t="shared" si="988"/>
        <v/>
      </c>
    </row>
    <row r="1099" spans="1:37" s="14" customFormat="1" ht="20.100000000000001" customHeight="1">
      <c r="A1099" s="259"/>
      <c r="B1099" s="21" t="str">
        <f t="shared" si="989"/>
        <v/>
      </c>
      <c r="C1099" s="21"/>
      <c r="D1099" s="121"/>
      <c r="E1099" s="153"/>
      <c r="F1099" s="153"/>
      <c r="G1099" s="153"/>
      <c r="H1099" s="153"/>
      <c r="I1099" s="153">
        <f t="shared" si="992"/>
        <v>0</v>
      </c>
      <c r="J1099" s="153">
        <f t="shared" si="990"/>
        <v>0</v>
      </c>
      <c r="K1099" s="153"/>
      <c r="L1099" s="153"/>
      <c r="M1099" s="149"/>
      <c r="N1099" s="197"/>
      <c r="O1099" s="160"/>
      <c r="P1099" s="160"/>
      <c r="Q1099" s="203"/>
      <c r="R1099" s="204"/>
      <c r="S1099" s="246" t="str">
        <f>IF(OR($R$26=0,M1099="",Q1099=""),"",IF($R$26&gt;=VLOOKUP(M1099,POA!$B$3:$G$21,6,FALSE),"CUMPLE","NO CUMPLE"))</f>
        <v/>
      </c>
      <c r="T1099" s="129"/>
      <c r="U1099" s="130"/>
      <c r="V1099" s="186" t="str">
        <f>IF(OR($U1094=0,M1099="",Q1099=""),"",IF(AND(T1099="SI",$U1094&gt;=$V$22),"CUMPLE",IF($U1094&gt;=$V$23,"CUMPLE","NO CUMPLE")))</f>
        <v/>
      </c>
      <c r="W1099" s="131"/>
      <c r="X1099" s="186" t="str">
        <f>IF(OR(W1094=0,M1099="",Q1099=""),"",IF(AND(T1099="SI",W1094&lt;=$X$22),"CUMPLE",IF(W1094&lt;=$X$23,"CUMPLE","NO CUMPLE")))</f>
        <v/>
      </c>
      <c r="Y1099" s="132"/>
      <c r="Z1099" s="186" t="str">
        <f>IF(OR(Y1094=0,M1099="",Q1099=""),"",IF(AND(T1099="SI",Y1094&gt;=$Z$22),"CUMPLE",IF(Y1094&gt;=$Z$23,"CUMPLE","NO CUMPLE")))</f>
        <v/>
      </c>
      <c r="AA1099" s="214" t="str">
        <f t="shared" si="985"/>
        <v/>
      </c>
      <c r="AB1099" s="199">
        <v>2021</v>
      </c>
      <c r="AC1099" s="134">
        <f t="shared" si="987"/>
        <v>0</v>
      </c>
      <c r="AD1099" s="135" t="str">
        <f t="shared" si="991"/>
        <v/>
      </c>
      <c r="AE1099" s="136"/>
      <c r="AF1099" s="188" t="str">
        <f>IF(OR(M1099="",L1094="",P1099=""),"",IF(AND(T1094="SI",AE1094&gt;=$AF$22),"CUMPLE",IF(AE1094&gt;=$AF$23,"CUMPLE","NO CUMPLE")))</f>
        <v/>
      </c>
      <c r="AG1099" s="136"/>
      <c r="AH1099" s="188" t="str">
        <f>IF(OR(M1099="",L1094="",P1094=""),"",IF(AND(T1094="SI",AG1094&gt;=$AH$22),"CUMPLE",IF(AG1094&gt;=$AH$23,"CUMPLE","NO CUMPLE")))</f>
        <v/>
      </c>
      <c r="AI1099" s="162" t="str">
        <f t="shared" si="988"/>
        <v/>
      </c>
    </row>
    <row r="1100" spans="1:37" s="14" customFormat="1" ht="20.100000000000001" customHeight="1">
      <c r="A1100" s="259"/>
      <c r="B1100" s="150" t="str">
        <f t="shared" si="989"/>
        <v/>
      </c>
      <c r="C1100" s="150"/>
      <c r="D1100" s="121"/>
      <c r="E1100" s="153"/>
      <c r="F1100" s="153"/>
      <c r="G1100" s="153"/>
      <c r="H1100" s="153"/>
      <c r="I1100" s="153">
        <f t="shared" si="992"/>
        <v>0</v>
      </c>
      <c r="J1100" s="153">
        <f t="shared" si="990"/>
        <v>0</v>
      </c>
      <c r="K1100" s="153"/>
      <c r="L1100" s="153"/>
      <c r="M1100" s="149"/>
      <c r="N1100" s="197"/>
      <c r="O1100" s="160"/>
      <c r="P1100" s="160"/>
      <c r="Q1100" s="203"/>
      <c r="R1100" s="204"/>
      <c r="S1100" s="246" t="str">
        <f>IF(OR($R$26=0,M1100="",Q1100=""),"",IF($R$26&gt;=VLOOKUP(M1100,POA!$B$3:$G$21,6,FALSE),"CUMPLE","NO CUMPLE"))</f>
        <v/>
      </c>
      <c r="T1100" s="129"/>
      <c r="U1100" s="130"/>
      <c r="V1100" s="186" t="str">
        <f>IF(OR($U1094=0,M1100="",Q1100=""),"",IF(AND(T1100="SI",$U1094&gt;=$V$22),"CUMPLE",IF($U1094&gt;=$V$23,"CUMPLE","NO CUMPLE")))</f>
        <v/>
      </c>
      <c r="W1100" s="131"/>
      <c r="X1100" s="186" t="str">
        <f>IF(OR(W1094=0,M1100="",Q1100=""),"",IF(AND(T1100="SI",W1094&lt;=$X$22),"CUMPLE",IF(W1094&lt;=$X$23,"CUMPLE","NO CUMPLE")))</f>
        <v/>
      </c>
      <c r="Y1100" s="132"/>
      <c r="Z1100" s="186" t="str">
        <f>IF(OR(Y1094=0,M1100="",Q1100=""),"",IF(AND(T1100="SI",Y1094&gt;=$Z$22),"CUMPLE",IF(Y1094&gt;=$Z$23,"CUMPLE","NO CUMPLE")))</f>
        <v/>
      </c>
      <c r="AA1100" s="214" t="str">
        <f t="shared" si="985"/>
        <v/>
      </c>
      <c r="AB1100" s="199">
        <v>2021</v>
      </c>
      <c r="AC1100" s="134">
        <f t="shared" si="987"/>
        <v>0</v>
      </c>
      <c r="AD1100" s="135" t="str">
        <f>IF(OR(B1100="",C1100=""),"",IF(AND(AC1100&gt;0,AC1100&lt;=30000),"MIPYME","NO CUMPLE"))</f>
        <v/>
      </c>
      <c r="AE1100" s="136"/>
      <c r="AF1100" s="188" t="str">
        <f>IF(OR(M1100="",L1094="",P1100=""),"",IF(AND(T1098="SI",AE1094&gt;=$AF$22),"CUMPLE",IF(AE1094&gt;=$AF$23,"CUMPLE","NO CUMPLE")))</f>
        <v/>
      </c>
      <c r="AG1100" s="136"/>
      <c r="AH1100" s="188" t="str">
        <f>IF(OR(M1100="",L1094="",P1094=""),"",IF(AND(T1094="SI",AG1094&gt;=$AH$22),"CUMPLE",IF(AG1094&gt;=$AH$23,"CUMPLE","NO CUMPLE")))</f>
        <v/>
      </c>
      <c r="AI1100" s="162" t="str">
        <f t="shared" si="988"/>
        <v/>
      </c>
    </row>
    <row r="1101" spans="1:37" s="14" customFormat="1" ht="20.100000000000001" customHeight="1">
      <c r="A1101" s="259"/>
      <c r="B1101" s="150" t="str">
        <f t="shared" si="989"/>
        <v/>
      </c>
      <c r="C1101" s="150"/>
      <c r="D1101" s="121"/>
      <c r="E1101" s="153"/>
      <c r="F1101" s="153"/>
      <c r="G1101" s="153"/>
      <c r="H1101" s="153"/>
      <c r="I1101" s="153">
        <f t="shared" si="992"/>
        <v>0</v>
      </c>
      <c r="J1101" s="153">
        <f t="shared" si="990"/>
        <v>0</v>
      </c>
      <c r="K1101" s="153"/>
      <c r="L1101" s="153"/>
      <c r="M1101" s="149"/>
      <c r="N1101" s="197"/>
      <c r="O1101" s="160"/>
      <c r="P1101" s="160"/>
      <c r="Q1101" s="203"/>
      <c r="R1101" s="204"/>
      <c r="S1101" s="246" t="str">
        <f>IF(OR($R$26=0,M1101="",Q1101=""),"",IF($R$26&gt;=VLOOKUP(M1101,POA!$B$3:$G$21,6,FALSE),"CUMPLE","NO CUMPLE"))</f>
        <v/>
      </c>
      <c r="T1101" s="129"/>
      <c r="U1101" s="130"/>
      <c r="V1101" s="186" t="str">
        <f>IF(OR($U1094=0,M1101="",Q1101=""),"",IF(AND(T1101="SI",$U1094&gt;=$V$22),"CUMPLE",IF($U1094&gt;=$V$23,"CUMPLE","NO CUMPLE")))</f>
        <v/>
      </c>
      <c r="W1101" s="131"/>
      <c r="X1101" s="186" t="str">
        <f>IF(OR(W1094=0,M1101="",Q1101=""),"",IF(AND(T1101="SI",W1094&lt;=$X$22),"CUMPLE",IF(W1094&lt;=$X$23,"CUMPLE","NO CUMPLE")))</f>
        <v/>
      </c>
      <c r="Y1101" s="132"/>
      <c r="Z1101" s="186" t="str">
        <f>IF(OR(Y1094=0,M1101="",Q1101=""),"",IF(AND(T1101="SI",Y1094&gt;=$Z$22),"CUMPLE",IF(Y1094&gt;=$Z$23,"CUMPLE","NO CUMPLE")))</f>
        <v/>
      </c>
      <c r="AA1101" s="214" t="str">
        <f t="shared" si="985"/>
        <v/>
      </c>
      <c r="AB1101" s="199">
        <v>2021</v>
      </c>
      <c r="AC1101" s="134">
        <f t="shared" si="987"/>
        <v>0</v>
      </c>
      <c r="AD1101" s="135" t="str">
        <f t="shared" ref="AD1101:AD1102" si="993">IF(OR(B1101="",C1101=""),"",IF(AND(AC1101&gt;0,AC1101&lt;=30000),"MIPYME","NO CUMPLE"))</f>
        <v/>
      </c>
      <c r="AE1101" s="136"/>
      <c r="AF1101" s="188" t="str">
        <f>IF(OR(M1101="",L1094="",P1101=""),"",IF(AND(T1094="SI",AE1094&gt;=$AF$22),"CUMPLE",IF(AE1094&gt;=$AF$23,"CUMPLE","NO CUMPLE")))</f>
        <v/>
      </c>
      <c r="AG1101" s="136"/>
      <c r="AH1101" s="188" t="str">
        <f>IF(OR(M1101="",L1094="",P1094=""),"",IF(AND(T1094="SI",AG1094&gt;=$AH$22),"CUMPLE",IF(AG1094&gt;=$AH$23,"CUMPLE","NO CUMPLE")))</f>
        <v/>
      </c>
      <c r="AI1101" s="162" t="str">
        <f t="shared" si="988"/>
        <v/>
      </c>
    </row>
    <row r="1102" spans="1:37" s="14" customFormat="1" ht="20.100000000000001" customHeight="1">
      <c r="A1102" s="259"/>
      <c r="B1102" s="150" t="str">
        <f t="shared" si="989"/>
        <v/>
      </c>
      <c r="C1102" s="150"/>
      <c r="D1102" s="121"/>
      <c r="E1102" s="153"/>
      <c r="F1102" s="153"/>
      <c r="G1102" s="153"/>
      <c r="H1102" s="153"/>
      <c r="I1102" s="153">
        <f t="shared" si="992"/>
        <v>0</v>
      </c>
      <c r="J1102" s="153">
        <f t="shared" si="990"/>
        <v>0</v>
      </c>
      <c r="K1102" s="153"/>
      <c r="L1102" s="153"/>
      <c r="M1102" s="149"/>
      <c r="N1102" s="197"/>
      <c r="O1102" s="160"/>
      <c r="P1102" s="160"/>
      <c r="Q1102" s="203"/>
      <c r="R1102" s="204"/>
      <c r="S1102" s="246" t="str">
        <f>IF(OR($R$26=0,M1102="",Q1102=""),"",IF($R$26&gt;=VLOOKUP(M1102,POA!$B$3:$G$21,6,FALSE),"CUMPLE","NO CUMPLE"))</f>
        <v/>
      </c>
      <c r="T1102" s="129"/>
      <c r="U1102" s="130"/>
      <c r="V1102" s="186" t="str">
        <f>IF(OR($U1094=0,M1102="",Q1102=""),"",IF(AND(T1102="SI",$U1094&gt;=$V$22),"CUMPLE",IF($U1094&gt;=$V$23,"CUMPLE","NO CUMPLE")))</f>
        <v/>
      </c>
      <c r="W1102" s="131"/>
      <c r="X1102" s="186" t="str">
        <f>IF(OR(W1094=0,M1102="",Q1102=""),"",IF(AND(T1102="SI",W1094&lt;=$X$22),"CUMPLE",IF(W1094&lt;=$X$23,"CUMPLE","NO CUMPLE")))</f>
        <v/>
      </c>
      <c r="Y1102" s="132"/>
      <c r="Z1102" s="186" t="str">
        <f>IF(OR(Y1094=0,M1102="",Q1102=""),"",IF(AND(T1102="SI",Y1094&gt;=$Z$22),"CUMPLE",IF(Y1094&gt;=$Z$23,"CUMPLE","NO CUMPLE")))</f>
        <v/>
      </c>
      <c r="AA1102" s="215" t="str">
        <f t="shared" si="985"/>
        <v/>
      </c>
      <c r="AB1102" s="133">
        <v>2021</v>
      </c>
      <c r="AC1102" s="134">
        <f t="shared" si="987"/>
        <v>0</v>
      </c>
      <c r="AD1102" s="135" t="str">
        <f t="shared" si="993"/>
        <v/>
      </c>
      <c r="AE1102" s="136"/>
      <c r="AF1102" s="188" t="str">
        <f>IF(OR(M1102="",L1094="",P1094=""),"",IF(AND(T1094="SI",AE1094&gt;=$AF$22),"CUMPLE",IF(AE1094&gt;=$AF$23,"CUMPLE","NO CUMPLE")))</f>
        <v/>
      </c>
      <c r="AG1102" s="136"/>
      <c r="AH1102" s="188" t="str">
        <f>IF(OR(M1102="",L1094="",P1094=""),"",IF(AND(T1094="SI",AG1094&gt;=$AH$22),"CUMPLE",IF(AG1094&gt;=$AH$23,"CUMPLE","NO CUMPLE")))</f>
        <v/>
      </c>
      <c r="AI1102" s="162" t="str">
        <f t="shared" si="988"/>
        <v/>
      </c>
    </row>
    <row r="1103" spans="1:37" s="14" customFormat="1" ht="20.100000000000001" customHeight="1">
      <c r="A1103" s="259"/>
      <c r="B1103" s="150" t="str">
        <f t="shared" si="989"/>
        <v/>
      </c>
      <c r="C1103" s="150"/>
      <c r="D1103" s="121"/>
      <c r="E1103" s="153"/>
      <c r="F1103" s="153"/>
      <c r="G1103" s="153"/>
      <c r="H1103" s="153"/>
      <c r="I1103" s="153">
        <f t="shared" si="992"/>
        <v>0</v>
      </c>
      <c r="J1103" s="153">
        <f t="shared" si="990"/>
        <v>0</v>
      </c>
      <c r="K1103" s="153"/>
      <c r="L1103" s="153"/>
      <c r="M1103" s="151"/>
      <c r="N1103" s="197"/>
      <c r="O1103" s="160"/>
      <c r="P1103" s="160"/>
      <c r="Q1103" s="203"/>
      <c r="R1103" s="204"/>
      <c r="S1103" s="246"/>
      <c r="T1103" s="129"/>
      <c r="U1103" s="130"/>
      <c r="V1103" s="186" t="str">
        <f>IF(OR($U1094=0,M1103="",Q1103=""),"",IF(AND(T1103="SI",$U1094&gt;=$V$22),"CUMPLE",IF($U1094&gt;=$V$23,"CUMPLE","NO CUMPLE")))</f>
        <v/>
      </c>
      <c r="W1103" s="131"/>
      <c r="X1103" s="186" t="str">
        <f>IF(OR(W1094=0,M1103="",Q1103=""),"",IF(AND(T1103="SI",W1094&lt;=$X$22),"CUMPLE",IF(W1094&lt;=$X$23,"CUMPLE","NO CUMPLE")))</f>
        <v/>
      </c>
      <c r="Y1103" s="132"/>
      <c r="Z1103" s="186" t="str">
        <f>IF(OR(Y1094=0,M1103="",Q1103=""),"",IF(AND(T1103="SI",Y1094&gt;=$Z$22),"CUMPLE",IF(Y1094&gt;=$Z$23,"CUMPLE","NO CUMPLE")))</f>
        <v/>
      </c>
      <c r="AA1103" s="214" t="str">
        <f t="shared" si="985"/>
        <v/>
      </c>
      <c r="AB1103" s="199">
        <v>2021</v>
      </c>
      <c r="AC1103" s="134">
        <f t="shared" si="987"/>
        <v>0</v>
      </c>
      <c r="AD1103" s="135" t="str">
        <f>IF(OR(B1103="",C1103=""),"",IF(AND(AC1103&gt;0,AC1103&lt;=30000),"MIPYME","NO CUMPLE"))</f>
        <v/>
      </c>
      <c r="AE1103" s="136"/>
      <c r="AF1103" s="188" t="str">
        <f>IF(OR(M1103="",L1094="",P1103=""),"",IF(AND(T1094="SI",AE1094&gt;=$AF$22),"CUMPLE",IF(AE1094&gt;=$AF$23,"CUMPLE","NO CUMPLE")))</f>
        <v/>
      </c>
      <c r="AG1103" s="136"/>
      <c r="AH1103" s="188" t="str">
        <f>IF(OR(M1103="",L1094="",P1094=""),"",IF(AND(T1094="SI",AG1094&gt;=$AH$22),"CUMPLE",IF(AG1094&gt;=$AH$23,"CUMPLE","NO CUMPLE")))</f>
        <v/>
      </c>
      <c r="AI1103" s="162" t="str">
        <f t="shared" si="988"/>
        <v/>
      </c>
    </row>
    <row r="1104" spans="1:37" ht="20.100000000000001" customHeight="1">
      <c r="A1104" s="259"/>
      <c r="B1104" s="284" t="str">
        <f t="shared" si="989"/>
        <v/>
      </c>
      <c r="C1104" s="284"/>
      <c r="D1104" s="284"/>
      <c r="E1104" s="216"/>
      <c r="F1104" s="153"/>
      <c r="G1104" s="153"/>
      <c r="H1104" s="153"/>
      <c r="I1104" s="153">
        <f>IF(ISERROR(E1104-G1104),"",E1104-G1104)</f>
        <v>0</v>
      </c>
      <c r="J1104" s="153">
        <f t="shared" si="990"/>
        <v>0</v>
      </c>
      <c r="K1104" s="153"/>
      <c r="L1104" s="153"/>
      <c r="M1104" s="151"/>
      <c r="N1104" s="197"/>
      <c r="O1104" s="160"/>
      <c r="P1104" s="160"/>
      <c r="Q1104" s="203"/>
      <c r="R1104" s="204"/>
      <c r="S1104" s="253"/>
      <c r="T1104" s="129"/>
      <c r="U1104" s="129"/>
      <c r="V1104" s="186" t="str">
        <f>IF(OR($U1095=0,M1104="",Q1104=""),"",IF(AND(T1104="SI",$U1095&gt;=$V$22),"CUMPLE",IF($U1095&gt;=$V$23,"CUMPLE","NO CUMPLE")))</f>
        <v/>
      </c>
      <c r="W1104" s="129"/>
      <c r="X1104" s="186" t="str">
        <f>IF(OR(W1095=0,M1104="",Q1104=""),"",IF(AND(T1104="SI",W1095&lt;=$X$22),"CUMPLE",IF(W1095&lt;=$X$23,"CUMPLE","NO CUMPLE")))</f>
        <v/>
      </c>
      <c r="Y1104" s="129"/>
      <c r="Z1104" s="186" t="str">
        <f>IF(OR(Y1095=0,M1104="",Q1104=""),"",IF(AND(T1104="SI",Y1095&gt;=$Z$22),"CUMPLE",IF(Y1095&gt;=$Z$23,"CUMPLE","NO CUMPLE")))</f>
        <v/>
      </c>
      <c r="AA1104" s="214" t="str">
        <f t="shared" si="985"/>
        <v/>
      </c>
      <c r="AB1104" s="200"/>
      <c r="AC1104" s="129"/>
      <c r="AD1104" s="129"/>
      <c r="AE1104" s="129"/>
      <c r="AF1104" s="188" t="str">
        <f>IF(OR(M1104="",L1094="",P1104=""),"",IF(AND(T1094="SI",AE1094&gt;=$AF$22),"CUMPLE",IF(AE1094&gt;=$AF$23,"CUMPLE","NO CUMPLE")))</f>
        <v/>
      </c>
      <c r="AG1104" s="129"/>
      <c r="AH1104" s="188" t="str">
        <f>IF(OR(M1104="",L1094="",P1094=""),"",IF(AND(T1094="SI",AG1094&gt;=$AH$22),"CUMPLE",IF(AG1094&gt;=$AH$23,"CUMPLE","NO CUMPLE")))</f>
        <v/>
      </c>
      <c r="AI1104" s="162" t="str">
        <f t="shared" si="988"/>
        <v/>
      </c>
      <c r="AJ1104" s="14"/>
      <c r="AK1104" s="14"/>
    </row>
    <row r="1105" spans="1:37" ht="9.9499999999999993" customHeight="1" thickBot="1">
      <c r="A1105" s="259"/>
      <c r="B1105" s="322" t="s">
        <v>73</v>
      </c>
      <c r="C1105" s="323"/>
      <c r="D1105" s="323"/>
      <c r="E1105" s="323"/>
      <c r="F1105" s="323"/>
      <c r="G1105" s="323"/>
      <c r="H1105" s="323"/>
      <c r="I1105" s="323"/>
      <c r="J1105" s="323"/>
      <c r="K1105" s="323"/>
      <c r="L1105" s="323"/>
      <c r="M1105" s="323"/>
      <c r="N1105" s="323"/>
      <c r="O1105" s="323"/>
      <c r="P1105" s="323"/>
      <c r="Q1105" s="323"/>
      <c r="R1105" s="323"/>
      <c r="S1105" s="324"/>
      <c r="T1105" s="323"/>
      <c r="U1105" s="323"/>
      <c r="V1105" s="323"/>
      <c r="W1105" s="323"/>
      <c r="X1105" s="323"/>
      <c r="Y1105" s="323"/>
      <c r="Z1105" s="323"/>
      <c r="AA1105" s="324"/>
      <c r="AB1105" s="323"/>
      <c r="AC1105" s="323"/>
      <c r="AD1105" s="323"/>
      <c r="AE1105" s="323"/>
      <c r="AF1105" s="323"/>
      <c r="AG1105" s="323"/>
      <c r="AH1105" s="323"/>
      <c r="AI1105" s="325"/>
      <c r="AJ1105" s="14"/>
      <c r="AK1105" s="14"/>
    </row>
    <row r="1106" spans="1:37" s="221" customFormat="1" ht="26.1" customHeight="1">
      <c r="A1106" s="269" t="s">
        <v>388</v>
      </c>
      <c r="B1106" s="222">
        <v>91</v>
      </c>
      <c r="C1106" s="223" t="s">
        <v>389</v>
      </c>
      <c r="D1106" s="224">
        <f>IF(SUM(D1107:D1116)=0,"",SUM(D1107:D1116))</f>
        <v>1</v>
      </c>
      <c r="E1106" s="225">
        <f t="shared" ref="E1106:K1106" si="994">IF(ISERROR(SUM(E1107:E1116)),"",SUM(E1107:E1116))</f>
        <v>2890599812</v>
      </c>
      <c r="F1106" s="225">
        <f t="shared" si="994"/>
        <v>3146445279</v>
      </c>
      <c r="G1106" s="225">
        <f t="shared" si="994"/>
        <v>781617328</v>
      </c>
      <c r="H1106" s="225">
        <f t="shared" si="994"/>
        <v>946821734</v>
      </c>
      <c r="I1106" s="225">
        <f t="shared" si="994"/>
        <v>2108982484</v>
      </c>
      <c r="J1106" s="225">
        <f t="shared" si="994"/>
        <v>2199623545</v>
      </c>
      <c r="K1106" s="225">
        <f t="shared" si="994"/>
        <v>460654816</v>
      </c>
      <c r="L1106" s="225">
        <f t="shared" ref="L1106" si="995">IF(ISERROR(SUM(L1107:L1115)),"",SUM(L1107:L1115))</f>
        <v>1.1000000000000001E-3</v>
      </c>
      <c r="M1106" s="226">
        <v>1</v>
      </c>
      <c r="N1106" s="227">
        <f>IF(M1106="","",VLOOKUP(M1106,POA!$B$3:$G1078,3,0))</f>
        <v>5</v>
      </c>
      <c r="O1106" s="228" t="s">
        <v>7</v>
      </c>
      <c r="P1106" s="228">
        <f>+SUM(P1107:P1115)</f>
        <v>0</v>
      </c>
      <c r="Q1106" s="229">
        <f>IF(ISERROR(VLOOKUP(M1106,POA!$B$3:$G1091,2,0)),"",VLOOKUP(M1106,POA!$B$3:$G1091,2,0))</f>
        <v>3031202957</v>
      </c>
      <c r="R1106" s="230">
        <f>IF(M1106="","",SUM($I$1106)+IF(ISERROR(VLOOKUP(M1106,POA!$B$3:$G1075,4,0)),"",VLOOKUP(M1106,POA!$B$3:$G1075,4,0)))</f>
        <v>2715223075.4000001</v>
      </c>
      <c r="S1106" s="231" t="str">
        <f>IF(OR($R$26=0,M1106="",Q1106=""),"",IF($R$26&gt;=VLOOKUP(M1106,POA!$B$3:$G$21,6,FALSE),"CUMPLE","NO CUMPLE"))</f>
        <v/>
      </c>
      <c r="T1106" s="225" t="str">
        <f>IF(M1106="","",IF(COUNTIFS(T1107:T1116,"SI",D1107:D1116,"&gt;=10%")&gt;0,"SI","NO"))</f>
        <v>SI</v>
      </c>
      <c r="U1106" s="225">
        <f>IF(ISERROR(SUM(E1106/G1106)),0,SUM(E1106/G1106))</f>
        <v>3.6982289266749726</v>
      </c>
      <c r="V1106" s="232" t="str">
        <f>IF(OR($U1106=0,M1106="",Q1106=""),"",IF(AND(T1106="SI",$U1106&gt;=$V$22),"CUMPLE",IF($U1106&gt;=$V$23,"CUMPLE","NO CUMPLE")))</f>
        <v>CUMPLE</v>
      </c>
      <c r="W1106" s="233">
        <f>IF(M1106="","",IF(ISERROR(SUM(H1106/F1106)),0,SUM(H1106/F1106)))</f>
        <v>0.30091790895563197</v>
      </c>
      <c r="X1106" s="232" t="str">
        <f>IF(OR(W1106=0,M1106="",Q1106=""),"",IF(AND(T1106="SI",W1106&lt;=$X$22),"CUMPLE",IF(W1106&lt;=$X$23,"CUMPLE","NO CUMPLE")))</f>
        <v>CUMPLE</v>
      </c>
      <c r="Y1106" s="225">
        <f>IF(ISERROR(SUM(K1106/L1106)),0,SUM(K1106/L1106))</f>
        <v>418777105454.54541</v>
      </c>
      <c r="Z1106" s="232" t="str">
        <f>IF(OR(Y1106=0,M1106="",Q1106=""),"",IF(AND(T1106="SI",Y1106&gt;=$Z$22),"CUMPLE",IF(Y1106&gt;=$Z$23,"CUMPLE","NO CUMPLE")))</f>
        <v>CUMPLE</v>
      </c>
      <c r="AA1106" s="234" t="str">
        <f t="shared" ref="AA1106:AA1116" si="996">IF(OR(S1106="",V1106="",X1106="",Z1106=""),"",IF(S1106="NO CUMPLE","NO CUMPLE",IF(V1106="NO CUMPLE","NO CUMPLE",IF(X1106="NO CUMPLE","NO CUMPLE",IF(Z1106="NO CUMPLE","NO CUMPLE",IF(Z1106="NO CUMPLE","NO CUMPLE","CUMPLE"))))))</f>
        <v/>
      </c>
      <c r="AB1106" s="235">
        <v>2021</v>
      </c>
      <c r="AC1106" s="236">
        <f>IF(ISERROR(F1106/VLOOKUP(AB1106,$AC$21:$AD$23,2)),"",F1106/VLOOKUP(AB1106,$AC$21:$AD$23,2))</f>
        <v>3463.2418653951568</v>
      </c>
      <c r="AD1106" s="237" t="str">
        <f>IF(OR(B1106="",C1106=""),"",IF(AND(AC1106&gt;0,AC1106&lt;=30000),"MIPYME","NO CUMPLE"))</f>
        <v>MIPYME</v>
      </c>
      <c r="AE1106" s="238">
        <f>IF(M1106="","",IF(ISERROR(SUM(K1106/J1106)),0,SUM(K1106/J1106)))</f>
        <v>0.20942438857190901</v>
      </c>
      <c r="AF1106" s="239" t="str">
        <f>IF(OR(M1106="",L1106="",P1106=""),"",IF(AND(T1106="SI",AE1106&gt;=$AF$22),"CUMPLE",IF(AE1106&gt;=$AF$23,"CUMPLE","NO CUMPLE")))</f>
        <v>CUMPLE</v>
      </c>
      <c r="AG1106" s="238">
        <f>IF(M1106="","",IF(ISERROR(SUM(K1106/F1106)),0,SUM(K1106/F1106)))</f>
        <v>0.14640483947853841</v>
      </c>
      <c r="AH1106" s="239" t="str">
        <f>IF(OR(M1106="",L1106="",P1106=""),"",IF(AND(T1106="SI",AG1106&gt;=$AH$22),"CUMPLE",IF(AG1106&gt;=$AH$23,"CUMPLE","NO CUMPLE")))</f>
        <v>CUMPLE</v>
      </c>
      <c r="AI1106" s="234" t="str">
        <f>IF(OR(AF1106="",AH1106=""),"",IF(AF1106="NO CUMPLE","NO CUMPLE",IF(AH1106="NO CUMPLE","NO CUMPLE",IF(AH1106="NO CUMPLE","NO CUMPLE","CUMPLE"))))</f>
        <v>CUMPLE</v>
      </c>
    </row>
    <row r="1107" spans="1:37" s="14" customFormat="1" ht="20.100000000000001" customHeight="1">
      <c r="A1107" s="259">
        <v>45469</v>
      </c>
      <c r="B1107" s="146">
        <f>IF(C1107="","",B1106+0.1)</f>
        <v>91.1</v>
      </c>
      <c r="C1107" s="146" t="s">
        <v>390</v>
      </c>
      <c r="D1107" s="147">
        <v>0.5</v>
      </c>
      <c r="E1107" s="137">
        <v>1322228572</v>
      </c>
      <c r="F1107" s="137">
        <v>1397347204</v>
      </c>
      <c r="G1107" s="137">
        <v>340295728</v>
      </c>
      <c r="H1107" s="137">
        <v>340295728</v>
      </c>
      <c r="I1107" s="137">
        <f>IF(ISERROR(E1107-G1107),"",E1107-G1107)</f>
        <v>981932844</v>
      </c>
      <c r="J1107" s="137">
        <f>IF(ISERROR(F1107-H1107),"",F1107-H1107)</f>
        <v>1057051476</v>
      </c>
      <c r="K1107" s="137">
        <v>137789976</v>
      </c>
      <c r="L1107" s="137">
        <v>1E-3</v>
      </c>
      <c r="M1107" s="148">
        <v>4</v>
      </c>
      <c r="N1107" s="198">
        <f>IF(M1107="","",VLOOKUP(M1107,POA!$B$3:$G1078,3,0))</f>
        <v>5</v>
      </c>
      <c r="O1107" s="159" t="s">
        <v>7</v>
      </c>
      <c r="P1107" s="159">
        <f t="shared" ref="P1107:P1108" si="997">+SUM(P1108:P1116)</f>
        <v>0</v>
      </c>
      <c r="Q1107" s="202">
        <f>IF(ISERROR(VLOOKUP(M1107,POA!$B$3:$G1091,2,0)),"",VLOOKUP(M1107,POA!$B$3:$G1091,2,0))</f>
        <v>1378467964</v>
      </c>
      <c r="R1107" s="264">
        <f>IF(M1107="","",SUM($I$1106)+IF(ISERROR(VLOOKUP(M1107,POA!$B$3:$G1076,4,0)),"",VLOOKUP(M1107,POA!$B$3:$G1076,4,0)))</f>
        <v>2384676076.8000002</v>
      </c>
      <c r="S1107" s="256" t="str">
        <f>IF(OR($R$26=0,M1107="",Q1107=""),"",IF($R$26&gt;=VLOOKUP(M1107,POA!$B$3:$G$21,6,FALSE),"CUMPLE","NO CUMPLE"))</f>
        <v/>
      </c>
      <c r="T1107" s="154" t="s">
        <v>71</v>
      </c>
      <c r="U1107" s="138"/>
      <c r="V1107" s="185" t="str">
        <f>IF(OR($U1106=0,M1107="",Q1107=""),"",IF(AND(T1107="SI",$U1106&gt;=$V$22),"CUMPLE",IF($U1106&gt;=$V$23,"CUMPLE","NO CUMPLE")))</f>
        <v>CUMPLE</v>
      </c>
      <c r="W1107" s="139"/>
      <c r="X1107" s="185" t="str">
        <f>IF(OR(W1106=0,M1107="",Q1107=""),"",IF(AND(T1107="SI",W1106&lt;=$X$22),"CUMPLE",IF(W1106&lt;=$X$23,"CUMPLE","NO CUMPLE")))</f>
        <v>CUMPLE</v>
      </c>
      <c r="Y1107" s="140"/>
      <c r="Z1107" s="185" t="str">
        <f>IF(OR(Y1106=0,M1107="",Q1107=""),"",IF(AND(T1107="SI",Y1106&gt;=$Z$22),"CUMPLE",IF(Y1106&gt;=$Z$23,"CUMPLE","NO CUMPLE")))</f>
        <v>CUMPLE</v>
      </c>
      <c r="AA1107" s="213" t="str">
        <f t="shared" si="996"/>
        <v/>
      </c>
      <c r="AB1107" s="141">
        <v>2021</v>
      </c>
      <c r="AC1107" s="142">
        <f t="shared" ref="AC1107:AC1115" si="998">IF(ISERROR(F1107/VLOOKUP(AB1107,$AC$21:$AD$23,2)),"",F1107/VLOOKUP(AB1107,$AC$21:$AD$23,2))</f>
        <v>1538.0376610025469</v>
      </c>
      <c r="AD1107" s="143" t="str">
        <f>IF(OR(B1107="",C1107=""),"",IF(AND(AC1107&gt;0,AC1107&lt;=30000),"MIPYME","NO CUMPLE"))</f>
        <v>MIPYME</v>
      </c>
      <c r="AE1107" s="144"/>
      <c r="AF1107" s="187" t="str">
        <f>IF(OR(M1107="",L1106="",P1107=""),"",IF(AND(T1106="SI",AE1106&gt;=$AF$22),"CUMPLE",IF(AE1106&gt;=$AF$23,"CUMPLE","NO CUMPLE")))</f>
        <v>CUMPLE</v>
      </c>
      <c r="AG1107" s="144"/>
      <c r="AH1107" s="187" t="str">
        <f>IF(OR(M1107="",L1106="",P1107=""),"",IF(AND(T1106="SI",AG1106&gt;=$AH$22),"CUMPLE",IF(AG1106&gt;=$AH$23,"CUMPLE","NO CUMPLE")))</f>
        <v>CUMPLE</v>
      </c>
      <c r="AI1107" s="161" t="str">
        <f t="shared" ref="AI1107:AI1116" si="999">IF(OR(AF1107="",AH1107=""),"",IF(AF1107="NO CUMPLE","NO CUMPLE",IF(AH1107="NO CUMPLE","NO CUMPLE",IF(AH1107="NO CUMPLE","NO CUMPLE","CUMPLE"))))</f>
        <v>CUMPLE</v>
      </c>
    </row>
    <row r="1108" spans="1:37" s="14" customFormat="1" ht="20.100000000000001" customHeight="1">
      <c r="A1108" s="259">
        <v>45485</v>
      </c>
      <c r="B1108" s="21">
        <f t="shared" ref="B1108:B1116" si="1000">IF(C1108="","",B1107+0.1)</f>
        <v>91.199999999999989</v>
      </c>
      <c r="C1108" s="21" t="s">
        <v>391</v>
      </c>
      <c r="D1108" s="121">
        <v>0.5</v>
      </c>
      <c r="E1108" s="153">
        <v>1568371240</v>
      </c>
      <c r="F1108" s="153">
        <v>1749098075</v>
      </c>
      <c r="G1108" s="153">
        <v>441321600</v>
      </c>
      <c r="H1108" s="153">
        <v>606526006</v>
      </c>
      <c r="I1108" s="153">
        <f>IF(ISERROR(E1108-G1108),"",E1108-G1108)</f>
        <v>1127049640</v>
      </c>
      <c r="J1108" s="153">
        <f t="shared" ref="J1108:J1116" si="1001">IF(ISERROR(F1108-H1108),"",F1108-H1108)</f>
        <v>1142572069</v>
      </c>
      <c r="K1108" s="153">
        <v>322864840</v>
      </c>
      <c r="L1108" s="153">
        <v>1E-4</v>
      </c>
      <c r="M1108" s="149">
        <v>6</v>
      </c>
      <c r="N1108" s="197">
        <f>IF(M1108="","",VLOOKUP(M1108,POA!$B$3:$G1078,3,0))</f>
        <v>5</v>
      </c>
      <c r="O1108" s="160" t="s">
        <v>7</v>
      </c>
      <c r="P1108" s="160">
        <f t="shared" si="997"/>
        <v>0</v>
      </c>
      <c r="Q1108" s="255">
        <f>IF(ISERROR(VLOOKUP(M1108,POA!$B$3:$G1091,2,0)),"",VLOOKUP(M1108,POA!$B$3:$G1091,2,0))</f>
        <v>1264100957</v>
      </c>
      <c r="R1108" s="295">
        <f>IF(M1108="","",SUM($I$1106)+IF(ISERROR(VLOOKUP(M1108,POA!$B$3:$G1077,4,0)),"",VLOOKUP(M1108,POA!$B$3:$G1077,4,0)))</f>
        <v>2361802675.4000001</v>
      </c>
      <c r="S1108" s="257" t="str">
        <f>IF(OR($R$26=0,M1108="",Q1108=""),"",IF($R$26&gt;=VLOOKUP(M1108,POA!$B$3:$G$21,6,FALSE),"CUMPLE","NO CUMPLE"))</f>
        <v/>
      </c>
      <c r="T1108" s="129" t="s">
        <v>71</v>
      </c>
      <c r="U1108" s="130"/>
      <c r="V1108" s="186" t="str">
        <f>IF(OR($U1106=0,M1108="",Q1108=""),"",IF(AND(T1108="SI",$U1106&gt;=$V$22),"CUMPLE",IF($U1106&gt;=$V$23,"CUMPLE","NO CUMPLE")))</f>
        <v>CUMPLE</v>
      </c>
      <c r="W1108" s="131"/>
      <c r="X1108" s="186" t="str">
        <f>IF(OR(W1106=0,M1108="",Q1108=""),"",IF(AND(T1108="SI",W1106&lt;=$X$22),"CUMPLE",IF(W1106&lt;=$X$23,"CUMPLE","NO CUMPLE")))</f>
        <v>CUMPLE</v>
      </c>
      <c r="Y1108" s="132"/>
      <c r="Z1108" s="186" t="str">
        <f>IF(OR(Y1106=0,M1108="",Q1108=""),"",IF(AND(T1108="SI",Y1106&gt;=$Z$22),"CUMPLE",IF(Y1106&gt;=$Z$23,"CUMPLE","NO CUMPLE")))</f>
        <v>CUMPLE</v>
      </c>
      <c r="AA1108" s="214" t="str">
        <f t="shared" si="996"/>
        <v/>
      </c>
      <c r="AB1108" s="199">
        <v>2021</v>
      </c>
      <c r="AC1108" s="134">
        <f t="shared" si="998"/>
        <v>1925.2042043926097</v>
      </c>
      <c r="AD1108" s="135" t="str">
        <f t="shared" ref="AD1108:AD1111" si="1002">IF(OR(B1108="",C1108=""),"",IF(AND(AC1108&gt;0,AC1108&lt;=30000),"MIPYME","NO CUMPLE"))</f>
        <v>MIPYME</v>
      </c>
      <c r="AE1108" s="136"/>
      <c r="AF1108" s="188" t="str">
        <f>IF(OR(M1108="",L1106="",P1108=""),"",IF(AND(T1106="SI",AE1106&gt;=$AF$22),"CUMPLE",IF(AE1106&gt;=$AF$23,"CUMPLE","NO CUMPLE")))</f>
        <v>CUMPLE</v>
      </c>
      <c r="AG1108" s="136"/>
      <c r="AH1108" s="188" t="str">
        <f>IF(OR(M1108="",L1106="",P1106=""),"",IF(AND(T1106="SI",AG1106&gt;=$AH$22),"CUMPLE",IF(AG1106&gt;=$AH$23,"CUMPLE","NO CUMPLE")))</f>
        <v>CUMPLE</v>
      </c>
      <c r="AI1108" s="162" t="str">
        <f t="shared" si="999"/>
        <v>CUMPLE</v>
      </c>
    </row>
    <row r="1109" spans="1:37" s="14" customFormat="1" ht="20.100000000000001" customHeight="1">
      <c r="A1109" s="259"/>
      <c r="B1109" s="21" t="str">
        <f t="shared" si="1000"/>
        <v/>
      </c>
      <c r="C1109" s="21"/>
      <c r="D1109" s="121"/>
      <c r="E1109" s="153"/>
      <c r="F1109" s="153"/>
      <c r="G1109" s="153"/>
      <c r="H1109" s="153"/>
      <c r="I1109" s="153">
        <f t="shared" ref="I1109:I1115" si="1003">IF(ISERROR(E1109-G1109),"",E1109-G1109)</f>
        <v>0</v>
      </c>
      <c r="J1109" s="153">
        <f t="shared" si="1001"/>
        <v>0</v>
      </c>
      <c r="K1109" s="153"/>
      <c r="L1109" s="153"/>
      <c r="M1109" s="149">
        <v>7</v>
      </c>
      <c r="N1109" s="197">
        <f>IF(M1109="","",VLOOKUP(M1109,POA!$B$3:$G1078,3,0))</f>
        <v>5</v>
      </c>
      <c r="O1109" s="160" t="s">
        <v>7</v>
      </c>
      <c r="P1109" s="160">
        <f>+SUM(P1110:P1117)</f>
        <v>0</v>
      </c>
      <c r="Q1109" s="255">
        <f>IF(ISERROR(VLOOKUP(M1109,POA!$B$3:$G1091,2,0)),"",VLOOKUP(M1109,POA!$B$3:$G1091,2,0))</f>
        <v>1167015102</v>
      </c>
      <c r="R1109" s="295">
        <f>IF(M1109="","",SUM($I$1106)+IF(ISERROR(VLOOKUP(M1109,POA!$B$3:$G1078,4,0)),"",VLOOKUP(M1109,POA!$B$3:$G1078,4,0)))</f>
        <v>2342385504.4000001</v>
      </c>
      <c r="S1109" s="294" t="str">
        <f>IF(OR($R$26=0,M1109="",Q1109=""),"",IF($R$26&gt;=VLOOKUP(M1109,POA!$B$3:$G$21,6,FALSE),"CUMPLE","NO CUMPLE"))</f>
        <v/>
      </c>
      <c r="T1109" s="129"/>
      <c r="U1109" s="130"/>
      <c r="V1109" s="186" t="str">
        <f>IF(OR($U1106=0,M1109="",Q1109=""),"",IF(AND(T1109="SI",$U1106&gt;=$V$22),"CUMPLE",IF($U1106&gt;=$V$23,"CUMPLE","NO CUMPLE")))</f>
        <v>CUMPLE</v>
      </c>
      <c r="W1109" s="131"/>
      <c r="X1109" s="186" t="str">
        <f>IF(OR(W1106=0,M1109="",Q1109=""),"",IF(AND(T1109="SI",W1106&lt;=$X$22),"CUMPLE",IF(W1106&lt;=$X$23,"CUMPLE","NO CUMPLE")))</f>
        <v>CUMPLE</v>
      </c>
      <c r="Y1109" s="132"/>
      <c r="Z1109" s="186" t="str">
        <f>IF(OR(Y1106=0,M1109="",Q1109=""),"",IF(AND(T1109="SI",Y1106&gt;=$Z$22),"CUMPLE",IF(Y1106&gt;=$Z$23,"CUMPLE","NO CUMPLE")))</f>
        <v>CUMPLE</v>
      </c>
      <c r="AA1109" s="214" t="str">
        <f t="shared" si="996"/>
        <v/>
      </c>
      <c r="AB1109" s="199">
        <v>2021</v>
      </c>
      <c r="AC1109" s="134">
        <f t="shared" si="998"/>
        <v>0</v>
      </c>
      <c r="AD1109" s="135" t="str">
        <f t="shared" si="1002"/>
        <v/>
      </c>
      <c r="AE1109" s="136"/>
      <c r="AF1109" s="188" t="str">
        <f>IF(OR(M1109="",L1106="",P1109=""),"",IF(AND(T1106="SI",AE1106&gt;=$AF$22),"CUMPLE",IF(AE1106&gt;=$AF$23,"CUMPLE","NO CUMPLE")))</f>
        <v>CUMPLE</v>
      </c>
      <c r="AG1109" s="136"/>
      <c r="AH1109" s="188" t="str">
        <f>IF(OR(M1109="",L1106="",P1106=""),"",IF(AND(T1106="SI",AG1106&gt;=$AH$22),"CUMPLE",IF(AG1106&gt;=$AH$23,"CUMPLE","NO CUMPLE")))</f>
        <v>CUMPLE</v>
      </c>
      <c r="AI1109" s="162" t="str">
        <f t="shared" si="999"/>
        <v>CUMPLE</v>
      </c>
    </row>
    <row r="1110" spans="1:37" s="14" customFormat="1" ht="20.100000000000001" customHeight="1">
      <c r="A1110" s="259"/>
      <c r="B1110" s="21" t="str">
        <f t="shared" si="1000"/>
        <v/>
      </c>
      <c r="C1110" s="21"/>
      <c r="D1110" s="121"/>
      <c r="E1110" s="153"/>
      <c r="F1110" s="153"/>
      <c r="G1110" s="153"/>
      <c r="H1110" s="153"/>
      <c r="I1110" s="153">
        <f t="shared" si="1003"/>
        <v>0</v>
      </c>
      <c r="J1110" s="153">
        <f t="shared" si="1001"/>
        <v>0</v>
      </c>
      <c r="K1110" s="153"/>
      <c r="L1110" s="153"/>
      <c r="M1110" s="149">
        <v>8</v>
      </c>
      <c r="N1110" s="197">
        <f>IF(M1110="","",VLOOKUP(M1110,POA!$B$3:$G1091,3,0))</f>
        <v>5</v>
      </c>
      <c r="O1110" s="160" t="s">
        <v>7</v>
      </c>
      <c r="P1110" s="160">
        <f>+SUM(P1111:P1117)</f>
        <v>0</v>
      </c>
      <c r="Q1110" s="255">
        <f>IF(ISERROR(VLOOKUP(M1110,POA!$B$3:$G1080,2,0)),"",VLOOKUP(M1110,POA!$B$3:$G1080,2,0))</f>
        <v>1146992897</v>
      </c>
      <c r="R1110" s="295">
        <f>IF(M1110="","",SUM($I$1106)+IF(ISERROR(VLOOKUP(M1110,POA!$B$3:$G1079,4,0)),"",VLOOKUP(M1110,POA!$B$3:$G1079,4,0)))</f>
        <v>2338381063.4000001</v>
      </c>
      <c r="S1110" s="298" t="str">
        <f>IF(OR($R$26=0,M1110="",Q1110=""),"",IF($R$26&gt;=VLOOKUP(M1110,POA!$B$3:$G$21,6,FALSE),"CUMPLE","NO CUMPLE"))</f>
        <v/>
      </c>
      <c r="T1110" s="129"/>
      <c r="U1110" s="130"/>
      <c r="V1110" s="186" t="str">
        <f>IF(OR($U1106=0,M1110="",Q1110=""),"",IF(AND(T1110="SI",$U1106&gt;=$V$22),"CUMPLE",IF($U1106&gt;=$V$23,"CUMPLE","NO CUMPLE")))</f>
        <v>CUMPLE</v>
      </c>
      <c r="W1110" s="131"/>
      <c r="X1110" s="186" t="str">
        <f>IF(OR(W1106=0,M1110="",Q1110=""),"",IF(AND(T1110="SI",W1106&lt;=$X$22),"CUMPLE",IF(W1106&lt;=$X$23,"CUMPLE","NO CUMPLE")))</f>
        <v>CUMPLE</v>
      </c>
      <c r="Y1110" s="132"/>
      <c r="Z1110" s="186" t="str">
        <f>IF(OR(Y1106=0,M1110="",Q1110=""),"",IF(AND(T1110="SI",Y1106&gt;=$Z$22),"CUMPLE",IF(Y1106&gt;=$Z$23,"CUMPLE","NO CUMPLE")))</f>
        <v>CUMPLE</v>
      </c>
      <c r="AA1110" s="214" t="str">
        <f t="shared" si="996"/>
        <v/>
      </c>
      <c r="AB1110" s="199">
        <v>2021</v>
      </c>
      <c r="AC1110" s="134">
        <f t="shared" si="998"/>
        <v>0</v>
      </c>
      <c r="AD1110" s="135" t="str">
        <f t="shared" si="1002"/>
        <v/>
      </c>
      <c r="AE1110" s="136"/>
      <c r="AF1110" s="188" t="str">
        <f>IF(OR(M1110="",L1106="",P1110=""),"",IF(AND(T1106="SI",AE1106&gt;=$AF$22),"CUMPLE",IF(AE1106&gt;=$AF$23,"CUMPLE","NO CUMPLE")))</f>
        <v>CUMPLE</v>
      </c>
      <c r="AG1110" s="136"/>
      <c r="AH1110" s="188" t="str">
        <f>IF(OR(M1109="",L1106="",P1106=""),"",IF(AND(T1106="SI",AG1106&gt;=$AH$22),"CUMPLE",IF(AG1106&gt;=$AH$23,"CUMPLE","NO CUMPLE")))</f>
        <v>CUMPLE</v>
      </c>
      <c r="AI1110" s="162" t="str">
        <f t="shared" si="999"/>
        <v>CUMPLE</v>
      </c>
    </row>
    <row r="1111" spans="1:37" s="14" customFormat="1" ht="20.100000000000001" customHeight="1">
      <c r="A1111" s="259"/>
      <c r="B1111" s="21" t="str">
        <f t="shared" si="1000"/>
        <v/>
      </c>
      <c r="C1111" s="21"/>
      <c r="D1111" s="121"/>
      <c r="E1111" s="153"/>
      <c r="F1111" s="153"/>
      <c r="G1111" s="153"/>
      <c r="H1111" s="153"/>
      <c r="I1111" s="153">
        <f t="shared" si="1003"/>
        <v>0</v>
      </c>
      <c r="J1111" s="153">
        <f t="shared" si="1001"/>
        <v>0</v>
      </c>
      <c r="K1111" s="153"/>
      <c r="L1111" s="153"/>
      <c r="M1111" s="149">
        <v>9</v>
      </c>
      <c r="N1111" s="197">
        <f>IF(M1111="","",VLOOKUP(M1111,POA!$B$3:$G1078,3,0))</f>
        <v>5</v>
      </c>
      <c r="O1111" s="160" t="s">
        <v>7</v>
      </c>
      <c r="P1111" s="160">
        <f>+SUM(P1112:P1117)</f>
        <v>0</v>
      </c>
      <c r="Q1111" s="255">
        <f>IF(ISERROR(VLOOKUP(M1111,POA!$B$3:$G1091,2,0)),"",VLOOKUP(M1111,POA!$B$3:$G1091,2,0))</f>
        <v>1077361989</v>
      </c>
      <c r="R1111" s="295">
        <f>IF(M1111="","",SUM($I$1106)+IF(ISERROR(VLOOKUP(M1111,POA!$B$3:$G1080,4,0)),"",VLOOKUP(M1111,POA!$B$3:$G1080,4,0)))</f>
        <v>2324454881.8000002</v>
      </c>
      <c r="S1111" s="257" t="str">
        <f>IF(OR($R$26=0,M1111="",Q1111=""),"",IF($R$26&gt;=VLOOKUP(M1111,POA!$B$3:$G$21,6,FALSE),"CUMPLE","NO CUMPLE"))</f>
        <v/>
      </c>
      <c r="T1111" s="129"/>
      <c r="U1111" s="130"/>
      <c r="V1111" s="186" t="str">
        <f>IF(OR($U1106=0,M1111="",Q1111=""),"",IF(AND(T1111="SI",$U1106&gt;=$V$22),"CUMPLE",IF($U1106&gt;=$V$23,"CUMPLE","NO CUMPLE")))</f>
        <v>CUMPLE</v>
      </c>
      <c r="W1111" s="131"/>
      <c r="X1111" s="186" t="str">
        <f>IF(OR(W1106=0,M1111="",Q1111=""),"",IF(AND(T1111="SI",W1106&lt;=$X$22),"CUMPLE",IF(W1106&lt;=$X$23,"CUMPLE","NO CUMPLE")))</f>
        <v>CUMPLE</v>
      </c>
      <c r="Y1111" s="132"/>
      <c r="Z1111" s="186" t="str">
        <f>IF(OR(Y1106=0,M1111="",Q1111=""),"",IF(AND(T1111="SI",Y1106&gt;=$Z$22),"CUMPLE",IF(Y1106&gt;=$Z$23,"CUMPLE","NO CUMPLE")))</f>
        <v>CUMPLE</v>
      </c>
      <c r="AA1111" s="214" t="str">
        <f t="shared" si="996"/>
        <v/>
      </c>
      <c r="AB1111" s="199">
        <v>2021</v>
      </c>
      <c r="AC1111" s="134">
        <f t="shared" si="998"/>
        <v>0</v>
      </c>
      <c r="AD1111" s="135" t="str">
        <f t="shared" si="1002"/>
        <v/>
      </c>
      <c r="AE1111" s="136"/>
      <c r="AF1111" s="188" t="str">
        <f>IF(OR(M1111="",L1106="",P1111=""),"",IF(AND(T1106="SI",AE1106&gt;=$AF$22),"CUMPLE",IF(AE1106&gt;=$AF$23,"CUMPLE","NO CUMPLE")))</f>
        <v>CUMPLE</v>
      </c>
      <c r="AG1111" s="136"/>
      <c r="AH1111" s="188" t="str">
        <f>IF(OR(M1111="",L1106="",P1106=""),"",IF(AND(T1106="SI",AG1106&gt;=$AH$22),"CUMPLE",IF(AG1106&gt;=$AH$23,"CUMPLE","NO CUMPLE")))</f>
        <v>CUMPLE</v>
      </c>
      <c r="AI1111" s="162" t="str">
        <f t="shared" si="999"/>
        <v>CUMPLE</v>
      </c>
    </row>
    <row r="1112" spans="1:37" s="14" customFormat="1" ht="20.100000000000001" customHeight="1">
      <c r="A1112" s="259"/>
      <c r="B1112" s="150" t="str">
        <f t="shared" si="1000"/>
        <v/>
      </c>
      <c r="C1112" s="150"/>
      <c r="D1112" s="121"/>
      <c r="E1112" s="153"/>
      <c r="F1112" s="153"/>
      <c r="G1112" s="153"/>
      <c r="H1112" s="153"/>
      <c r="I1112" s="153">
        <f t="shared" si="1003"/>
        <v>0</v>
      </c>
      <c r="J1112" s="153">
        <f t="shared" si="1001"/>
        <v>0</v>
      </c>
      <c r="K1112" s="153"/>
      <c r="L1112" s="153"/>
      <c r="M1112" s="149"/>
      <c r="N1112" s="197"/>
      <c r="O1112" s="160"/>
      <c r="P1112" s="160"/>
      <c r="Q1112" s="203"/>
      <c r="R1112" s="261"/>
      <c r="S1112" s="246" t="str">
        <f>IF(OR($R$26=0,M1112="",Q1112=""),"",IF($R$26&gt;=VLOOKUP(M1112,POA!$B$3:$G$21,6,FALSE),"CUMPLE","NO CUMPLE"))</f>
        <v/>
      </c>
      <c r="T1112" s="129"/>
      <c r="U1112" s="130"/>
      <c r="V1112" s="186" t="str">
        <f>IF(OR($U1106=0,M1112="",Q1112=""),"",IF(AND(T1112="SI",$U1106&gt;=$V$22),"CUMPLE",IF($U1106&gt;=$V$23,"CUMPLE","NO CUMPLE")))</f>
        <v/>
      </c>
      <c r="W1112" s="131"/>
      <c r="X1112" s="186" t="str">
        <f>IF(OR(W1106=0,M1112="",Q1112=""),"",IF(AND(T1112="SI",W1106&lt;=$X$22),"CUMPLE",IF(W1106&lt;=$X$23,"CUMPLE","NO CUMPLE")))</f>
        <v/>
      </c>
      <c r="Y1112" s="132"/>
      <c r="Z1112" s="186" t="str">
        <f>IF(OR(Y1106=0,M1112="",Q1112=""),"",IF(AND(T1112="SI",Y1106&gt;=$Z$22),"CUMPLE",IF(Y1106&gt;=$Z$23,"CUMPLE","NO CUMPLE")))</f>
        <v/>
      </c>
      <c r="AA1112" s="214" t="str">
        <f t="shared" si="996"/>
        <v/>
      </c>
      <c r="AB1112" s="199">
        <v>2021</v>
      </c>
      <c r="AC1112" s="134">
        <f t="shared" si="998"/>
        <v>0</v>
      </c>
      <c r="AD1112" s="135" t="str">
        <f>IF(OR(B1112="",C1112=""),"",IF(AND(AC1112&gt;0,AC1112&lt;=30000),"MIPYME","NO CUMPLE"))</f>
        <v/>
      </c>
      <c r="AE1112" s="136"/>
      <c r="AF1112" s="188" t="str">
        <f>IF(OR(M1112="",L1106="",P1112=""),"",IF(AND(T1110="SI",AE1106&gt;=$AF$22),"CUMPLE",IF(AE1106&gt;=$AF$23,"CUMPLE","NO CUMPLE")))</f>
        <v/>
      </c>
      <c r="AG1112" s="136"/>
      <c r="AH1112" s="188" t="str">
        <f>IF(OR(M1112="",L1106="",P1106=""),"",IF(AND(T1106="SI",AG1106&gt;=$AH$22),"CUMPLE",IF(AG1106&gt;=$AH$23,"CUMPLE","NO CUMPLE")))</f>
        <v/>
      </c>
      <c r="AI1112" s="162" t="str">
        <f t="shared" si="999"/>
        <v/>
      </c>
    </row>
    <row r="1113" spans="1:37" s="14" customFormat="1" ht="20.100000000000001" customHeight="1">
      <c r="A1113" s="259"/>
      <c r="B1113" s="150" t="str">
        <f t="shared" si="1000"/>
        <v/>
      </c>
      <c r="C1113" s="150"/>
      <c r="D1113" s="121"/>
      <c r="E1113" s="153"/>
      <c r="F1113" s="153"/>
      <c r="G1113" s="153"/>
      <c r="H1113" s="153"/>
      <c r="I1113" s="153">
        <f t="shared" si="1003"/>
        <v>0</v>
      </c>
      <c r="J1113" s="153">
        <f t="shared" si="1001"/>
        <v>0</v>
      </c>
      <c r="K1113" s="153"/>
      <c r="L1113" s="153"/>
      <c r="M1113" s="149"/>
      <c r="N1113" s="197"/>
      <c r="O1113" s="160"/>
      <c r="P1113" s="160"/>
      <c r="Q1113" s="203"/>
      <c r="R1113" s="204"/>
      <c r="S1113" s="246" t="str">
        <f>IF(OR($R$26=0,M1113="",Q1113=""),"",IF($R$26&gt;=VLOOKUP(M1113,POA!$B$3:$G$21,6,FALSE),"CUMPLE","NO CUMPLE"))</f>
        <v/>
      </c>
      <c r="T1113" s="129"/>
      <c r="U1113" s="130"/>
      <c r="V1113" s="186" t="str">
        <f>IF(OR($U1106=0,M1113="",Q1113=""),"",IF(AND(T1113="SI",$U1106&gt;=$V$22),"CUMPLE",IF($U1106&gt;=$V$23,"CUMPLE","NO CUMPLE")))</f>
        <v/>
      </c>
      <c r="W1113" s="131"/>
      <c r="X1113" s="186" t="str">
        <f>IF(OR(W1106=0,M1113="",Q1113=""),"",IF(AND(T1113="SI",W1106&lt;=$X$22),"CUMPLE",IF(W1106&lt;=$X$23,"CUMPLE","NO CUMPLE")))</f>
        <v/>
      </c>
      <c r="Y1113" s="132"/>
      <c r="Z1113" s="186" t="str">
        <f>IF(OR(Y1106=0,M1113="",Q1113=""),"",IF(AND(T1113="SI",Y1106&gt;=$Z$22),"CUMPLE",IF(Y1106&gt;=$Z$23,"CUMPLE","NO CUMPLE")))</f>
        <v/>
      </c>
      <c r="AA1113" s="214" t="str">
        <f t="shared" si="996"/>
        <v/>
      </c>
      <c r="AB1113" s="199">
        <v>2021</v>
      </c>
      <c r="AC1113" s="134">
        <f t="shared" si="998"/>
        <v>0</v>
      </c>
      <c r="AD1113" s="135" t="str">
        <f t="shared" ref="AD1113:AD1114" si="1004">IF(OR(B1113="",C1113=""),"",IF(AND(AC1113&gt;0,AC1113&lt;=30000),"MIPYME","NO CUMPLE"))</f>
        <v/>
      </c>
      <c r="AE1113" s="136"/>
      <c r="AF1113" s="188" t="str">
        <f>IF(OR(M1113="",L1106="",P1113=""),"",IF(AND(T1106="SI",AE1106&gt;=$AF$22),"CUMPLE",IF(AE1106&gt;=$AF$23,"CUMPLE","NO CUMPLE")))</f>
        <v/>
      </c>
      <c r="AG1113" s="136"/>
      <c r="AH1113" s="188" t="str">
        <f>IF(OR(M1113="",L1106="",P1106=""),"",IF(AND(T1106="SI",AG1106&gt;=$AH$22),"CUMPLE",IF(AG1106&gt;=$AH$23,"CUMPLE","NO CUMPLE")))</f>
        <v/>
      </c>
      <c r="AI1113" s="162" t="str">
        <f t="shared" si="999"/>
        <v/>
      </c>
    </row>
    <row r="1114" spans="1:37" s="14" customFormat="1" ht="20.100000000000001" customHeight="1">
      <c r="A1114" s="259"/>
      <c r="B1114" s="150" t="str">
        <f t="shared" si="1000"/>
        <v/>
      </c>
      <c r="C1114" s="150"/>
      <c r="D1114" s="121"/>
      <c r="E1114" s="153"/>
      <c r="F1114" s="153"/>
      <c r="G1114" s="153"/>
      <c r="H1114" s="153"/>
      <c r="I1114" s="153">
        <f t="shared" si="1003"/>
        <v>0</v>
      </c>
      <c r="J1114" s="153">
        <f t="shared" si="1001"/>
        <v>0</v>
      </c>
      <c r="K1114" s="153"/>
      <c r="L1114" s="153"/>
      <c r="M1114" s="149"/>
      <c r="N1114" s="197"/>
      <c r="O1114" s="160"/>
      <c r="P1114" s="160"/>
      <c r="Q1114" s="203"/>
      <c r="R1114" s="204"/>
      <c r="S1114" s="246" t="str">
        <f>IF(OR($R$26=0,M1114="",Q1114=""),"",IF($R$26&gt;=VLOOKUP(M1114,POA!$B$3:$G$21,6,FALSE),"CUMPLE","NO CUMPLE"))</f>
        <v/>
      </c>
      <c r="T1114" s="129"/>
      <c r="U1114" s="130"/>
      <c r="V1114" s="186" t="str">
        <f>IF(OR($U1106=0,M1114="",Q1114=""),"",IF(AND(T1114="SI",$U1106&gt;=$V$22),"CUMPLE",IF($U1106&gt;=$V$23,"CUMPLE","NO CUMPLE")))</f>
        <v/>
      </c>
      <c r="W1114" s="131"/>
      <c r="X1114" s="186" t="str">
        <f>IF(OR(W1106=0,M1114="",Q1114=""),"",IF(AND(T1114="SI",W1106&lt;=$X$22),"CUMPLE",IF(W1106&lt;=$X$23,"CUMPLE","NO CUMPLE")))</f>
        <v/>
      </c>
      <c r="Y1114" s="132"/>
      <c r="Z1114" s="186" t="str">
        <f>IF(OR(Y1106=0,M1114="",Q1114=""),"",IF(AND(T1114="SI",Y1106&gt;=$Z$22),"CUMPLE",IF(Y1106&gt;=$Z$23,"CUMPLE","NO CUMPLE")))</f>
        <v/>
      </c>
      <c r="AA1114" s="215" t="str">
        <f t="shared" si="996"/>
        <v/>
      </c>
      <c r="AB1114" s="133">
        <v>2021</v>
      </c>
      <c r="AC1114" s="134">
        <f t="shared" si="998"/>
        <v>0</v>
      </c>
      <c r="AD1114" s="135" t="str">
        <f t="shared" si="1004"/>
        <v/>
      </c>
      <c r="AE1114" s="136"/>
      <c r="AF1114" s="188" t="str">
        <f>IF(OR(M1114="",L1106="",P1106=""),"",IF(AND(T1106="SI",AE1106&gt;=$AF$22),"CUMPLE",IF(AE1106&gt;=$AF$23,"CUMPLE","NO CUMPLE")))</f>
        <v/>
      </c>
      <c r="AG1114" s="136"/>
      <c r="AH1114" s="188" t="str">
        <f>IF(OR(M1114="",L1106="",P1106=""),"",IF(AND(T1106="SI",AG1106&gt;=$AH$22),"CUMPLE",IF(AG1106&gt;=$AH$23,"CUMPLE","NO CUMPLE")))</f>
        <v/>
      </c>
      <c r="AI1114" s="162" t="str">
        <f t="shared" si="999"/>
        <v/>
      </c>
    </row>
    <row r="1115" spans="1:37" s="14" customFormat="1" ht="20.100000000000001" customHeight="1">
      <c r="A1115" s="259"/>
      <c r="B1115" s="150" t="str">
        <f t="shared" si="1000"/>
        <v/>
      </c>
      <c r="C1115" s="150"/>
      <c r="D1115" s="121"/>
      <c r="E1115" s="153"/>
      <c r="F1115" s="153"/>
      <c r="G1115" s="153"/>
      <c r="H1115" s="153"/>
      <c r="I1115" s="153">
        <f t="shared" si="1003"/>
        <v>0</v>
      </c>
      <c r="J1115" s="153">
        <f t="shared" si="1001"/>
        <v>0</v>
      </c>
      <c r="K1115" s="153"/>
      <c r="L1115" s="153"/>
      <c r="M1115" s="151"/>
      <c r="N1115" s="197"/>
      <c r="O1115" s="160"/>
      <c r="P1115" s="160"/>
      <c r="Q1115" s="203"/>
      <c r="R1115" s="204"/>
      <c r="S1115" s="246"/>
      <c r="T1115" s="129"/>
      <c r="U1115" s="130"/>
      <c r="V1115" s="186" t="str">
        <f>IF(OR($U1106=0,M1115="",Q1115=""),"",IF(AND(T1115="SI",$U1106&gt;=$V$22),"CUMPLE",IF($U1106&gt;=$V$23,"CUMPLE","NO CUMPLE")))</f>
        <v/>
      </c>
      <c r="W1115" s="131"/>
      <c r="X1115" s="186" t="str">
        <f>IF(OR(W1106=0,M1115="",Q1115=""),"",IF(AND(T1115="SI",W1106&lt;=$X$22),"CUMPLE",IF(W1106&lt;=$X$23,"CUMPLE","NO CUMPLE")))</f>
        <v/>
      </c>
      <c r="Y1115" s="132"/>
      <c r="Z1115" s="186" t="str">
        <f>IF(OR(Y1106=0,M1115="",Q1115=""),"",IF(AND(T1115="SI",Y1106&gt;=$Z$22),"CUMPLE",IF(Y1106&gt;=$Z$23,"CUMPLE","NO CUMPLE")))</f>
        <v/>
      </c>
      <c r="AA1115" s="214" t="str">
        <f t="shared" si="996"/>
        <v/>
      </c>
      <c r="AB1115" s="199">
        <v>2021</v>
      </c>
      <c r="AC1115" s="134">
        <f t="shared" si="998"/>
        <v>0</v>
      </c>
      <c r="AD1115" s="135" t="str">
        <f>IF(OR(B1115="",C1115=""),"",IF(AND(AC1115&gt;0,AC1115&lt;=30000),"MIPYME","NO CUMPLE"))</f>
        <v/>
      </c>
      <c r="AE1115" s="136"/>
      <c r="AF1115" s="188" t="str">
        <f>IF(OR(M1115="",L1106="",P1115=""),"",IF(AND(T1106="SI",AE1106&gt;=$AF$22),"CUMPLE",IF(AE1106&gt;=$AF$23,"CUMPLE","NO CUMPLE")))</f>
        <v/>
      </c>
      <c r="AG1115" s="136"/>
      <c r="AH1115" s="188" t="str">
        <f>IF(OR(M1115="",L1106="",P1106=""),"",IF(AND(T1106="SI",AG1106&gt;=$AH$22),"CUMPLE",IF(AG1106&gt;=$AH$23,"CUMPLE","NO CUMPLE")))</f>
        <v/>
      </c>
      <c r="AI1115" s="162" t="str">
        <f t="shared" si="999"/>
        <v/>
      </c>
    </row>
    <row r="1116" spans="1:37" ht="20.100000000000001" customHeight="1">
      <c r="A1116" s="259"/>
      <c r="B1116" s="284" t="str">
        <f t="shared" si="1000"/>
        <v/>
      </c>
      <c r="C1116" s="284"/>
      <c r="D1116" s="284"/>
      <c r="E1116" s="216"/>
      <c r="F1116" s="153"/>
      <c r="G1116" s="153"/>
      <c r="H1116" s="153"/>
      <c r="I1116" s="153">
        <f>IF(ISERROR(E1116-G1116),"",E1116-G1116)</f>
        <v>0</v>
      </c>
      <c r="J1116" s="153">
        <f t="shared" si="1001"/>
        <v>0</v>
      </c>
      <c r="K1116" s="153"/>
      <c r="L1116" s="153"/>
      <c r="M1116" s="151"/>
      <c r="N1116" s="197"/>
      <c r="O1116" s="160"/>
      <c r="P1116" s="160"/>
      <c r="Q1116" s="203"/>
      <c r="R1116" s="204"/>
      <c r="S1116" s="253"/>
      <c r="T1116" s="129"/>
      <c r="U1116" s="129"/>
      <c r="V1116" s="186" t="str">
        <f>IF(OR($U1107=0,M1116="",Q1116=""),"",IF(AND(T1116="SI",$U1107&gt;=$V$22),"CUMPLE",IF($U1107&gt;=$V$23,"CUMPLE","NO CUMPLE")))</f>
        <v/>
      </c>
      <c r="W1116" s="129"/>
      <c r="X1116" s="186" t="str">
        <f>IF(OR(W1107=0,M1116="",Q1116=""),"",IF(AND(T1116="SI",W1107&lt;=$X$22),"CUMPLE",IF(W1107&lt;=$X$23,"CUMPLE","NO CUMPLE")))</f>
        <v/>
      </c>
      <c r="Y1116" s="129"/>
      <c r="Z1116" s="186" t="str">
        <f>IF(OR(Y1107=0,M1116="",Q1116=""),"",IF(AND(T1116="SI",Y1107&gt;=$Z$22),"CUMPLE",IF(Y1107&gt;=$Z$23,"CUMPLE","NO CUMPLE")))</f>
        <v/>
      </c>
      <c r="AA1116" s="214" t="str">
        <f t="shared" si="996"/>
        <v/>
      </c>
      <c r="AB1116" s="200"/>
      <c r="AC1116" s="129"/>
      <c r="AD1116" s="129"/>
      <c r="AE1116" s="129"/>
      <c r="AF1116" s="188" t="str">
        <f>IF(OR(M1116="",L1106="",P1116=""),"",IF(AND(T1106="SI",AE1106&gt;=$AF$22),"CUMPLE",IF(AE1106&gt;=$AF$23,"CUMPLE","NO CUMPLE")))</f>
        <v/>
      </c>
      <c r="AG1116" s="129"/>
      <c r="AH1116" s="188" t="str">
        <f>IF(OR(M1116="",L1106="",P1106=""),"",IF(AND(T1106="SI",AG1106&gt;=$AH$22),"CUMPLE",IF(AG1106&gt;=$AH$23,"CUMPLE","NO CUMPLE")))</f>
        <v/>
      </c>
      <c r="AI1116" s="162" t="str">
        <f t="shared" si="999"/>
        <v/>
      </c>
      <c r="AJ1116" s="14"/>
      <c r="AK1116" s="14"/>
    </row>
    <row r="1117" spans="1:37" ht="9.9499999999999993" customHeight="1" thickBot="1">
      <c r="A1117" s="259"/>
      <c r="B1117" s="322" t="s">
        <v>73</v>
      </c>
      <c r="C1117" s="323"/>
      <c r="D1117" s="323"/>
      <c r="E1117" s="323"/>
      <c r="F1117" s="323"/>
      <c r="G1117" s="323"/>
      <c r="H1117" s="323"/>
      <c r="I1117" s="323"/>
      <c r="J1117" s="323"/>
      <c r="K1117" s="323"/>
      <c r="L1117" s="323"/>
      <c r="M1117" s="323"/>
      <c r="N1117" s="323"/>
      <c r="O1117" s="323"/>
      <c r="P1117" s="323"/>
      <c r="Q1117" s="323"/>
      <c r="R1117" s="323"/>
      <c r="S1117" s="324"/>
      <c r="T1117" s="323"/>
      <c r="U1117" s="323"/>
      <c r="V1117" s="323"/>
      <c r="W1117" s="323"/>
      <c r="X1117" s="323"/>
      <c r="Y1117" s="323"/>
      <c r="Z1117" s="323"/>
      <c r="AA1117" s="324"/>
      <c r="AB1117" s="323"/>
      <c r="AC1117" s="323"/>
      <c r="AD1117" s="323"/>
      <c r="AE1117" s="323"/>
      <c r="AF1117" s="323"/>
      <c r="AG1117" s="323"/>
      <c r="AH1117" s="323"/>
      <c r="AI1117" s="325"/>
      <c r="AJ1117" s="14"/>
      <c r="AK1117" s="14"/>
    </row>
    <row r="1118" spans="1:37" s="221" customFormat="1" ht="26.1" customHeight="1">
      <c r="A1118" s="269" t="s">
        <v>392</v>
      </c>
      <c r="B1118" s="222">
        <v>92</v>
      </c>
      <c r="C1118" s="223" t="s">
        <v>393</v>
      </c>
      <c r="D1118" s="224">
        <f>IF(SUM(D1119:D1128)=0,"",SUM(D1119:D1128))</f>
        <v>1</v>
      </c>
      <c r="E1118" s="225">
        <f t="shared" ref="E1118:K1118" si="1005">IF(ISERROR(SUM(E1119:E1128)),"",SUM(E1119:E1128))</f>
        <v>20122377000</v>
      </c>
      <c r="F1118" s="225">
        <f t="shared" si="1005"/>
        <v>27736647000</v>
      </c>
      <c r="G1118" s="225">
        <f t="shared" si="1005"/>
        <v>2174189000</v>
      </c>
      <c r="H1118" s="225">
        <f t="shared" si="1005"/>
        <v>2174189000</v>
      </c>
      <c r="I1118" s="225">
        <f t="shared" si="1005"/>
        <v>17948188000</v>
      </c>
      <c r="J1118" s="225">
        <f t="shared" si="1005"/>
        <v>25562458000</v>
      </c>
      <c r="K1118" s="225">
        <f t="shared" si="1005"/>
        <v>2943958000</v>
      </c>
      <c r="L1118" s="225">
        <f t="shared" ref="L1118" si="1006">IF(ISERROR(SUM(L1119:L1127)),"",SUM(L1119:L1127))</f>
        <v>416424</v>
      </c>
      <c r="M1118" s="226">
        <v>1</v>
      </c>
      <c r="N1118" s="227">
        <f>IF(M1118="","",VLOOKUP(M1118,POA!$B$3:$G1090,3,0))</f>
        <v>5</v>
      </c>
      <c r="O1118" s="228" t="s">
        <v>7</v>
      </c>
      <c r="P1118" s="228">
        <f>+SUM(P1119:P1127)</f>
        <v>0</v>
      </c>
      <c r="Q1118" s="229">
        <f>IF(ISERROR(VLOOKUP(M1118,POA!$B$3:$G1103,2,0)),"",VLOOKUP(M1118,POA!$B$3:$G1103,2,0))</f>
        <v>3031202957</v>
      </c>
      <c r="R1118" s="230">
        <f>IF(M1118="","",SUM($I$1118)+IF(ISERROR(VLOOKUP(M1118,POA!$B$3:$G1087,4,0)),"",VLOOKUP(M1118,POA!$B$3:$G1087,4,0)))</f>
        <v>18554428591.400002</v>
      </c>
      <c r="S1118" s="231" t="str">
        <f>IF(OR($R$26=0,M1118="",Q1118=""),"",IF($R$26&gt;=VLOOKUP(M1118,POA!$B$3:$G$21,6,FALSE),"CUMPLE","NO CUMPLE"))</f>
        <v/>
      </c>
      <c r="T1118" s="225" t="str">
        <f>IF(M1118="","",IF(COUNTIFS(T1119:T1128,"SI",D1119:D1128,"&gt;=10%")&gt;0,"SI","NO"))</f>
        <v>SI</v>
      </c>
      <c r="U1118" s="225">
        <f>IF(ISERROR(SUM(E1118/G1118)),0,SUM(E1118/G1118))</f>
        <v>9.2551185752480585</v>
      </c>
      <c r="V1118" s="232" t="str">
        <f>IF(OR($U1118=0,M1118="",Q1118=""),"",IF(AND(T1118="SI",$U1118&gt;=$V$22),"CUMPLE",IF($U1118&gt;=$V$23,"CUMPLE","NO CUMPLE")))</f>
        <v>CUMPLE</v>
      </c>
      <c r="W1118" s="233">
        <f>IF(M1118="","",IF(ISERROR(SUM(H1118/F1118)),0,SUM(H1118/F1118)))</f>
        <v>7.8386872068566898E-2</v>
      </c>
      <c r="X1118" s="232" t="str">
        <f>IF(OR(W1118=0,M1118="",Q1118=""),"",IF(AND(T1118="SI",W1118&lt;=$X$22),"CUMPLE",IF(W1118&lt;=$X$23,"CUMPLE","NO CUMPLE")))</f>
        <v>CUMPLE</v>
      </c>
      <c r="Y1118" s="225">
        <f>IF(ISERROR(SUM(K1118/L1118)),0,SUM(K1118/L1118))</f>
        <v>7069.6165446756195</v>
      </c>
      <c r="Z1118" s="232" t="str">
        <f>IF(OR(Y1118=0,M1118="",Q1118=""),"",IF(AND(T1118="SI",Y1118&gt;=$Z$22),"CUMPLE",IF(Y1118&gt;=$Z$23,"CUMPLE","NO CUMPLE")))</f>
        <v>CUMPLE</v>
      </c>
      <c r="AA1118" s="234" t="str">
        <f t="shared" ref="AA1118:AA1128" si="1007">IF(OR(S1118="",V1118="",X1118="",Z1118=""),"",IF(S1118="NO CUMPLE","NO CUMPLE",IF(V1118="NO CUMPLE","NO CUMPLE",IF(X1118="NO CUMPLE","NO CUMPLE",IF(Z1118="NO CUMPLE","NO CUMPLE",IF(Z1118="NO CUMPLE","NO CUMPLE","CUMPLE"))))))</f>
        <v/>
      </c>
      <c r="AB1118" s="235">
        <v>2021</v>
      </c>
      <c r="AC1118" s="236">
        <f>IF(ISERROR(F1118/VLOOKUP(AB1118,$AC$21:$AD$23,2)),"",F1118/VLOOKUP(AB1118,$AC$21:$AD$23,2))</f>
        <v>30529.282596205281</v>
      </c>
      <c r="AD1118" s="237" t="str">
        <f>IF(OR(B1118="",C1118=""),"",IF(AND(AC1118&gt;0,AC1118&lt;=30000),"MIPYME","NO CUMPLE"))</f>
        <v>NO CUMPLE</v>
      </c>
      <c r="AE1118" s="238">
        <f>IF(M1118="","",IF(ISERROR(SUM(K1118/J1118)),0,SUM(K1118/J1118)))</f>
        <v>0.11516725034814727</v>
      </c>
      <c r="AF1118" s="239" t="str">
        <f>IF(OR(M1118="",L1118="",P1118=""),"",IF(AND(T1118="SI",AE1118&gt;=$AF$22),"CUMPLE",IF(AE1118&gt;=$AF$23,"CUMPLE","NO CUMPLE")))</f>
        <v>CUMPLE</v>
      </c>
      <c r="AG1118" s="238">
        <f>IF(M1118="","",IF(ISERROR(SUM(K1118/F1118)),0,SUM(K1118/F1118)))</f>
        <v>0.10613964982861844</v>
      </c>
      <c r="AH1118" s="239" t="str">
        <f>IF(OR(M1118="",L1118="",P1118=""),"",IF(AND(T1118="SI",AG1118&gt;=$AH$22),"CUMPLE",IF(AG1118&gt;=$AH$23,"CUMPLE","NO CUMPLE")))</f>
        <v>CUMPLE</v>
      </c>
      <c r="AI1118" s="234" t="str">
        <f>IF(OR(AF1118="",AH1118=""),"",IF(AF1118="NO CUMPLE","NO CUMPLE",IF(AH1118="NO CUMPLE","NO CUMPLE",IF(AH1118="NO CUMPLE","NO CUMPLE","CUMPLE"))))</f>
        <v>CUMPLE</v>
      </c>
    </row>
    <row r="1119" spans="1:37" s="14" customFormat="1" ht="20.100000000000001" customHeight="1">
      <c r="A1119" s="259">
        <v>45475</v>
      </c>
      <c r="B1119" s="146">
        <f>IF(C1119="","",B1118+0.1)</f>
        <v>92.1</v>
      </c>
      <c r="C1119" s="146" t="s">
        <v>394</v>
      </c>
      <c r="D1119" s="147">
        <v>0.5</v>
      </c>
      <c r="E1119" s="137">
        <v>4468926000</v>
      </c>
      <c r="F1119" s="137">
        <v>6068926000</v>
      </c>
      <c r="G1119" s="137">
        <v>985059000</v>
      </c>
      <c r="H1119" s="137">
        <v>985059000</v>
      </c>
      <c r="I1119" s="137">
        <f>IF(ISERROR(E1119-G1119),"",E1119-G1119)</f>
        <v>3483867000</v>
      </c>
      <c r="J1119" s="137">
        <f>IF(ISERROR(F1119-H1119),"",F1119-H1119)</f>
        <v>5083867000</v>
      </c>
      <c r="K1119" s="137">
        <v>737844000</v>
      </c>
      <c r="L1119" s="137">
        <v>120284</v>
      </c>
      <c r="M1119" s="148">
        <v>2</v>
      </c>
      <c r="N1119" s="198">
        <f>IF(M1119="","",VLOOKUP(M1119,POA!$B$3:$G1090,3,0))</f>
        <v>5</v>
      </c>
      <c r="O1119" s="159" t="s">
        <v>7</v>
      </c>
      <c r="P1119" s="159">
        <f t="shared" ref="P1119:P1120" si="1008">+SUM(P1120:P1128)</f>
        <v>0</v>
      </c>
      <c r="Q1119" s="202">
        <f>IF(ISERROR(VLOOKUP(M1119,POA!$B$3:$G1103,2,0)),"",VLOOKUP(M1119,POA!$B$3:$G1103,2,0))</f>
        <v>1797292893</v>
      </c>
      <c r="R1119" s="264">
        <f>IF(M1119="","",SUM($I$1118)+IF(ISERROR(VLOOKUP(M1119,POA!$B$3:$G1088,4,0)),"",VLOOKUP(M1119,POA!$B$3:$G1088,4,0)))</f>
        <v>18307646578.599998</v>
      </c>
      <c r="S1119" s="256" t="str">
        <f>IF(OR($R$26=0,M1119="",Q1119=""),"",IF($R$26&gt;=VLOOKUP(M1119,POA!$B$3:$G$21,6,FALSE),"CUMPLE","NO CUMPLE"))</f>
        <v/>
      </c>
      <c r="T1119" s="154" t="s">
        <v>71</v>
      </c>
      <c r="U1119" s="138"/>
      <c r="V1119" s="185" t="str">
        <f>IF(OR($U1118=0,M1119="",Q1119=""),"",IF(AND(T1119="SI",$U1118&gt;=$V$22),"CUMPLE",IF($U1118&gt;=$V$23,"CUMPLE","NO CUMPLE")))</f>
        <v>CUMPLE</v>
      </c>
      <c r="W1119" s="139"/>
      <c r="X1119" s="185" t="str">
        <f>IF(OR(W1118=0,M1119="",Q1119=""),"",IF(AND(T1119="SI",W1118&lt;=$X$22),"CUMPLE",IF(W1118&lt;=$X$23,"CUMPLE","NO CUMPLE")))</f>
        <v>CUMPLE</v>
      </c>
      <c r="Y1119" s="140"/>
      <c r="Z1119" s="185" t="str">
        <f>IF(OR(Y1118=0,M1119="",Q1119=""),"",IF(AND(T1119="SI",Y1118&gt;=$Z$22),"CUMPLE",IF(Y1118&gt;=$Z$23,"CUMPLE","NO CUMPLE")))</f>
        <v>CUMPLE</v>
      </c>
      <c r="AA1119" s="213" t="str">
        <f t="shared" si="1007"/>
        <v/>
      </c>
      <c r="AB1119" s="141">
        <v>2021</v>
      </c>
      <c r="AC1119" s="142">
        <f t="shared" ref="AC1119:AC1127" si="1009">IF(ISERROR(F1119/VLOOKUP(AB1119,$AC$21:$AD$23,2)),"",F1119/VLOOKUP(AB1119,$AC$21:$AD$23,2))</f>
        <v>6679.9695330678487</v>
      </c>
      <c r="AD1119" s="143" t="str">
        <f>IF(OR(B1119="",C1119=""),"",IF(AND(AC1119&gt;0,AC1119&lt;=30000),"MIPYME","NO CUMPLE"))</f>
        <v>MIPYME</v>
      </c>
      <c r="AE1119" s="144"/>
      <c r="AF1119" s="187" t="str">
        <f>IF(OR(M1119="",L1118="",P1119=""),"",IF(AND(T1118="SI",AE1118&gt;=$AF$22),"CUMPLE",IF(AE1118&gt;=$AF$23,"CUMPLE","NO CUMPLE")))</f>
        <v>CUMPLE</v>
      </c>
      <c r="AG1119" s="144"/>
      <c r="AH1119" s="187" t="str">
        <f>IF(OR(M1119="",L1118="",P1119=""),"",IF(AND(T1118="SI",AG1118&gt;=$AH$22),"CUMPLE",IF(AG1118&gt;=$AH$23,"CUMPLE","NO CUMPLE")))</f>
        <v>CUMPLE</v>
      </c>
      <c r="AI1119" s="161" t="str">
        <f t="shared" ref="AI1119:AI1128" si="1010">IF(OR(AF1119="",AH1119=""),"",IF(AF1119="NO CUMPLE","NO CUMPLE",IF(AH1119="NO CUMPLE","NO CUMPLE",IF(AH1119="NO CUMPLE","NO CUMPLE","CUMPLE"))))</f>
        <v>CUMPLE</v>
      </c>
    </row>
    <row r="1120" spans="1:37" s="14" customFormat="1" ht="20.100000000000001" customHeight="1">
      <c r="A1120" s="259">
        <v>45475</v>
      </c>
      <c r="B1120" s="21">
        <f t="shared" ref="B1120:B1128" si="1011">IF(C1120="","",B1119+0.1)</f>
        <v>92.199999999999989</v>
      </c>
      <c r="C1120" s="21" t="s">
        <v>395</v>
      </c>
      <c r="D1120" s="121">
        <v>0.5</v>
      </c>
      <c r="E1120" s="153">
        <v>15653451000</v>
      </c>
      <c r="F1120" s="153">
        <v>21667721000</v>
      </c>
      <c r="G1120" s="153">
        <v>1189130000</v>
      </c>
      <c r="H1120" s="153">
        <v>1189130000</v>
      </c>
      <c r="I1120" s="153">
        <f>IF(ISERROR(E1120-G1120),"",E1120-G1120)</f>
        <v>14464321000</v>
      </c>
      <c r="J1120" s="153">
        <f t="shared" ref="J1120:J1128" si="1012">IF(ISERROR(F1120-H1120),"",F1120-H1120)</f>
        <v>20478591000</v>
      </c>
      <c r="K1120" s="153">
        <v>2206114000</v>
      </c>
      <c r="L1120" s="153">
        <v>296140</v>
      </c>
      <c r="M1120" s="149">
        <v>3</v>
      </c>
      <c r="N1120" s="197">
        <f>IF(M1120="","",VLOOKUP(M1120,POA!$B$3:$G1090,3,0))</f>
        <v>5</v>
      </c>
      <c r="O1120" s="160" t="s">
        <v>7</v>
      </c>
      <c r="P1120" s="160">
        <f t="shared" si="1008"/>
        <v>0</v>
      </c>
      <c r="Q1120" s="255">
        <f>IF(ISERROR(VLOOKUP(M1120,POA!$B$3:$G1103,2,0)),"",VLOOKUP(M1120,POA!$B$3:$G1103,2,0))</f>
        <v>1522205504</v>
      </c>
      <c r="R1120" s="295">
        <f>IF(M1120="","",SUM($I$1118)+IF(ISERROR(VLOOKUP(M1120,POA!$B$3:$G1089,4,0)),"",VLOOKUP(M1120,POA!$B$3:$G1089,4,0)))</f>
        <v>18252629100.799999</v>
      </c>
      <c r="S1120" s="257" t="str">
        <f>IF(OR($R$26=0,M1120="",Q1120=""),"",IF($R$26&gt;=VLOOKUP(M1120,POA!$B$3:$G$21,6,FALSE),"CUMPLE","NO CUMPLE"))</f>
        <v/>
      </c>
      <c r="T1120" s="129" t="s">
        <v>71</v>
      </c>
      <c r="U1120" s="130"/>
      <c r="V1120" s="186" t="str">
        <f>IF(OR($U1118=0,M1120="",Q1120=""),"",IF(AND(T1120="SI",$U1118&gt;=$V$22),"CUMPLE",IF($U1118&gt;=$V$23,"CUMPLE","NO CUMPLE")))</f>
        <v>CUMPLE</v>
      </c>
      <c r="W1120" s="131"/>
      <c r="X1120" s="186" t="str">
        <f>IF(OR(W1118=0,M1120="",Q1120=""),"",IF(AND(T1120="SI",W1118&lt;=$X$22),"CUMPLE",IF(W1118&lt;=$X$23,"CUMPLE","NO CUMPLE")))</f>
        <v>CUMPLE</v>
      </c>
      <c r="Y1120" s="132"/>
      <c r="Z1120" s="186" t="str">
        <f>IF(OR(Y1118=0,M1120="",Q1120=""),"",IF(AND(T1120="SI",Y1118&gt;=$Z$22),"CUMPLE",IF(Y1118&gt;=$Z$23,"CUMPLE","NO CUMPLE")))</f>
        <v>CUMPLE</v>
      </c>
      <c r="AA1120" s="214" t="str">
        <f t="shared" si="1007"/>
        <v/>
      </c>
      <c r="AB1120" s="199">
        <v>2021</v>
      </c>
      <c r="AC1120" s="134">
        <f t="shared" si="1009"/>
        <v>23849.313063137433</v>
      </c>
      <c r="AD1120" s="135" t="str">
        <f t="shared" ref="AD1120:AD1123" si="1013">IF(OR(B1120="",C1120=""),"",IF(AND(AC1120&gt;0,AC1120&lt;=30000),"MIPYME","NO CUMPLE"))</f>
        <v>MIPYME</v>
      </c>
      <c r="AE1120" s="136"/>
      <c r="AF1120" s="188" t="str">
        <f>IF(OR(M1120="",L1118="",P1120=""),"",IF(AND(T1118="SI",AE1118&gt;=$AF$22),"CUMPLE",IF(AE1118&gt;=$AF$23,"CUMPLE","NO CUMPLE")))</f>
        <v>CUMPLE</v>
      </c>
      <c r="AG1120" s="136"/>
      <c r="AH1120" s="188" t="str">
        <f>IF(OR(M1120="",L1118="",P1118=""),"",IF(AND(T1118="SI",AG1118&gt;=$AH$22),"CUMPLE",IF(AG1118&gt;=$AH$23,"CUMPLE","NO CUMPLE")))</f>
        <v>CUMPLE</v>
      </c>
      <c r="AI1120" s="162" t="str">
        <f t="shared" si="1010"/>
        <v>CUMPLE</v>
      </c>
    </row>
    <row r="1121" spans="1:37" s="14" customFormat="1" ht="20.100000000000001" customHeight="1">
      <c r="A1121" s="259"/>
      <c r="B1121" s="21" t="str">
        <f t="shared" si="1011"/>
        <v/>
      </c>
      <c r="C1121" s="21"/>
      <c r="D1121" s="121"/>
      <c r="E1121" s="153"/>
      <c r="F1121" s="153"/>
      <c r="G1121" s="153"/>
      <c r="H1121" s="153"/>
      <c r="I1121" s="153">
        <f t="shared" ref="I1121:I1127" si="1014">IF(ISERROR(E1121-G1121),"",E1121-G1121)</f>
        <v>0</v>
      </c>
      <c r="J1121" s="153">
        <f t="shared" si="1012"/>
        <v>0</v>
      </c>
      <c r="K1121" s="153"/>
      <c r="L1121" s="153"/>
      <c r="M1121" s="149">
        <v>4</v>
      </c>
      <c r="N1121" s="197">
        <f>IF(M1121="","",VLOOKUP(M1121,POA!$B$3:$G1090,3,0))</f>
        <v>5</v>
      </c>
      <c r="O1121" s="160" t="s">
        <v>7</v>
      </c>
      <c r="P1121" s="160">
        <f>+SUM(P1122:P1129)</f>
        <v>0</v>
      </c>
      <c r="Q1121" s="255">
        <f>IF(ISERROR(VLOOKUP(M1121,POA!$B$3:$G1103,2,0)),"",VLOOKUP(M1121,POA!$B$3:$G1103,2,0))</f>
        <v>1378467964</v>
      </c>
      <c r="R1121" s="295">
        <f>IF(M1121="","",SUM($I$1118)+IF(ISERROR(VLOOKUP(M1121,POA!$B$3:$G1090,4,0)),"",VLOOKUP(M1121,POA!$B$3:$G1090,4,0)))</f>
        <v>18223881592.799999</v>
      </c>
      <c r="S1121" s="294" t="str">
        <f>IF(OR($R$26=0,M1121="",Q1121=""),"",IF($R$26&gt;=VLOOKUP(M1121,POA!$B$3:$G$21,6,FALSE),"CUMPLE","NO CUMPLE"))</f>
        <v/>
      </c>
      <c r="T1121" s="129"/>
      <c r="U1121" s="130"/>
      <c r="V1121" s="186" t="str">
        <f>IF(OR($U1118=0,M1121="",Q1121=""),"",IF(AND(T1121="SI",$U1118&gt;=$V$22),"CUMPLE",IF($U1118&gt;=$V$23,"CUMPLE","NO CUMPLE")))</f>
        <v>CUMPLE</v>
      </c>
      <c r="W1121" s="131"/>
      <c r="X1121" s="186" t="str">
        <f>IF(OR(W1118=0,M1121="",Q1121=""),"",IF(AND(T1121="SI",W1118&lt;=$X$22),"CUMPLE",IF(W1118&lt;=$X$23,"CUMPLE","NO CUMPLE")))</f>
        <v>CUMPLE</v>
      </c>
      <c r="Y1121" s="132"/>
      <c r="Z1121" s="186" t="str">
        <f>IF(OR(Y1118=0,M1121="",Q1121=""),"",IF(AND(T1121="SI",Y1118&gt;=$Z$22),"CUMPLE",IF(Y1118&gt;=$Z$23,"CUMPLE","NO CUMPLE")))</f>
        <v>CUMPLE</v>
      </c>
      <c r="AA1121" s="214" t="str">
        <f t="shared" si="1007"/>
        <v/>
      </c>
      <c r="AB1121" s="199">
        <v>2021</v>
      </c>
      <c r="AC1121" s="134">
        <f t="shared" si="1009"/>
        <v>0</v>
      </c>
      <c r="AD1121" s="135" t="str">
        <f t="shared" si="1013"/>
        <v/>
      </c>
      <c r="AE1121" s="136"/>
      <c r="AF1121" s="188" t="str">
        <f>IF(OR(M1121="",L1118="",P1121=""),"",IF(AND(T1118="SI",AE1118&gt;=$AF$22),"CUMPLE",IF(AE1118&gt;=$AF$23,"CUMPLE","NO CUMPLE")))</f>
        <v>CUMPLE</v>
      </c>
      <c r="AG1121" s="136"/>
      <c r="AH1121" s="188" t="str">
        <f>IF(OR(M1121="",L1118="",P1118=""),"",IF(AND(T1118="SI",AG1118&gt;=$AH$22),"CUMPLE",IF(AG1118&gt;=$AH$23,"CUMPLE","NO CUMPLE")))</f>
        <v>CUMPLE</v>
      </c>
      <c r="AI1121" s="162" t="str">
        <f t="shared" si="1010"/>
        <v>CUMPLE</v>
      </c>
    </row>
    <row r="1122" spans="1:37" s="14" customFormat="1" ht="20.100000000000001" customHeight="1">
      <c r="A1122" s="259"/>
      <c r="B1122" s="21" t="str">
        <f t="shared" si="1011"/>
        <v/>
      </c>
      <c r="C1122" s="21"/>
      <c r="D1122" s="121"/>
      <c r="E1122" s="153"/>
      <c r="F1122" s="153"/>
      <c r="G1122" s="153"/>
      <c r="H1122" s="153"/>
      <c r="I1122" s="153">
        <f t="shared" si="1014"/>
        <v>0</v>
      </c>
      <c r="J1122" s="153">
        <f t="shared" si="1012"/>
        <v>0</v>
      </c>
      <c r="K1122" s="153"/>
      <c r="L1122" s="153"/>
      <c r="M1122" s="149">
        <v>5</v>
      </c>
      <c r="N1122" s="197">
        <f>IF(M1122="","",VLOOKUP(M1122,POA!$B$3:$G1103,3,0))</f>
        <v>5</v>
      </c>
      <c r="O1122" s="160" t="s">
        <v>7</v>
      </c>
      <c r="P1122" s="160">
        <f>+SUM(P1123:P1129)</f>
        <v>0</v>
      </c>
      <c r="Q1122" s="255">
        <f>IF(ISERROR(VLOOKUP(M1122,POA!$B$3:$G1092,2,0)),"",VLOOKUP(M1122,POA!$B$3:$G1092,2,0))</f>
        <v>1348402734</v>
      </c>
      <c r="R1122" s="295">
        <f>IF(M1122="","",SUM($I$1118)+IF(ISERROR(VLOOKUP(M1122,POA!$B$3:$G1091,4,0)),"",VLOOKUP(M1122,POA!$B$3:$G1091,4,0)))</f>
        <v>18217868546.799999</v>
      </c>
      <c r="S1122" s="298" t="str">
        <f>IF(OR($R$26=0,M1122="",Q1122=""),"",IF($R$26&gt;=VLOOKUP(M1122,POA!$B$3:$G$21,6,FALSE),"CUMPLE","NO CUMPLE"))</f>
        <v/>
      </c>
      <c r="T1122" s="129"/>
      <c r="U1122" s="130"/>
      <c r="V1122" s="186" t="str">
        <f>IF(OR($U1118=0,M1122="",Q1122=""),"",IF(AND(T1122="SI",$U1118&gt;=$V$22),"CUMPLE",IF($U1118&gt;=$V$23,"CUMPLE","NO CUMPLE")))</f>
        <v>CUMPLE</v>
      </c>
      <c r="W1122" s="131"/>
      <c r="X1122" s="186" t="str">
        <f>IF(OR(W1118=0,M1122="",Q1122=""),"",IF(AND(T1122="SI",W1118&lt;=$X$22),"CUMPLE",IF(W1118&lt;=$X$23,"CUMPLE","NO CUMPLE")))</f>
        <v>CUMPLE</v>
      </c>
      <c r="Y1122" s="132"/>
      <c r="Z1122" s="186" t="str">
        <f>IF(OR(Y1118=0,M1122="",Q1122=""),"",IF(AND(T1122="SI",Y1118&gt;=$Z$22),"CUMPLE",IF(Y1118&gt;=$Z$23,"CUMPLE","NO CUMPLE")))</f>
        <v>CUMPLE</v>
      </c>
      <c r="AA1122" s="214" t="str">
        <f t="shared" si="1007"/>
        <v/>
      </c>
      <c r="AB1122" s="199">
        <v>2021</v>
      </c>
      <c r="AC1122" s="134">
        <f t="shared" si="1009"/>
        <v>0</v>
      </c>
      <c r="AD1122" s="135" t="str">
        <f t="shared" si="1013"/>
        <v/>
      </c>
      <c r="AE1122" s="136"/>
      <c r="AF1122" s="188" t="str">
        <f>IF(OR(M1122="",L1118="",P1122=""),"",IF(AND(T1118="SI",AE1118&gt;=$AF$22),"CUMPLE",IF(AE1118&gt;=$AF$23,"CUMPLE","NO CUMPLE")))</f>
        <v>CUMPLE</v>
      </c>
      <c r="AG1122" s="136"/>
      <c r="AH1122" s="188" t="str">
        <f>IF(OR(M1121="",L1118="",P1118=""),"",IF(AND(T1118="SI",AG1118&gt;=$AH$22),"CUMPLE",IF(AG1118&gt;=$AH$23,"CUMPLE","NO CUMPLE")))</f>
        <v>CUMPLE</v>
      </c>
      <c r="AI1122" s="162" t="str">
        <f t="shared" si="1010"/>
        <v>CUMPLE</v>
      </c>
    </row>
    <row r="1123" spans="1:37" s="14" customFormat="1" ht="20.100000000000001" customHeight="1">
      <c r="A1123" s="259"/>
      <c r="B1123" s="21" t="str">
        <f t="shared" si="1011"/>
        <v/>
      </c>
      <c r="C1123" s="21"/>
      <c r="D1123" s="121"/>
      <c r="E1123" s="153"/>
      <c r="F1123" s="153"/>
      <c r="G1123" s="153"/>
      <c r="H1123" s="153"/>
      <c r="I1123" s="153">
        <f t="shared" si="1014"/>
        <v>0</v>
      </c>
      <c r="J1123" s="153">
        <f t="shared" si="1012"/>
        <v>0</v>
      </c>
      <c r="K1123" s="153"/>
      <c r="L1123" s="153"/>
      <c r="M1123" s="149">
        <v>6</v>
      </c>
      <c r="N1123" s="197">
        <f>IF(M1123="","",VLOOKUP(M1123,POA!$B$3:$G1090,3,0))</f>
        <v>5</v>
      </c>
      <c r="O1123" s="160" t="s">
        <v>7</v>
      </c>
      <c r="P1123" s="160">
        <f>+SUM(P1124:P1129)</f>
        <v>0</v>
      </c>
      <c r="Q1123" s="255">
        <f>IF(ISERROR(VLOOKUP(M1123,POA!$B$3:$G1103,2,0)),"",VLOOKUP(M1123,POA!$B$3:$G1103,2,0))</f>
        <v>1264100957</v>
      </c>
      <c r="R1123" s="295">
        <f>IF(M1123="","",SUM($I$1118)+IF(ISERROR(VLOOKUP(M1123,POA!$B$3:$G1092,4,0)),"",VLOOKUP(M1123,POA!$B$3:$G1092,4,0)))</f>
        <v>18201008191.400002</v>
      </c>
      <c r="S1123" s="257" t="str">
        <f>IF(OR($R$26=0,M1123="",Q1123=""),"",IF($R$26&gt;=VLOOKUP(M1123,POA!$B$3:$G$21,6,FALSE),"CUMPLE","NO CUMPLE"))</f>
        <v/>
      </c>
      <c r="T1123" s="129"/>
      <c r="U1123" s="130"/>
      <c r="V1123" s="186" t="str">
        <f>IF(OR($U1118=0,M1123="",Q1123=""),"",IF(AND(T1123="SI",$U1118&gt;=$V$22),"CUMPLE",IF($U1118&gt;=$V$23,"CUMPLE","NO CUMPLE")))</f>
        <v>CUMPLE</v>
      </c>
      <c r="W1123" s="131"/>
      <c r="X1123" s="186" t="str">
        <f>IF(OR(W1118=0,M1123="",Q1123=""),"",IF(AND(T1123="SI",W1118&lt;=$X$22),"CUMPLE",IF(W1118&lt;=$X$23,"CUMPLE","NO CUMPLE")))</f>
        <v>CUMPLE</v>
      </c>
      <c r="Y1123" s="132"/>
      <c r="Z1123" s="186" t="str">
        <f>IF(OR(Y1118=0,M1123="",Q1123=""),"",IF(AND(T1123="SI",Y1118&gt;=$Z$22),"CUMPLE",IF(Y1118&gt;=$Z$23,"CUMPLE","NO CUMPLE")))</f>
        <v>CUMPLE</v>
      </c>
      <c r="AA1123" s="214" t="str">
        <f t="shared" si="1007"/>
        <v/>
      </c>
      <c r="AB1123" s="199">
        <v>2021</v>
      </c>
      <c r="AC1123" s="134">
        <f t="shared" si="1009"/>
        <v>0</v>
      </c>
      <c r="AD1123" s="135" t="str">
        <f t="shared" si="1013"/>
        <v/>
      </c>
      <c r="AE1123" s="136"/>
      <c r="AF1123" s="188" t="str">
        <f>IF(OR(M1123="",L1118="",P1123=""),"",IF(AND(T1118="SI",AE1118&gt;=$AF$22),"CUMPLE",IF(AE1118&gt;=$AF$23,"CUMPLE","NO CUMPLE")))</f>
        <v>CUMPLE</v>
      </c>
      <c r="AG1123" s="136"/>
      <c r="AH1123" s="188" t="str">
        <f>IF(OR(M1123="",L1118="",P1118=""),"",IF(AND(T1118="SI",AG1118&gt;=$AH$22),"CUMPLE",IF(AG1118&gt;=$AH$23,"CUMPLE","NO CUMPLE")))</f>
        <v>CUMPLE</v>
      </c>
      <c r="AI1123" s="162" t="str">
        <f t="shared" si="1010"/>
        <v>CUMPLE</v>
      </c>
    </row>
    <row r="1124" spans="1:37" s="14" customFormat="1" ht="20.100000000000001" customHeight="1">
      <c r="A1124" s="259"/>
      <c r="B1124" s="150" t="str">
        <f t="shared" si="1011"/>
        <v/>
      </c>
      <c r="C1124" s="150"/>
      <c r="D1124" s="121"/>
      <c r="E1124" s="153"/>
      <c r="F1124" s="153"/>
      <c r="G1124" s="153"/>
      <c r="H1124" s="153"/>
      <c r="I1124" s="153">
        <f t="shared" si="1014"/>
        <v>0</v>
      </c>
      <c r="J1124" s="153">
        <f t="shared" si="1012"/>
        <v>0</v>
      </c>
      <c r="K1124" s="153"/>
      <c r="L1124" s="153"/>
      <c r="M1124" s="149">
        <v>7</v>
      </c>
      <c r="N1124" s="197">
        <f>IF(M1124="","",VLOOKUP(M1124,POA!$B$3:$G1090,3,0))</f>
        <v>5</v>
      </c>
      <c r="O1124" s="160" t="s">
        <v>7</v>
      </c>
      <c r="P1124" s="160">
        <f>+SUM(P1125:P1129)</f>
        <v>0</v>
      </c>
      <c r="Q1124" s="255">
        <f>IF(ISERROR(VLOOKUP(M1124,POA!$B$3:$G1103,2,0)),"",VLOOKUP(M1124,POA!$B$3:$G1103,2,0))</f>
        <v>1167015102</v>
      </c>
      <c r="R1124" s="295">
        <f>IF(M1124="","",SUM($I$1118)+IF(ISERROR(VLOOKUP(M1124,POA!$B$3:$G1093,4,0)),"",VLOOKUP(M1124,POA!$B$3:$G1093,4,0)))</f>
        <v>18181591020.400002</v>
      </c>
      <c r="S1124" s="257" t="str">
        <f>IF(OR($R$26=0,M1124="",Q1124=""),"",IF($R$26&gt;=VLOOKUP(M1124,POA!$B$3:$G$21,6,FALSE),"CUMPLE","NO CUMPLE"))</f>
        <v/>
      </c>
      <c r="T1124" s="129"/>
      <c r="U1124" s="130"/>
      <c r="V1124" s="186" t="str">
        <f>IF(OR($U1118=0,M1124="",Q1124=""),"",IF(AND(T1124="SI",$U1118&gt;=$V$22),"CUMPLE",IF($U1118&gt;=$V$23,"CUMPLE","NO CUMPLE")))</f>
        <v>CUMPLE</v>
      </c>
      <c r="W1124" s="131"/>
      <c r="X1124" s="186" t="str">
        <f>IF(OR(W1118=0,M1124="",Q1124=""),"",IF(AND(T1124="SI",W1118&lt;=$X$22),"CUMPLE",IF(W1118&lt;=$X$23,"CUMPLE","NO CUMPLE")))</f>
        <v>CUMPLE</v>
      </c>
      <c r="Y1124" s="132"/>
      <c r="Z1124" s="186" t="str">
        <f>IF(OR(Y1118=0,M1124="",Q1124=""),"",IF(AND(T1124="SI",Y1118&gt;=$Z$22),"CUMPLE",IF(Y1118&gt;=$Z$23,"CUMPLE","NO CUMPLE")))</f>
        <v>CUMPLE</v>
      </c>
      <c r="AA1124" s="214" t="str">
        <f t="shared" si="1007"/>
        <v/>
      </c>
      <c r="AB1124" s="199">
        <v>2021</v>
      </c>
      <c r="AC1124" s="134">
        <f t="shared" si="1009"/>
        <v>0</v>
      </c>
      <c r="AD1124" s="135" t="str">
        <f>IF(OR(B1124="",C1124=""),"",IF(AND(AC1124&gt;0,AC1124&lt;=30000),"MIPYME","NO CUMPLE"))</f>
        <v/>
      </c>
      <c r="AE1124" s="136"/>
      <c r="AF1124" s="188" t="str">
        <f>IF(OR(M1124="",L1118="",P1124=""),"",IF(AND(T1122="SI",AE1118&gt;=$AF$22),"CUMPLE",IF(AE1118&gt;=$AF$23,"CUMPLE","NO CUMPLE")))</f>
        <v>CUMPLE</v>
      </c>
      <c r="AG1124" s="136"/>
      <c r="AH1124" s="188" t="str">
        <f>IF(OR(M1124="",L1118="",P1118=""),"",IF(AND(T1118="SI",AG1118&gt;=$AH$22),"CUMPLE",IF(AG1118&gt;=$AH$23,"CUMPLE","NO CUMPLE")))</f>
        <v>CUMPLE</v>
      </c>
      <c r="AI1124" s="162" t="str">
        <f t="shared" si="1010"/>
        <v>CUMPLE</v>
      </c>
    </row>
    <row r="1125" spans="1:37" s="14" customFormat="1" ht="20.100000000000001" customHeight="1">
      <c r="A1125" s="259"/>
      <c r="B1125" s="150" t="str">
        <f t="shared" si="1011"/>
        <v/>
      </c>
      <c r="C1125" s="150"/>
      <c r="D1125" s="121"/>
      <c r="E1125" s="153"/>
      <c r="F1125" s="153"/>
      <c r="G1125" s="153"/>
      <c r="H1125" s="153"/>
      <c r="I1125" s="153">
        <f t="shared" si="1014"/>
        <v>0</v>
      </c>
      <c r="J1125" s="153">
        <f t="shared" si="1012"/>
        <v>0</v>
      </c>
      <c r="K1125" s="153"/>
      <c r="L1125" s="153"/>
      <c r="M1125" s="149">
        <v>8</v>
      </c>
      <c r="N1125" s="197">
        <f>IF(M1125="","",VLOOKUP(M1125,POA!$B$3:$G1090,3,0))</f>
        <v>5</v>
      </c>
      <c r="O1125" s="160" t="s">
        <v>7</v>
      </c>
      <c r="P1125" s="160">
        <f>+SUM(P1126:P1129)</f>
        <v>0</v>
      </c>
      <c r="Q1125" s="255">
        <f>IF(ISERROR(VLOOKUP(M1125,POA!$B$3:$G1103,2,0)),"",VLOOKUP(M1125,POA!$B$3:$G1103,2,0))</f>
        <v>1146992897</v>
      </c>
      <c r="R1125" s="295">
        <f>IF(M1125="","",SUM($I$1118)+IF(ISERROR(VLOOKUP(M1125,POA!$B$3:$G1094,4,0)),"",VLOOKUP(M1125,POA!$B$3:$G1094,4,0)))</f>
        <v>18177586579.400002</v>
      </c>
      <c r="S1125" s="257" t="str">
        <f>IF(OR($R$26=0,M1125="",Q1125=""),"",IF($R$26&gt;=VLOOKUP(M1125,POA!$B$3:$G$21,6,FALSE),"CUMPLE","NO CUMPLE"))</f>
        <v/>
      </c>
      <c r="T1125" s="129"/>
      <c r="U1125" s="130"/>
      <c r="V1125" s="186" t="str">
        <f>IF(OR($U1118=0,M1125="",Q1125=""),"",IF(AND(T1125="SI",$U1118&gt;=$V$22),"CUMPLE",IF($U1118&gt;=$V$23,"CUMPLE","NO CUMPLE")))</f>
        <v>CUMPLE</v>
      </c>
      <c r="W1125" s="131"/>
      <c r="X1125" s="186" t="str">
        <f>IF(OR(W1118=0,M1125="",Q1125=""),"",IF(AND(T1125="SI",W1118&lt;=$X$22),"CUMPLE",IF(W1118&lt;=$X$23,"CUMPLE","NO CUMPLE")))</f>
        <v>CUMPLE</v>
      </c>
      <c r="Y1125" s="132"/>
      <c r="Z1125" s="186" t="str">
        <f>IF(OR(Y1118=0,M1125="",Q1125=""),"",IF(AND(T1125="SI",Y1118&gt;=$Z$22),"CUMPLE",IF(Y1118&gt;=$Z$23,"CUMPLE","NO CUMPLE")))</f>
        <v>CUMPLE</v>
      </c>
      <c r="AA1125" s="214" t="str">
        <f t="shared" si="1007"/>
        <v/>
      </c>
      <c r="AB1125" s="199">
        <v>2021</v>
      </c>
      <c r="AC1125" s="134">
        <f t="shared" si="1009"/>
        <v>0</v>
      </c>
      <c r="AD1125" s="135" t="str">
        <f t="shared" ref="AD1125:AD1126" si="1015">IF(OR(B1125="",C1125=""),"",IF(AND(AC1125&gt;0,AC1125&lt;=30000),"MIPYME","NO CUMPLE"))</f>
        <v/>
      </c>
      <c r="AE1125" s="136"/>
      <c r="AF1125" s="188" t="str">
        <f>IF(OR(M1125="",L1118="",P1125=""),"",IF(AND(T1118="SI",AE1118&gt;=$AF$22),"CUMPLE",IF(AE1118&gt;=$AF$23,"CUMPLE","NO CUMPLE")))</f>
        <v>CUMPLE</v>
      </c>
      <c r="AG1125" s="136"/>
      <c r="AH1125" s="188" t="str">
        <f>IF(OR(M1125="",L1118="",P1118=""),"",IF(AND(T1118="SI",AG1118&gt;=$AH$22),"CUMPLE",IF(AG1118&gt;=$AH$23,"CUMPLE","NO CUMPLE")))</f>
        <v>CUMPLE</v>
      </c>
      <c r="AI1125" s="162" t="str">
        <f t="shared" si="1010"/>
        <v>CUMPLE</v>
      </c>
    </row>
    <row r="1126" spans="1:37" s="14" customFormat="1" ht="20.100000000000001" customHeight="1">
      <c r="A1126" s="259"/>
      <c r="B1126" s="150" t="str">
        <f t="shared" si="1011"/>
        <v/>
      </c>
      <c r="C1126" s="150"/>
      <c r="D1126" s="121"/>
      <c r="E1126" s="153"/>
      <c r="F1126" s="153"/>
      <c r="G1126" s="153"/>
      <c r="H1126" s="153"/>
      <c r="I1126" s="153">
        <f t="shared" si="1014"/>
        <v>0</v>
      </c>
      <c r="J1126" s="153">
        <f t="shared" si="1012"/>
        <v>0</v>
      </c>
      <c r="K1126" s="153"/>
      <c r="L1126" s="153"/>
      <c r="M1126" s="149">
        <v>9</v>
      </c>
      <c r="N1126" s="197">
        <f>IF(M1126="","",VLOOKUP(M1126,POA!$B$3:$G1090,3,0))</f>
        <v>5</v>
      </c>
      <c r="O1126" s="160" t="s">
        <v>7</v>
      </c>
      <c r="P1126" s="160">
        <f>+SUM(P1127:P1129)</f>
        <v>0</v>
      </c>
      <c r="Q1126" s="255">
        <f>IF(ISERROR(VLOOKUP(M1126,POA!$B$3:$G1096,2,0)),"",VLOOKUP(M1126,POA!$B$3:$G1096,2,0))</f>
        <v>1077361989</v>
      </c>
      <c r="R1126" s="295">
        <f>IF(M1126="","",SUM($I$1118)+IF(ISERROR(VLOOKUP(M1126,POA!$B$3:$G1095,4,0)),"",VLOOKUP(M1126,POA!$B$3:$G1095,4,0)))</f>
        <v>18163660397.799999</v>
      </c>
      <c r="S1126" s="257" t="str">
        <f>IF(OR($R$26=0,M1126="",Q1126=""),"",IF($R$26&gt;=VLOOKUP(M1126,POA!$B$3:$G$21,6,FALSE),"CUMPLE","NO CUMPLE"))</f>
        <v/>
      </c>
      <c r="T1126" s="129"/>
      <c r="U1126" s="130"/>
      <c r="V1126" s="186" t="str">
        <f>IF(OR($U1118=0,M1126="",Q1126=""),"",IF(AND(T1126="SI",$U1118&gt;=$V$22),"CUMPLE",IF($U1118&gt;=$V$23,"CUMPLE","NO CUMPLE")))</f>
        <v>CUMPLE</v>
      </c>
      <c r="W1126" s="131"/>
      <c r="X1126" s="186" t="str">
        <f>IF(OR(W1118=0,M1126="",Q1126=""),"",IF(AND(T1126="SI",W1118&lt;=$X$22),"CUMPLE",IF(W1118&lt;=$X$23,"CUMPLE","NO CUMPLE")))</f>
        <v>CUMPLE</v>
      </c>
      <c r="Y1126" s="132"/>
      <c r="Z1126" s="186" t="str">
        <f>IF(OR(Y1118=0,M1126="",Q1126=""),"",IF(AND(T1126="SI",Y1118&gt;=$Z$22),"CUMPLE",IF(Y1118&gt;=$Z$23,"CUMPLE","NO CUMPLE")))</f>
        <v>CUMPLE</v>
      </c>
      <c r="AA1126" s="215" t="str">
        <f t="shared" si="1007"/>
        <v/>
      </c>
      <c r="AB1126" s="133">
        <v>2021</v>
      </c>
      <c r="AC1126" s="134">
        <f t="shared" si="1009"/>
        <v>0</v>
      </c>
      <c r="AD1126" s="135" t="str">
        <f t="shared" si="1015"/>
        <v/>
      </c>
      <c r="AE1126" s="136"/>
      <c r="AF1126" s="188" t="str">
        <f>IF(OR(M1126="",L1118="",P1118=""),"",IF(AND(T1118="SI",AE1118&gt;=$AF$22),"CUMPLE",IF(AE1118&gt;=$AF$23,"CUMPLE","NO CUMPLE")))</f>
        <v>CUMPLE</v>
      </c>
      <c r="AG1126" s="136"/>
      <c r="AH1126" s="188" t="str">
        <f>IF(OR(M1126="",L1118="",P1118=""),"",IF(AND(T1118="SI",AG1118&gt;=$AH$22),"CUMPLE",IF(AG1118&gt;=$AH$23,"CUMPLE","NO CUMPLE")))</f>
        <v>CUMPLE</v>
      </c>
      <c r="AI1126" s="162" t="str">
        <f t="shared" si="1010"/>
        <v>CUMPLE</v>
      </c>
    </row>
    <row r="1127" spans="1:37" s="14" customFormat="1" ht="20.100000000000001" customHeight="1">
      <c r="A1127" s="259"/>
      <c r="B1127" s="150" t="str">
        <f t="shared" si="1011"/>
        <v/>
      </c>
      <c r="C1127" s="150"/>
      <c r="D1127" s="121"/>
      <c r="E1127" s="153"/>
      <c r="F1127" s="153"/>
      <c r="G1127" s="153"/>
      <c r="H1127" s="153"/>
      <c r="I1127" s="153">
        <f t="shared" si="1014"/>
        <v>0</v>
      </c>
      <c r="J1127" s="153">
        <f t="shared" si="1012"/>
        <v>0</v>
      </c>
      <c r="K1127" s="153"/>
      <c r="L1127" s="153"/>
      <c r="M1127" s="151"/>
      <c r="N1127" s="197" t="str">
        <f>IF(M1127="","",VLOOKUP(M1127,POA!$B$3:$G1090,3,0))</f>
        <v/>
      </c>
      <c r="O1127" s="160" t="s">
        <v>7</v>
      </c>
      <c r="P1127" s="160">
        <f>+SUM(P1128:P1129)</f>
        <v>0</v>
      </c>
      <c r="Q1127" s="203" t="str">
        <f>IF(ISERROR(VLOOKUP(M1127,POA!$B$3:$G1097,2,0)),"",VLOOKUP(M1127,POA!$B$3:$G1097,2,0))</f>
        <v/>
      </c>
      <c r="R1127" s="261"/>
      <c r="S1127" s="246"/>
      <c r="T1127" s="129"/>
      <c r="U1127" s="130"/>
      <c r="V1127" s="186" t="str">
        <f>IF(OR($U1118=0,M1127="",Q1127=""),"",IF(AND(T1127="SI",$U1118&gt;=$V$22),"CUMPLE",IF($U1118&gt;=$V$23,"CUMPLE","NO CUMPLE")))</f>
        <v/>
      </c>
      <c r="W1127" s="131"/>
      <c r="X1127" s="186" t="str">
        <f>IF(OR(W1118=0,M1127="",Q1127=""),"",IF(AND(T1127="SI",W1118&lt;=$X$22),"CUMPLE",IF(W1118&lt;=$X$23,"CUMPLE","NO CUMPLE")))</f>
        <v/>
      </c>
      <c r="Y1127" s="132"/>
      <c r="Z1127" s="186" t="str">
        <f>IF(OR(Y1118=0,M1127="",Q1127=""),"",IF(AND(T1127="SI",Y1118&gt;=$Z$22),"CUMPLE",IF(Y1118&gt;=$Z$23,"CUMPLE","NO CUMPLE")))</f>
        <v/>
      </c>
      <c r="AA1127" s="214" t="str">
        <f t="shared" si="1007"/>
        <v/>
      </c>
      <c r="AB1127" s="199">
        <v>2021</v>
      </c>
      <c r="AC1127" s="134">
        <f t="shared" si="1009"/>
        <v>0</v>
      </c>
      <c r="AD1127" s="135" t="str">
        <f>IF(OR(B1127="",C1127=""),"",IF(AND(AC1127&gt;0,AC1127&lt;=30000),"MIPYME","NO CUMPLE"))</f>
        <v/>
      </c>
      <c r="AE1127" s="136"/>
      <c r="AF1127" s="188" t="str">
        <f>IF(OR(M1127="",L1118="",P1127=""),"",IF(AND(T1118="SI",AE1118&gt;=$AF$22),"CUMPLE",IF(AE1118&gt;=$AF$23,"CUMPLE","NO CUMPLE")))</f>
        <v/>
      </c>
      <c r="AG1127" s="136"/>
      <c r="AH1127" s="188" t="str">
        <f>IF(OR(M1127="",L1118="",P1118=""),"",IF(AND(T1118="SI",AG1118&gt;=$AH$22),"CUMPLE",IF(AG1118&gt;=$AH$23,"CUMPLE","NO CUMPLE")))</f>
        <v/>
      </c>
      <c r="AI1127" s="162" t="str">
        <f t="shared" si="1010"/>
        <v/>
      </c>
    </row>
    <row r="1128" spans="1:37" ht="20.100000000000001" customHeight="1">
      <c r="A1128" s="259"/>
      <c r="B1128" s="284" t="str">
        <f t="shared" si="1011"/>
        <v/>
      </c>
      <c r="C1128" s="284"/>
      <c r="D1128" s="284"/>
      <c r="E1128" s="216"/>
      <c r="F1128" s="153"/>
      <c r="G1128" s="153"/>
      <c r="H1128" s="153"/>
      <c r="I1128" s="153">
        <f>IF(ISERROR(E1128-G1128),"",E1128-G1128)</f>
        <v>0</v>
      </c>
      <c r="J1128" s="153">
        <f t="shared" si="1012"/>
        <v>0</v>
      </c>
      <c r="K1128" s="153"/>
      <c r="L1128" s="153"/>
      <c r="M1128" s="151"/>
      <c r="N1128" s="197" t="str">
        <f>IF(M1128="","",VLOOKUP(M1128,POA!$B$3:$G1090,3,0))</f>
        <v/>
      </c>
      <c r="O1128" s="160" t="s">
        <v>7</v>
      </c>
      <c r="P1128" s="160">
        <f>+SUM(P1129:P1129)</f>
        <v>0</v>
      </c>
      <c r="Q1128" s="203" t="str">
        <f>IF(ISERROR(VLOOKUP(M1128,POA!$B$3:$G1098,2,0)),"",VLOOKUP(M1128,POA!$B$3:$G1098,2,0))</f>
        <v/>
      </c>
      <c r="R1128" s="204"/>
      <c r="S1128" s="253"/>
      <c r="T1128" s="129"/>
      <c r="U1128" s="129"/>
      <c r="V1128" s="186" t="str">
        <f>IF(OR($U1119=0,M1128="",Q1128=""),"",IF(AND(T1128="SI",$U1119&gt;=$V$22),"CUMPLE",IF($U1119&gt;=$V$23,"CUMPLE","NO CUMPLE")))</f>
        <v/>
      </c>
      <c r="W1128" s="129"/>
      <c r="X1128" s="186" t="str">
        <f>IF(OR(W1119=0,M1128="",Q1128=""),"",IF(AND(T1128="SI",W1119&lt;=$X$22),"CUMPLE",IF(W1119&lt;=$X$23,"CUMPLE","NO CUMPLE")))</f>
        <v/>
      </c>
      <c r="Y1128" s="129"/>
      <c r="Z1128" s="186" t="str">
        <f>IF(OR(Y1119=0,M1128="",Q1128=""),"",IF(AND(T1128="SI",Y1119&gt;=$Z$22),"CUMPLE",IF(Y1119&gt;=$Z$23,"CUMPLE","NO CUMPLE")))</f>
        <v/>
      </c>
      <c r="AA1128" s="214" t="str">
        <f t="shared" si="1007"/>
        <v/>
      </c>
      <c r="AB1128" s="200"/>
      <c r="AC1128" s="129"/>
      <c r="AD1128" s="129"/>
      <c r="AE1128" s="129"/>
      <c r="AF1128" s="188" t="str">
        <f>IF(OR(M1128="",L1118="",P1128=""),"",IF(AND(T1118="SI",AE1118&gt;=$AF$22),"CUMPLE",IF(AE1118&gt;=$AF$23,"CUMPLE","NO CUMPLE")))</f>
        <v/>
      </c>
      <c r="AG1128" s="129"/>
      <c r="AH1128" s="188" t="str">
        <f>IF(OR(M1128="",L1118="",P1118=""),"",IF(AND(T1118="SI",AG1118&gt;=$AH$22),"CUMPLE",IF(AG1118&gt;=$AH$23,"CUMPLE","NO CUMPLE")))</f>
        <v/>
      </c>
      <c r="AI1128" s="162" t="str">
        <f t="shared" si="1010"/>
        <v/>
      </c>
      <c r="AJ1128" s="14"/>
      <c r="AK1128" s="14"/>
    </row>
    <row r="1129" spans="1:37" ht="9.9499999999999993" customHeight="1" thickBot="1">
      <c r="A1129" s="259"/>
      <c r="B1129" s="322" t="s">
        <v>73</v>
      </c>
      <c r="C1129" s="323"/>
      <c r="D1129" s="323"/>
      <c r="E1129" s="323"/>
      <c r="F1129" s="323"/>
      <c r="G1129" s="323"/>
      <c r="H1129" s="323"/>
      <c r="I1129" s="323"/>
      <c r="J1129" s="323"/>
      <c r="K1129" s="323"/>
      <c r="L1129" s="323"/>
      <c r="M1129" s="323"/>
      <c r="N1129" s="323"/>
      <c r="O1129" s="323"/>
      <c r="P1129" s="323"/>
      <c r="Q1129" s="323"/>
      <c r="R1129" s="323"/>
      <c r="S1129" s="324"/>
      <c r="T1129" s="323"/>
      <c r="U1129" s="323"/>
      <c r="V1129" s="323"/>
      <c r="W1129" s="323"/>
      <c r="X1129" s="323"/>
      <c r="Y1129" s="323"/>
      <c r="Z1129" s="323"/>
      <c r="AA1129" s="324"/>
      <c r="AB1129" s="323"/>
      <c r="AC1129" s="323"/>
      <c r="AD1129" s="323"/>
      <c r="AE1129" s="323"/>
      <c r="AF1129" s="323"/>
      <c r="AG1129" s="323"/>
      <c r="AH1129" s="323"/>
      <c r="AI1129" s="325"/>
      <c r="AJ1129" s="14"/>
      <c r="AK1129" s="14"/>
    </row>
    <row r="1130" spans="1:37" s="221" customFormat="1" ht="26.1" customHeight="1">
      <c r="A1130" s="269" t="s">
        <v>396</v>
      </c>
      <c r="B1130" s="222">
        <v>93</v>
      </c>
      <c r="C1130" s="223" t="s">
        <v>397</v>
      </c>
      <c r="D1130" s="224">
        <f>IF(SUM(D1131:D1140)=0,"",SUM(D1131:D1140))</f>
        <v>1</v>
      </c>
      <c r="E1130" s="225">
        <f t="shared" ref="E1130:K1130" si="1016">IF(ISERROR(SUM(E1131:E1140)),"",SUM(E1131:E1140))</f>
        <v>1127398628</v>
      </c>
      <c r="F1130" s="225">
        <f t="shared" si="1016"/>
        <v>1717604092</v>
      </c>
      <c r="G1130" s="225">
        <f t="shared" si="1016"/>
        <v>120657283</v>
      </c>
      <c r="H1130" s="225">
        <f t="shared" si="1016"/>
        <v>341905693</v>
      </c>
      <c r="I1130" s="225">
        <f t="shared" si="1016"/>
        <v>1006741345</v>
      </c>
      <c r="J1130" s="225">
        <f t="shared" si="1016"/>
        <v>1375698399</v>
      </c>
      <c r="K1130" s="225">
        <f t="shared" si="1016"/>
        <v>258014509</v>
      </c>
      <c r="L1130" s="225">
        <f t="shared" ref="L1130" si="1017">IF(ISERROR(SUM(L1131:L1139)),"",SUM(L1131:L1139))</f>
        <v>1.1000000000000001E-3</v>
      </c>
      <c r="M1130" s="226">
        <v>1</v>
      </c>
      <c r="N1130" s="227">
        <f>IF(M1130="","",VLOOKUP(M1130,POA!$B$3:$G1102,3,0))</f>
        <v>5</v>
      </c>
      <c r="O1130" s="228" t="s">
        <v>7</v>
      </c>
      <c r="P1130" s="228">
        <f>+SUM(P1131:P1139)</f>
        <v>0</v>
      </c>
      <c r="Q1130" s="229">
        <f>IF(ISERROR(VLOOKUP(M1130,POA!$B$3:$G1115,2,0)),"",VLOOKUP(M1130,POA!$B$3:$G1115,2,0))</f>
        <v>3031202957</v>
      </c>
      <c r="R1130" s="230">
        <f>IF(M1130="","",SUM($I$1130)+IF(ISERROR(VLOOKUP(M1130,POA!$B$3:$G1099,4,0)),"",VLOOKUP(M1130,POA!$B$3:$G1099,4,0)))</f>
        <v>1612981936.4000001</v>
      </c>
      <c r="S1130" s="231" t="str">
        <f>IF(OR($R$26=0,M1130="",Q1130=""),"",IF($R$26&gt;=VLOOKUP(M1130,POA!$B$3:$G$21,6,FALSE),"CUMPLE","NO CUMPLE"))</f>
        <v/>
      </c>
      <c r="T1130" s="225" t="str">
        <f>IF(M1130="","",IF(COUNTIFS(T1131:T1140,"SI",D1131:D1140,"&gt;=10%")&gt;0,"SI","NO"))</f>
        <v>SI</v>
      </c>
      <c r="U1130" s="225">
        <f>IF(ISERROR(SUM(E1130/G1130)),0,SUM(E1130/G1130))</f>
        <v>9.3438091756135435</v>
      </c>
      <c r="V1130" s="232" t="str">
        <f>IF(OR($U1130=0,M1130="",Q1130=""),"",IF(AND(T1130="SI",$U1130&gt;=$V$22),"CUMPLE",IF($U1130&gt;=$V$23,"CUMPLE","NO CUMPLE")))</f>
        <v>CUMPLE</v>
      </c>
      <c r="W1130" s="233">
        <f>IF(M1130="","",IF(ISERROR(SUM(H1130/F1130)),0,SUM(H1130/F1130)))</f>
        <v>0.19905966374467626</v>
      </c>
      <c r="X1130" s="232" t="str">
        <f>IF(OR(W1130=0,M1130="",Q1130=""),"",IF(AND(T1130="SI",W1130&lt;=$X$22),"CUMPLE",IF(W1130&lt;=$X$23,"CUMPLE","NO CUMPLE")))</f>
        <v>CUMPLE</v>
      </c>
      <c r="Y1130" s="225">
        <f>IF(ISERROR(SUM(K1130/L1130)),0,SUM(K1130/L1130))</f>
        <v>234558644545.45453</v>
      </c>
      <c r="Z1130" s="232" t="str">
        <f>IF(OR(Y1130=0,M1130="",Q1130=""),"",IF(AND(T1130="SI",Y1130&gt;=$Z$22),"CUMPLE",IF(Y1130&gt;=$Z$23,"CUMPLE","NO CUMPLE")))</f>
        <v>CUMPLE</v>
      </c>
      <c r="AA1130" s="234" t="str">
        <f t="shared" ref="AA1130:AA1140" si="1018">IF(OR(S1130="",V1130="",X1130="",Z1130=""),"",IF(S1130="NO CUMPLE","NO CUMPLE",IF(V1130="NO CUMPLE","NO CUMPLE",IF(X1130="NO CUMPLE","NO CUMPLE",IF(Z1130="NO CUMPLE","NO CUMPLE",IF(Z1130="NO CUMPLE","NO CUMPLE","CUMPLE"))))))</f>
        <v/>
      </c>
      <c r="AB1130" s="235">
        <v>2021</v>
      </c>
      <c r="AC1130" s="236">
        <f>IF(ISERROR(F1130/VLOOKUP(AB1130,$AC$21:$AD$23,2)),"",F1130/VLOOKUP(AB1130,$AC$21:$AD$23,2))</f>
        <v>1890.5392823100274</v>
      </c>
      <c r="AD1130" s="237" t="str">
        <f>IF(OR(B1130="",C1130=""),"",IF(AND(AC1130&gt;0,AC1130&lt;=30000),"MIPYME","NO CUMPLE"))</f>
        <v>MIPYME</v>
      </c>
      <c r="AE1130" s="238">
        <f>IF(M1130="","",IF(ISERROR(SUM(K1130/J1130)),0,SUM(K1130/J1130)))</f>
        <v>0.18755165317307315</v>
      </c>
      <c r="AF1130" s="239" t="str">
        <f>IF(OR(M1130="",L1130="",P1130=""),"",IF(AND(T1130="SI",AE1130&gt;=$AF$22),"CUMPLE",IF(AE1130&gt;=$AF$23,"CUMPLE","NO CUMPLE")))</f>
        <v>CUMPLE</v>
      </c>
      <c r="AG1130" s="238">
        <f>IF(M1130="","",IF(ISERROR(SUM(K1130/F1130)),0,SUM(K1130/F1130)))</f>
        <v>0.15021768415768305</v>
      </c>
      <c r="AH1130" s="239" t="str">
        <f>IF(OR(M1130="",L1130="",P1130=""),"",IF(AND(T1130="SI",AG1130&gt;=$AH$22),"CUMPLE",IF(AG1130&gt;=$AH$23,"CUMPLE","NO CUMPLE")))</f>
        <v>CUMPLE</v>
      </c>
      <c r="AI1130" s="234" t="str">
        <f>IF(OR(AF1130="",AH1130=""),"",IF(AF1130="NO CUMPLE","NO CUMPLE",IF(AH1130="NO CUMPLE","NO CUMPLE",IF(AH1130="NO CUMPLE","NO CUMPLE","CUMPLE"))))</f>
        <v>CUMPLE</v>
      </c>
    </row>
    <row r="1131" spans="1:37" s="14" customFormat="1" ht="20.100000000000001" customHeight="1">
      <c r="A1131" s="259">
        <v>45112</v>
      </c>
      <c r="B1131" s="146">
        <f>IF(C1131="","",B1130+0.1)</f>
        <v>93.1</v>
      </c>
      <c r="C1131" s="146" t="s">
        <v>398</v>
      </c>
      <c r="D1131" s="147">
        <v>0.9</v>
      </c>
      <c r="E1131" s="137">
        <v>828190092</v>
      </c>
      <c r="F1131" s="137">
        <v>828190092</v>
      </c>
      <c r="G1131" s="137">
        <v>13792283</v>
      </c>
      <c r="H1131" s="137">
        <v>13792283</v>
      </c>
      <c r="I1131" s="137">
        <f>IF(ISERROR(E1131-G1131),"",E1131-G1131)</f>
        <v>814397809</v>
      </c>
      <c r="J1131" s="137">
        <f>IF(ISERROR(F1131-H1131),"",F1131-H1131)</f>
        <v>814397809</v>
      </c>
      <c r="K1131" s="137">
        <v>-15602191</v>
      </c>
      <c r="L1131" s="137">
        <v>1E-4</v>
      </c>
      <c r="M1131" s="148">
        <v>2</v>
      </c>
      <c r="N1131" s="198">
        <f>IF(M1131="","",VLOOKUP(M1131,POA!$B$3:$G1102,3,0))</f>
        <v>5</v>
      </c>
      <c r="O1131" s="159" t="s">
        <v>7</v>
      </c>
      <c r="P1131" s="159">
        <f t="shared" ref="P1131:P1132" si="1019">+SUM(P1132:P1140)</f>
        <v>0</v>
      </c>
      <c r="Q1131" s="202">
        <f>IF(ISERROR(VLOOKUP(M1131,POA!$B$3:$G1115,2,0)),"",VLOOKUP(M1131,POA!$B$3:$G1115,2,0))</f>
        <v>1797292893</v>
      </c>
      <c r="R1131" s="264">
        <f>IF(M1131="","",SUM($I$1130)+IF(ISERROR(VLOOKUP(M1131,POA!$B$3:$G1100,4,0)),"",VLOOKUP(M1131,POA!$B$3:$G1100,4,0)))</f>
        <v>1366199923.5999999</v>
      </c>
      <c r="S1131" s="256" t="str">
        <f>IF(OR($R$26=0,M1131="",Q1131=""),"",IF($R$26&gt;=VLOOKUP(M1131,POA!$B$3:$G$21,6,FALSE),"CUMPLE","NO CUMPLE"))</f>
        <v/>
      </c>
      <c r="T1131" s="154" t="s">
        <v>71</v>
      </c>
      <c r="U1131" s="138"/>
      <c r="V1131" s="185" t="str">
        <f>IF(OR($U1130=0,M1131="",Q1131=""),"",IF(AND(T1131="SI",$U1130&gt;=$V$22),"CUMPLE",IF($U1130&gt;=$V$23,"CUMPLE","NO CUMPLE")))</f>
        <v>CUMPLE</v>
      </c>
      <c r="W1131" s="139"/>
      <c r="X1131" s="185" t="str">
        <f>IF(OR(W1130=0,M1131="",Q1131=""),"",IF(AND(T1131="SI",W1130&lt;=$X$22),"CUMPLE",IF(W1130&lt;=$X$23,"CUMPLE","NO CUMPLE")))</f>
        <v>CUMPLE</v>
      </c>
      <c r="Y1131" s="140"/>
      <c r="Z1131" s="185" t="str">
        <f>IF(OR(Y1130=0,M1131="",Q1131=""),"",IF(AND(T1131="SI",Y1130&gt;=$Z$22),"CUMPLE",IF(Y1130&gt;=$Z$23,"CUMPLE","NO CUMPLE")))</f>
        <v>CUMPLE</v>
      </c>
      <c r="AA1131" s="213" t="str">
        <f t="shared" si="1018"/>
        <v/>
      </c>
      <c r="AB1131" s="141">
        <v>2021</v>
      </c>
      <c r="AC1131" s="142">
        <f t="shared" ref="AC1131:AC1139" si="1020">IF(ISERROR(F1131/VLOOKUP(AB1131,$AC$21:$AD$23,2)),"",F1131/VLOOKUP(AB1131,$AC$21:$AD$23,2))</f>
        <v>911.57555424941063</v>
      </c>
      <c r="AD1131" s="143" t="str">
        <f>IF(OR(B1131="",C1131=""),"",IF(AND(AC1131&gt;0,AC1131&lt;=30000),"MIPYME","NO CUMPLE"))</f>
        <v>MIPYME</v>
      </c>
      <c r="AE1131" s="144"/>
      <c r="AF1131" s="187" t="str">
        <f>IF(OR(M1131="",L1130="",P1131=""),"",IF(AND(T1130="SI",AE1130&gt;=$AF$22),"CUMPLE",IF(AE1130&gt;=$AF$23,"CUMPLE","NO CUMPLE")))</f>
        <v>CUMPLE</v>
      </c>
      <c r="AG1131" s="144"/>
      <c r="AH1131" s="187" t="str">
        <f>IF(OR(M1131="",L1130="",P1131=""),"",IF(AND(T1130="SI",AG1130&gt;=$AH$22),"CUMPLE",IF(AG1130&gt;=$AH$23,"CUMPLE","NO CUMPLE")))</f>
        <v>CUMPLE</v>
      </c>
      <c r="AI1131" s="161" t="str">
        <f t="shared" ref="AI1131:AI1140" si="1021">IF(OR(AF1131="",AH1131=""),"",IF(AF1131="NO CUMPLE","NO CUMPLE",IF(AH1131="NO CUMPLE","NO CUMPLE",IF(AH1131="NO CUMPLE","NO CUMPLE","CUMPLE"))))</f>
        <v>CUMPLE</v>
      </c>
    </row>
    <row r="1132" spans="1:37" s="14" customFormat="1" ht="20.100000000000001" customHeight="1">
      <c r="A1132" s="259">
        <v>45478</v>
      </c>
      <c r="B1132" s="21">
        <f t="shared" ref="B1132:B1140" si="1022">IF(C1132="","",B1131+0.1)</f>
        <v>93.199999999999989</v>
      </c>
      <c r="C1132" s="21" t="s">
        <v>399</v>
      </c>
      <c r="D1132" s="121">
        <v>0.1</v>
      </c>
      <c r="E1132" s="153">
        <v>299208536</v>
      </c>
      <c r="F1132" s="153">
        <v>889414000</v>
      </c>
      <c r="G1132" s="153">
        <v>106865000</v>
      </c>
      <c r="H1132" s="153">
        <v>328113410</v>
      </c>
      <c r="I1132" s="153">
        <f>IF(ISERROR(E1132-G1132),"",E1132-G1132)</f>
        <v>192343536</v>
      </c>
      <c r="J1132" s="153">
        <f t="shared" ref="J1132:J1140" si="1023">IF(ISERROR(F1132-H1132),"",F1132-H1132)</f>
        <v>561300590</v>
      </c>
      <c r="K1132" s="153">
        <v>273616700</v>
      </c>
      <c r="L1132" s="153">
        <v>1E-3</v>
      </c>
      <c r="M1132" s="149">
        <v>3</v>
      </c>
      <c r="N1132" s="197">
        <f>IF(M1132="","",VLOOKUP(M1132,POA!$B$3:$G1102,3,0))</f>
        <v>5</v>
      </c>
      <c r="O1132" s="160" t="s">
        <v>7</v>
      </c>
      <c r="P1132" s="160">
        <f t="shared" si="1019"/>
        <v>0</v>
      </c>
      <c r="Q1132" s="255">
        <f>IF(ISERROR(VLOOKUP(M1132,POA!$B$3:$G1115,2,0)),"",VLOOKUP(M1132,POA!$B$3:$G1115,2,0))</f>
        <v>1522205504</v>
      </c>
      <c r="R1132" s="295">
        <f>IF(M1132="","",SUM($I$1130)+IF(ISERROR(VLOOKUP(M1132,POA!$B$3:$G1101,4,0)),"",VLOOKUP(M1132,POA!$B$3:$G1101,4,0)))</f>
        <v>1311182445.8</v>
      </c>
      <c r="S1132" s="257" t="str">
        <f>IF(OR($R$26=0,M1132="",Q1132=""),"",IF($R$26&gt;=VLOOKUP(M1132,POA!$B$3:$G$21,6,FALSE),"CUMPLE","NO CUMPLE"))</f>
        <v/>
      </c>
      <c r="T1132" s="129"/>
      <c r="U1132" s="130"/>
      <c r="V1132" s="186" t="str">
        <f>IF(OR($U1130=0,M1132="",Q1132=""),"",IF(AND(T1132="SI",$U1130&gt;=$V$22),"CUMPLE",IF($U1130&gt;=$V$23,"CUMPLE","NO CUMPLE")))</f>
        <v>CUMPLE</v>
      </c>
      <c r="W1132" s="131"/>
      <c r="X1132" s="186" t="str">
        <f>IF(OR(W1130=0,M1132="",Q1132=""),"",IF(AND(T1132="SI",W1130&lt;=$X$22),"CUMPLE",IF(W1130&lt;=$X$23,"CUMPLE","NO CUMPLE")))</f>
        <v>CUMPLE</v>
      </c>
      <c r="Y1132" s="132"/>
      <c r="Z1132" s="186" t="str">
        <f>IF(OR(Y1130=0,M1132="",Q1132=""),"",IF(AND(T1132="SI",Y1130&gt;=$Z$22),"CUMPLE",IF(Y1130&gt;=$Z$23,"CUMPLE","NO CUMPLE")))</f>
        <v>CUMPLE</v>
      </c>
      <c r="AA1132" s="214" t="str">
        <f t="shared" si="1018"/>
        <v/>
      </c>
      <c r="AB1132" s="199">
        <v>2021</v>
      </c>
      <c r="AC1132" s="134">
        <f t="shared" si="1020"/>
        <v>978.96372806061686</v>
      </c>
      <c r="AD1132" s="135" t="str">
        <f t="shared" ref="AD1132:AD1135" si="1024">IF(OR(B1132="",C1132=""),"",IF(AND(AC1132&gt;0,AC1132&lt;=30000),"MIPYME","NO CUMPLE"))</f>
        <v>MIPYME</v>
      </c>
      <c r="AE1132" s="136"/>
      <c r="AF1132" s="188" t="str">
        <f>IF(OR(M1132="",L1130="",P1132=""),"",IF(AND(T1130="SI",AE1130&gt;=$AF$22),"CUMPLE",IF(AE1130&gt;=$AF$23,"CUMPLE","NO CUMPLE")))</f>
        <v>CUMPLE</v>
      </c>
      <c r="AG1132" s="136"/>
      <c r="AH1132" s="188" t="str">
        <f>IF(OR(M1132="",L1130="",P1130=""),"",IF(AND(T1130="SI",AG1130&gt;=$AH$22),"CUMPLE",IF(AG1130&gt;=$AH$23,"CUMPLE","NO CUMPLE")))</f>
        <v>CUMPLE</v>
      </c>
      <c r="AI1132" s="162" t="str">
        <f t="shared" si="1021"/>
        <v>CUMPLE</v>
      </c>
    </row>
    <row r="1133" spans="1:37" s="14" customFormat="1" ht="20.100000000000001" customHeight="1">
      <c r="A1133" s="259"/>
      <c r="B1133" s="21" t="str">
        <f t="shared" si="1022"/>
        <v/>
      </c>
      <c r="C1133" s="21"/>
      <c r="D1133" s="121"/>
      <c r="E1133" s="153"/>
      <c r="F1133" s="153"/>
      <c r="G1133" s="153"/>
      <c r="H1133" s="153"/>
      <c r="I1133" s="153">
        <f t="shared" ref="I1133:I1139" si="1025">IF(ISERROR(E1133-G1133),"",E1133-G1133)</f>
        <v>0</v>
      </c>
      <c r="J1133" s="153">
        <f t="shared" si="1023"/>
        <v>0</v>
      </c>
      <c r="K1133" s="153"/>
      <c r="L1133" s="153"/>
      <c r="M1133" s="149">
        <v>4</v>
      </c>
      <c r="N1133" s="197">
        <f>IF(M1133="","",VLOOKUP(M1133,POA!$B$3:$G1102,3,0))</f>
        <v>5</v>
      </c>
      <c r="O1133" s="160" t="s">
        <v>7</v>
      </c>
      <c r="P1133" s="160">
        <f>+SUM(P1134:P1141)</f>
        <v>0</v>
      </c>
      <c r="Q1133" s="255">
        <f>IF(ISERROR(VLOOKUP(M1133,POA!$B$3:$G1115,2,0)),"",VLOOKUP(M1133,POA!$B$3:$G1115,2,0))</f>
        <v>1378467964</v>
      </c>
      <c r="R1133" s="295">
        <f>IF(M1133="","",SUM($I$1130)+IF(ISERROR(VLOOKUP(M1133,POA!$B$3:$G1102,4,0)),"",VLOOKUP(M1133,POA!$B$3:$G1102,4,0)))</f>
        <v>1282434937.8</v>
      </c>
      <c r="S1133" s="294" t="str">
        <f>IF(OR($R$26=0,M1133="",Q1133=""),"",IF($R$26&gt;=VLOOKUP(M1133,POA!$B$3:$G$21,6,FALSE),"CUMPLE","NO CUMPLE"))</f>
        <v/>
      </c>
      <c r="T1133" s="129"/>
      <c r="U1133" s="130"/>
      <c r="V1133" s="186" t="str">
        <f>IF(OR($U1130=0,M1133="",Q1133=""),"",IF(AND(T1133="SI",$U1130&gt;=$V$22),"CUMPLE",IF($U1130&gt;=$V$23,"CUMPLE","NO CUMPLE")))</f>
        <v>CUMPLE</v>
      </c>
      <c r="W1133" s="131"/>
      <c r="X1133" s="186" t="str">
        <f>IF(OR(W1130=0,M1133="",Q1133=""),"",IF(AND(T1133="SI",W1130&lt;=$X$22),"CUMPLE",IF(W1130&lt;=$X$23,"CUMPLE","NO CUMPLE")))</f>
        <v>CUMPLE</v>
      </c>
      <c r="Y1133" s="132"/>
      <c r="Z1133" s="186" t="str">
        <f>IF(OR(Y1130=0,M1133="",Q1133=""),"",IF(AND(T1133="SI",Y1130&gt;=$Z$22),"CUMPLE",IF(Y1130&gt;=$Z$23,"CUMPLE","NO CUMPLE")))</f>
        <v>CUMPLE</v>
      </c>
      <c r="AA1133" s="214" t="str">
        <f t="shared" si="1018"/>
        <v/>
      </c>
      <c r="AB1133" s="199">
        <v>2021</v>
      </c>
      <c r="AC1133" s="134">
        <f t="shared" si="1020"/>
        <v>0</v>
      </c>
      <c r="AD1133" s="135" t="str">
        <f t="shared" si="1024"/>
        <v/>
      </c>
      <c r="AE1133" s="136"/>
      <c r="AF1133" s="188" t="str">
        <f>IF(OR(M1133="",L1130="",P1133=""),"",IF(AND(T1130="SI",AE1130&gt;=$AF$22),"CUMPLE",IF(AE1130&gt;=$AF$23,"CUMPLE","NO CUMPLE")))</f>
        <v>CUMPLE</v>
      </c>
      <c r="AG1133" s="136"/>
      <c r="AH1133" s="188" t="str">
        <f>IF(OR(M1133="",L1130="",P1130=""),"",IF(AND(T1130="SI",AG1130&gt;=$AH$22),"CUMPLE",IF(AG1130&gt;=$AH$23,"CUMPLE","NO CUMPLE")))</f>
        <v>CUMPLE</v>
      </c>
      <c r="AI1133" s="162" t="str">
        <f t="shared" si="1021"/>
        <v>CUMPLE</v>
      </c>
    </row>
    <row r="1134" spans="1:37" s="14" customFormat="1" ht="20.100000000000001" customHeight="1">
      <c r="A1134" s="259"/>
      <c r="B1134" s="21" t="str">
        <f t="shared" si="1022"/>
        <v/>
      </c>
      <c r="C1134" s="21"/>
      <c r="D1134" s="121"/>
      <c r="E1134" s="153"/>
      <c r="F1134" s="153"/>
      <c r="G1134" s="153"/>
      <c r="H1134" s="153"/>
      <c r="I1134" s="153">
        <f t="shared" si="1025"/>
        <v>0</v>
      </c>
      <c r="J1134" s="153">
        <f t="shared" si="1023"/>
        <v>0</v>
      </c>
      <c r="K1134" s="153"/>
      <c r="L1134" s="153"/>
      <c r="M1134" s="149">
        <v>5</v>
      </c>
      <c r="N1134" s="197">
        <f>IF(M1134="","",VLOOKUP(M1134,POA!$B$3:$G1115,3,0))</f>
        <v>5</v>
      </c>
      <c r="O1134" s="160" t="s">
        <v>7</v>
      </c>
      <c r="P1134" s="160">
        <f>+SUM(P1135:P1141)</f>
        <v>0</v>
      </c>
      <c r="Q1134" s="255">
        <f>IF(ISERROR(VLOOKUP(M1134,POA!$B$3:$G1104,2,0)),"",VLOOKUP(M1134,POA!$B$3:$G1104,2,0))</f>
        <v>1348402734</v>
      </c>
      <c r="R1134" s="295">
        <f>IF(M1134="","",SUM($I$1130)+IF(ISERROR(VLOOKUP(M1134,POA!$B$3:$G1103,4,0)),"",VLOOKUP(M1134,POA!$B$3:$G1103,4,0)))</f>
        <v>1276421891.8</v>
      </c>
      <c r="S1134" s="298" t="str">
        <f>IF(OR($R$26=0,M1134="",Q1134=""),"",IF($R$26&gt;=VLOOKUP(M1134,POA!$B$3:$G$21,6,FALSE),"CUMPLE","NO CUMPLE"))</f>
        <v/>
      </c>
      <c r="T1134" s="129"/>
      <c r="U1134" s="130"/>
      <c r="V1134" s="186" t="str">
        <f>IF(OR($U1130=0,M1134="",Q1134=""),"",IF(AND(T1134="SI",$U1130&gt;=$V$22),"CUMPLE",IF($U1130&gt;=$V$23,"CUMPLE","NO CUMPLE")))</f>
        <v>CUMPLE</v>
      </c>
      <c r="W1134" s="131"/>
      <c r="X1134" s="186" t="str">
        <f>IF(OR(W1130=0,M1134="",Q1134=""),"",IF(AND(T1134="SI",W1130&lt;=$X$22),"CUMPLE",IF(W1130&lt;=$X$23,"CUMPLE","NO CUMPLE")))</f>
        <v>CUMPLE</v>
      </c>
      <c r="Y1134" s="132"/>
      <c r="Z1134" s="186" t="str">
        <f>IF(OR(Y1130=0,M1134="",Q1134=""),"",IF(AND(T1134="SI",Y1130&gt;=$Z$22),"CUMPLE",IF(Y1130&gt;=$Z$23,"CUMPLE","NO CUMPLE")))</f>
        <v>CUMPLE</v>
      </c>
      <c r="AA1134" s="214" t="str">
        <f t="shared" si="1018"/>
        <v/>
      </c>
      <c r="AB1134" s="199">
        <v>2021</v>
      </c>
      <c r="AC1134" s="134">
        <f t="shared" si="1020"/>
        <v>0</v>
      </c>
      <c r="AD1134" s="135" t="str">
        <f t="shared" si="1024"/>
        <v/>
      </c>
      <c r="AE1134" s="136"/>
      <c r="AF1134" s="188" t="str">
        <f>IF(OR(M1134="",L1130="",P1134=""),"",IF(AND(T1130="SI",AE1130&gt;=$AF$22),"CUMPLE",IF(AE1130&gt;=$AF$23,"CUMPLE","NO CUMPLE")))</f>
        <v>CUMPLE</v>
      </c>
      <c r="AG1134" s="136"/>
      <c r="AH1134" s="188" t="str">
        <f>IF(OR(M1133="",L1130="",P1130=""),"",IF(AND(T1130="SI",AG1130&gt;=$AH$22),"CUMPLE",IF(AG1130&gt;=$AH$23,"CUMPLE","NO CUMPLE")))</f>
        <v>CUMPLE</v>
      </c>
      <c r="AI1134" s="162" t="str">
        <f t="shared" si="1021"/>
        <v>CUMPLE</v>
      </c>
    </row>
    <row r="1135" spans="1:37" s="14" customFormat="1" ht="20.100000000000001" customHeight="1">
      <c r="A1135" s="259"/>
      <c r="B1135" s="21" t="str">
        <f t="shared" si="1022"/>
        <v/>
      </c>
      <c r="C1135" s="21"/>
      <c r="D1135" s="121"/>
      <c r="E1135" s="153"/>
      <c r="F1135" s="153"/>
      <c r="G1135" s="153"/>
      <c r="H1135" s="153"/>
      <c r="I1135" s="153">
        <f t="shared" si="1025"/>
        <v>0</v>
      </c>
      <c r="J1135" s="153">
        <f t="shared" si="1023"/>
        <v>0</v>
      </c>
      <c r="K1135" s="153"/>
      <c r="L1135" s="153"/>
      <c r="M1135" s="149">
        <v>6</v>
      </c>
      <c r="N1135" s="197">
        <f>IF(M1135="","",VLOOKUP(M1135,POA!$B$3:$G1102,3,0))</f>
        <v>5</v>
      </c>
      <c r="O1135" s="160" t="s">
        <v>7</v>
      </c>
      <c r="P1135" s="160">
        <f>+SUM(P1136:P1141)</f>
        <v>0</v>
      </c>
      <c r="Q1135" s="255">
        <f>IF(ISERROR(VLOOKUP(M1135,POA!$B$3:$G1115,2,0)),"",VLOOKUP(M1135,POA!$B$3:$G1115,2,0))</f>
        <v>1264100957</v>
      </c>
      <c r="R1135" s="295">
        <f>IF(M1135="","",SUM($I$1130)+IF(ISERROR(VLOOKUP(M1135,POA!$B$3:$G1104,4,0)),"",VLOOKUP(M1135,POA!$B$3:$G1104,4,0)))</f>
        <v>1259561536.4000001</v>
      </c>
      <c r="S1135" s="257" t="str">
        <f>IF(OR($R$26=0,M1135="",Q1135=""),"",IF($R$26&gt;=VLOOKUP(M1135,POA!$B$3:$G$21,6,FALSE),"CUMPLE","NO CUMPLE"))</f>
        <v/>
      </c>
      <c r="T1135" s="129"/>
      <c r="U1135" s="130"/>
      <c r="V1135" s="186" t="str">
        <f>IF(OR($U1130=0,M1135="",Q1135=""),"",IF(AND(T1135="SI",$U1130&gt;=$V$22),"CUMPLE",IF($U1130&gt;=$V$23,"CUMPLE","NO CUMPLE")))</f>
        <v>CUMPLE</v>
      </c>
      <c r="W1135" s="131"/>
      <c r="X1135" s="186" t="str">
        <f>IF(OR(W1130=0,M1135="",Q1135=""),"",IF(AND(T1135="SI",W1130&lt;=$X$22),"CUMPLE",IF(W1130&lt;=$X$23,"CUMPLE","NO CUMPLE")))</f>
        <v>CUMPLE</v>
      </c>
      <c r="Y1135" s="132"/>
      <c r="Z1135" s="186" t="str">
        <f>IF(OR(Y1130=0,M1135="",Q1135=""),"",IF(AND(T1135="SI",Y1130&gt;=$Z$22),"CUMPLE",IF(Y1130&gt;=$Z$23,"CUMPLE","NO CUMPLE")))</f>
        <v>CUMPLE</v>
      </c>
      <c r="AA1135" s="214" t="str">
        <f t="shared" si="1018"/>
        <v/>
      </c>
      <c r="AB1135" s="199">
        <v>2021</v>
      </c>
      <c r="AC1135" s="134">
        <f t="shared" si="1020"/>
        <v>0</v>
      </c>
      <c r="AD1135" s="135" t="str">
        <f t="shared" si="1024"/>
        <v/>
      </c>
      <c r="AE1135" s="136"/>
      <c r="AF1135" s="188" t="str">
        <f>IF(OR(M1135="",L1130="",P1135=""),"",IF(AND(T1130="SI",AE1130&gt;=$AF$22),"CUMPLE",IF(AE1130&gt;=$AF$23,"CUMPLE","NO CUMPLE")))</f>
        <v>CUMPLE</v>
      </c>
      <c r="AG1135" s="136"/>
      <c r="AH1135" s="188" t="str">
        <f>IF(OR(M1135="",L1130="",P1130=""),"",IF(AND(T1130="SI",AG1130&gt;=$AH$22),"CUMPLE",IF(AG1130&gt;=$AH$23,"CUMPLE","NO CUMPLE")))</f>
        <v>CUMPLE</v>
      </c>
      <c r="AI1135" s="162" t="str">
        <f t="shared" si="1021"/>
        <v>CUMPLE</v>
      </c>
    </row>
    <row r="1136" spans="1:37" s="14" customFormat="1" ht="20.100000000000001" customHeight="1">
      <c r="A1136" s="259"/>
      <c r="B1136" s="150" t="str">
        <f t="shared" si="1022"/>
        <v/>
      </c>
      <c r="C1136" s="150"/>
      <c r="D1136" s="121"/>
      <c r="E1136" s="153"/>
      <c r="F1136" s="153"/>
      <c r="G1136" s="153"/>
      <c r="H1136" s="153"/>
      <c r="I1136" s="153">
        <f t="shared" si="1025"/>
        <v>0</v>
      </c>
      <c r="J1136" s="153">
        <f t="shared" si="1023"/>
        <v>0</v>
      </c>
      <c r="K1136" s="153"/>
      <c r="L1136" s="153"/>
      <c r="M1136" s="149">
        <v>7</v>
      </c>
      <c r="N1136" s="197">
        <f>IF(M1136="","",VLOOKUP(M1136,POA!$B$3:$G1102,3,0))</f>
        <v>5</v>
      </c>
      <c r="O1136" s="160" t="s">
        <v>7</v>
      </c>
      <c r="P1136" s="160">
        <f>+SUM(P1137:P1141)</f>
        <v>0</v>
      </c>
      <c r="Q1136" s="255">
        <f>IF(ISERROR(VLOOKUP(M1136,POA!$B$3:$G1115,2,0)),"",VLOOKUP(M1136,POA!$B$3:$G1115,2,0))</f>
        <v>1167015102</v>
      </c>
      <c r="R1136" s="295">
        <f>IF(M1136="","",SUM($I$1130)+IF(ISERROR(VLOOKUP(M1136,POA!$B$3:$G1105,4,0)),"",VLOOKUP(M1136,POA!$B$3:$G1105,4,0)))</f>
        <v>1240144365.4000001</v>
      </c>
      <c r="S1136" s="257" t="str">
        <f>IF(OR($R$26=0,M1136="",Q1136=""),"",IF($R$26&gt;=VLOOKUP(M1136,POA!$B$3:$G$21,6,FALSE),"CUMPLE","NO CUMPLE"))</f>
        <v/>
      </c>
      <c r="T1136" s="129"/>
      <c r="U1136" s="130"/>
      <c r="V1136" s="186" t="str">
        <f>IF(OR($U1130=0,M1136="",Q1136=""),"",IF(AND(T1136="SI",$U1130&gt;=$V$22),"CUMPLE",IF($U1130&gt;=$V$23,"CUMPLE","NO CUMPLE")))</f>
        <v>CUMPLE</v>
      </c>
      <c r="W1136" s="131"/>
      <c r="X1136" s="186" t="str">
        <f>IF(OR(W1130=0,M1136="",Q1136=""),"",IF(AND(T1136="SI",W1130&lt;=$X$22),"CUMPLE",IF(W1130&lt;=$X$23,"CUMPLE","NO CUMPLE")))</f>
        <v>CUMPLE</v>
      </c>
      <c r="Y1136" s="132"/>
      <c r="Z1136" s="186" t="str">
        <f>IF(OR(Y1130=0,M1136="",Q1136=""),"",IF(AND(T1136="SI",Y1130&gt;=$Z$22),"CUMPLE",IF(Y1130&gt;=$Z$23,"CUMPLE","NO CUMPLE")))</f>
        <v>CUMPLE</v>
      </c>
      <c r="AA1136" s="214" t="str">
        <f t="shared" si="1018"/>
        <v/>
      </c>
      <c r="AB1136" s="199">
        <v>2021</v>
      </c>
      <c r="AC1136" s="134">
        <f t="shared" si="1020"/>
        <v>0</v>
      </c>
      <c r="AD1136" s="135" t="str">
        <f>IF(OR(B1136="",C1136=""),"",IF(AND(AC1136&gt;0,AC1136&lt;=30000),"MIPYME","NO CUMPLE"))</f>
        <v/>
      </c>
      <c r="AE1136" s="136"/>
      <c r="AF1136" s="188" t="str">
        <f>IF(OR(M1136="",L1130="",P1136=""),"",IF(AND(T1134="SI",AE1130&gt;=$AF$22),"CUMPLE",IF(AE1130&gt;=$AF$23,"CUMPLE","NO CUMPLE")))</f>
        <v>CUMPLE</v>
      </c>
      <c r="AG1136" s="136"/>
      <c r="AH1136" s="188" t="str">
        <f>IF(OR(M1136="",L1130="",P1130=""),"",IF(AND(T1130="SI",AG1130&gt;=$AH$22),"CUMPLE",IF(AG1130&gt;=$AH$23,"CUMPLE","NO CUMPLE")))</f>
        <v>CUMPLE</v>
      </c>
      <c r="AI1136" s="162" t="str">
        <f t="shared" si="1021"/>
        <v>CUMPLE</v>
      </c>
    </row>
    <row r="1137" spans="1:37" s="14" customFormat="1" ht="20.100000000000001" customHeight="1">
      <c r="A1137" s="259"/>
      <c r="B1137" s="150" t="str">
        <f t="shared" si="1022"/>
        <v/>
      </c>
      <c r="C1137" s="150"/>
      <c r="D1137" s="121"/>
      <c r="E1137" s="153"/>
      <c r="F1137" s="153"/>
      <c r="G1137" s="153"/>
      <c r="H1137" s="153"/>
      <c r="I1137" s="153">
        <f t="shared" si="1025"/>
        <v>0</v>
      </c>
      <c r="J1137" s="153">
        <f t="shared" si="1023"/>
        <v>0</v>
      </c>
      <c r="K1137" s="153"/>
      <c r="L1137" s="153"/>
      <c r="M1137" s="149">
        <v>8</v>
      </c>
      <c r="N1137" s="197">
        <f>IF(M1137="","",VLOOKUP(M1137,POA!$B$3:$G1102,3,0))</f>
        <v>5</v>
      </c>
      <c r="O1137" s="160" t="s">
        <v>7</v>
      </c>
      <c r="P1137" s="160">
        <f>+SUM(P1138:P1141)</f>
        <v>0</v>
      </c>
      <c r="Q1137" s="255">
        <f>IF(ISERROR(VLOOKUP(M1137,POA!$B$3:$G1115,2,0)),"",VLOOKUP(M1137,POA!$B$3:$G1115,2,0))</f>
        <v>1146992897</v>
      </c>
      <c r="R1137" s="295">
        <f>IF(M1137="","",SUM($I$1130)+IF(ISERROR(VLOOKUP(M1137,POA!$B$3:$G1106,4,0)),"",VLOOKUP(M1137,POA!$B$3:$G1106,4,0)))</f>
        <v>1236139924.4000001</v>
      </c>
      <c r="S1137" s="257" t="str">
        <f>IF(OR($R$26=0,M1137="",Q1137=""),"",IF($R$26&gt;=VLOOKUP(M1137,POA!$B$3:$G$21,6,FALSE),"CUMPLE","NO CUMPLE"))</f>
        <v/>
      </c>
      <c r="T1137" s="129"/>
      <c r="U1137" s="130"/>
      <c r="V1137" s="186" t="str">
        <f>IF(OR($U1130=0,M1137="",Q1137=""),"",IF(AND(T1137="SI",$U1130&gt;=$V$22),"CUMPLE",IF($U1130&gt;=$V$23,"CUMPLE","NO CUMPLE")))</f>
        <v>CUMPLE</v>
      </c>
      <c r="W1137" s="131"/>
      <c r="X1137" s="186" t="str">
        <f>IF(OR(W1130=0,M1137="",Q1137=""),"",IF(AND(T1137="SI",W1130&lt;=$X$22),"CUMPLE",IF(W1130&lt;=$X$23,"CUMPLE","NO CUMPLE")))</f>
        <v>CUMPLE</v>
      </c>
      <c r="Y1137" s="132"/>
      <c r="Z1137" s="186" t="str">
        <f>IF(OR(Y1130=0,M1137="",Q1137=""),"",IF(AND(T1137="SI",Y1130&gt;=$Z$22),"CUMPLE",IF(Y1130&gt;=$Z$23,"CUMPLE","NO CUMPLE")))</f>
        <v>CUMPLE</v>
      </c>
      <c r="AA1137" s="214" t="str">
        <f t="shared" si="1018"/>
        <v/>
      </c>
      <c r="AB1137" s="199">
        <v>2021</v>
      </c>
      <c r="AC1137" s="134">
        <f t="shared" si="1020"/>
        <v>0</v>
      </c>
      <c r="AD1137" s="135" t="str">
        <f t="shared" ref="AD1137:AD1138" si="1026">IF(OR(B1137="",C1137=""),"",IF(AND(AC1137&gt;0,AC1137&lt;=30000),"MIPYME","NO CUMPLE"))</f>
        <v/>
      </c>
      <c r="AE1137" s="136"/>
      <c r="AF1137" s="188" t="str">
        <f>IF(OR(M1137="",L1130="",P1137=""),"",IF(AND(T1130="SI",AE1130&gt;=$AF$22),"CUMPLE",IF(AE1130&gt;=$AF$23,"CUMPLE","NO CUMPLE")))</f>
        <v>CUMPLE</v>
      </c>
      <c r="AG1137" s="136"/>
      <c r="AH1137" s="188" t="str">
        <f>IF(OR(M1137="",L1130="",P1130=""),"",IF(AND(T1130="SI",AG1130&gt;=$AH$22),"CUMPLE",IF(AG1130&gt;=$AH$23,"CUMPLE","NO CUMPLE")))</f>
        <v>CUMPLE</v>
      </c>
      <c r="AI1137" s="162" t="str">
        <f t="shared" si="1021"/>
        <v>CUMPLE</v>
      </c>
    </row>
    <row r="1138" spans="1:37" s="14" customFormat="1" ht="20.100000000000001" customHeight="1">
      <c r="A1138" s="259"/>
      <c r="B1138" s="150" t="str">
        <f t="shared" si="1022"/>
        <v/>
      </c>
      <c r="C1138" s="150"/>
      <c r="D1138" s="121"/>
      <c r="E1138" s="153"/>
      <c r="F1138" s="153"/>
      <c r="G1138" s="153"/>
      <c r="H1138" s="153"/>
      <c r="I1138" s="153">
        <f t="shared" si="1025"/>
        <v>0</v>
      </c>
      <c r="J1138" s="153">
        <f t="shared" si="1023"/>
        <v>0</v>
      </c>
      <c r="K1138" s="153"/>
      <c r="L1138" s="153"/>
      <c r="M1138" s="149">
        <v>9</v>
      </c>
      <c r="N1138" s="197">
        <f>IF(M1138="","",VLOOKUP(M1138,POA!$B$3:$G1102,3,0))</f>
        <v>5</v>
      </c>
      <c r="O1138" s="160" t="s">
        <v>7</v>
      </c>
      <c r="P1138" s="160">
        <f>+SUM(P1139:P1141)</f>
        <v>0</v>
      </c>
      <c r="Q1138" s="255">
        <f>IF(ISERROR(VLOOKUP(M1138,POA!$B$3:$G1108,2,0)),"",VLOOKUP(M1138,POA!$B$3:$G1108,2,0))</f>
        <v>1077361989</v>
      </c>
      <c r="R1138" s="295">
        <f>IF(M1138="","",SUM($I$1130)+IF(ISERROR(VLOOKUP(M1138,POA!$B$3:$G1107,4,0)),"",VLOOKUP(M1138,POA!$B$3:$G1107,4,0)))</f>
        <v>1222213742.8</v>
      </c>
      <c r="S1138" s="257" t="str">
        <f>IF(OR($R$26=0,M1138="",Q1138=""),"",IF($R$26&gt;=VLOOKUP(M1138,POA!$B$3:$G$21,6,FALSE),"CUMPLE","NO CUMPLE"))</f>
        <v/>
      </c>
      <c r="T1138" s="129"/>
      <c r="U1138" s="130"/>
      <c r="V1138" s="186" t="str">
        <f>IF(OR($U1130=0,M1138="",Q1138=""),"",IF(AND(T1138="SI",$U1130&gt;=$V$22),"CUMPLE",IF($U1130&gt;=$V$23,"CUMPLE","NO CUMPLE")))</f>
        <v>CUMPLE</v>
      </c>
      <c r="W1138" s="131"/>
      <c r="X1138" s="186" t="str">
        <f>IF(OR(W1130=0,M1138="",Q1138=""),"",IF(AND(T1138="SI",W1130&lt;=$X$22),"CUMPLE",IF(W1130&lt;=$X$23,"CUMPLE","NO CUMPLE")))</f>
        <v>CUMPLE</v>
      </c>
      <c r="Y1138" s="132"/>
      <c r="Z1138" s="186" t="str">
        <f>IF(OR(Y1130=0,M1138="",Q1138=""),"",IF(AND(T1138="SI",Y1130&gt;=$Z$22),"CUMPLE",IF(Y1130&gt;=$Z$23,"CUMPLE","NO CUMPLE")))</f>
        <v>CUMPLE</v>
      </c>
      <c r="AA1138" s="215" t="str">
        <f t="shared" si="1018"/>
        <v/>
      </c>
      <c r="AB1138" s="133">
        <v>2021</v>
      </c>
      <c r="AC1138" s="134">
        <f t="shared" si="1020"/>
        <v>0</v>
      </c>
      <c r="AD1138" s="135" t="str">
        <f t="shared" si="1026"/>
        <v/>
      </c>
      <c r="AE1138" s="136"/>
      <c r="AF1138" s="188" t="str">
        <f>IF(OR(M1138="",L1130="",P1130=""),"",IF(AND(T1130="SI",AE1130&gt;=$AF$22),"CUMPLE",IF(AE1130&gt;=$AF$23,"CUMPLE","NO CUMPLE")))</f>
        <v>CUMPLE</v>
      </c>
      <c r="AG1138" s="136"/>
      <c r="AH1138" s="188" t="str">
        <f>IF(OR(M1138="",L1130="",P1130=""),"",IF(AND(T1130="SI",AG1130&gt;=$AH$22),"CUMPLE",IF(AG1130&gt;=$AH$23,"CUMPLE","NO CUMPLE")))</f>
        <v>CUMPLE</v>
      </c>
      <c r="AI1138" s="162" t="str">
        <f t="shared" si="1021"/>
        <v>CUMPLE</v>
      </c>
    </row>
    <row r="1139" spans="1:37" s="14" customFormat="1" ht="20.100000000000001" customHeight="1">
      <c r="A1139" s="259"/>
      <c r="B1139" s="150" t="str">
        <f t="shared" si="1022"/>
        <v/>
      </c>
      <c r="C1139" s="150"/>
      <c r="D1139" s="121"/>
      <c r="E1139" s="153"/>
      <c r="F1139" s="153"/>
      <c r="G1139" s="153"/>
      <c r="H1139" s="153"/>
      <c r="I1139" s="153">
        <f t="shared" si="1025"/>
        <v>0</v>
      </c>
      <c r="J1139" s="153">
        <f t="shared" si="1023"/>
        <v>0</v>
      </c>
      <c r="K1139" s="153"/>
      <c r="L1139" s="153"/>
      <c r="M1139" s="151"/>
      <c r="N1139" s="197" t="str">
        <f>IF(M1139="","",VLOOKUP(M1139,POA!$B$3:$G1102,3,0))</f>
        <v/>
      </c>
      <c r="O1139" s="160" t="s">
        <v>7</v>
      </c>
      <c r="P1139" s="160">
        <f>+SUM(P1140:P1141)</f>
        <v>0</v>
      </c>
      <c r="Q1139" s="203" t="str">
        <f>IF(ISERROR(VLOOKUP(M1139,POA!$B$3:$G1109,2,0)),"",VLOOKUP(M1139,POA!$B$3:$G1109,2,0))</f>
        <v/>
      </c>
      <c r="R1139" s="261"/>
      <c r="S1139" s="246"/>
      <c r="T1139" s="129"/>
      <c r="U1139" s="130"/>
      <c r="V1139" s="186" t="str">
        <f>IF(OR($U1130=0,M1139="",Q1139=""),"",IF(AND(T1139="SI",$U1130&gt;=$V$22),"CUMPLE",IF($U1130&gt;=$V$23,"CUMPLE","NO CUMPLE")))</f>
        <v/>
      </c>
      <c r="W1139" s="131"/>
      <c r="X1139" s="186" t="str">
        <f>IF(OR(W1130=0,M1139="",Q1139=""),"",IF(AND(T1139="SI",W1130&lt;=$X$22),"CUMPLE",IF(W1130&lt;=$X$23,"CUMPLE","NO CUMPLE")))</f>
        <v/>
      </c>
      <c r="Y1139" s="132"/>
      <c r="Z1139" s="186" t="str">
        <f>IF(OR(Y1130=0,M1139="",Q1139=""),"",IF(AND(T1139="SI",Y1130&gt;=$Z$22),"CUMPLE",IF(Y1130&gt;=$Z$23,"CUMPLE","NO CUMPLE")))</f>
        <v/>
      </c>
      <c r="AA1139" s="214" t="str">
        <f t="shared" si="1018"/>
        <v/>
      </c>
      <c r="AB1139" s="199">
        <v>2021</v>
      </c>
      <c r="AC1139" s="134">
        <f t="shared" si="1020"/>
        <v>0</v>
      </c>
      <c r="AD1139" s="135" t="str">
        <f>IF(OR(B1139="",C1139=""),"",IF(AND(AC1139&gt;0,AC1139&lt;=30000),"MIPYME","NO CUMPLE"))</f>
        <v/>
      </c>
      <c r="AE1139" s="136"/>
      <c r="AF1139" s="188" t="str">
        <f>IF(OR(M1139="",L1130="",P1139=""),"",IF(AND(T1130="SI",AE1130&gt;=$AF$22),"CUMPLE",IF(AE1130&gt;=$AF$23,"CUMPLE","NO CUMPLE")))</f>
        <v/>
      </c>
      <c r="AG1139" s="136"/>
      <c r="AH1139" s="188" t="str">
        <f>IF(OR(M1139="",L1130="",P1130=""),"",IF(AND(T1130="SI",AG1130&gt;=$AH$22),"CUMPLE",IF(AG1130&gt;=$AH$23,"CUMPLE","NO CUMPLE")))</f>
        <v/>
      </c>
      <c r="AI1139" s="162" t="str">
        <f t="shared" si="1021"/>
        <v/>
      </c>
    </row>
    <row r="1140" spans="1:37" ht="20.100000000000001" customHeight="1">
      <c r="A1140" s="259"/>
      <c r="B1140" s="284" t="str">
        <f t="shared" si="1022"/>
        <v/>
      </c>
      <c r="C1140" s="284"/>
      <c r="D1140" s="284"/>
      <c r="E1140" s="216"/>
      <c r="F1140" s="153"/>
      <c r="G1140" s="153"/>
      <c r="H1140" s="153"/>
      <c r="I1140" s="153">
        <f>IF(ISERROR(E1140-G1140),"",E1140-G1140)</f>
        <v>0</v>
      </c>
      <c r="J1140" s="153">
        <f t="shared" si="1023"/>
        <v>0</v>
      </c>
      <c r="K1140" s="153"/>
      <c r="L1140" s="153"/>
      <c r="M1140" s="151"/>
      <c r="N1140" s="197" t="str">
        <f>IF(M1140="","",VLOOKUP(M1140,POA!$B$3:$G1102,3,0))</f>
        <v/>
      </c>
      <c r="O1140" s="160" t="s">
        <v>7</v>
      </c>
      <c r="P1140" s="160">
        <f>+SUM(P1141:P1141)</f>
        <v>0</v>
      </c>
      <c r="Q1140" s="203" t="str">
        <f>IF(ISERROR(VLOOKUP(M1140,POA!$B$3:$G1110,2,0)),"",VLOOKUP(M1140,POA!$B$3:$G1110,2,0))</f>
        <v/>
      </c>
      <c r="R1140" s="204"/>
      <c r="S1140" s="253"/>
      <c r="T1140" s="129"/>
      <c r="U1140" s="129"/>
      <c r="V1140" s="186" t="str">
        <f>IF(OR($U1131=0,M1140="",Q1140=""),"",IF(AND(T1140="SI",$U1131&gt;=$V$22),"CUMPLE",IF($U1131&gt;=$V$23,"CUMPLE","NO CUMPLE")))</f>
        <v/>
      </c>
      <c r="W1140" s="129"/>
      <c r="X1140" s="186" t="str">
        <f>IF(OR(W1131=0,M1140="",Q1140=""),"",IF(AND(T1140="SI",W1131&lt;=$X$22),"CUMPLE",IF(W1131&lt;=$X$23,"CUMPLE","NO CUMPLE")))</f>
        <v/>
      </c>
      <c r="Y1140" s="129"/>
      <c r="Z1140" s="186" t="str">
        <f>IF(OR(Y1131=0,M1140="",Q1140=""),"",IF(AND(T1140="SI",Y1131&gt;=$Z$22),"CUMPLE",IF(Y1131&gt;=$Z$23,"CUMPLE","NO CUMPLE")))</f>
        <v/>
      </c>
      <c r="AA1140" s="214" t="str">
        <f t="shared" si="1018"/>
        <v/>
      </c>
      <c r="AB1140" s="200"/>
      <c r="AC1140" s="129"/>
      <c r="AD1140" s="129"/>
      <c r="AE1140" s="129"/>
      <c r="AF1140" s="188" t="str">
        <f>IF(OR(M1140="",L1130="",P1140=""),"",IF(AND(T1130="SI",AE1130&gt;=$AF$22),"CUMPLE",IF(AE1130&gt;=$AF$23,"CUMPLE","NO CUMPLE")))</f>
        <v/>
      </c>
      <c r="AG1140" s="129"/>
      <c r="AH1140" s="188" t="str">
        <f>IF(OR(M1140="",L1130="",P1130=""),"",IF(AND(T1130="SI",AG1130&gt;=$AH$22),"CUMPLE",IF(AG1130&gt;=$AH$23,"CUMPLE","NO CUMPLE")))</f>
        <v/>
      </c>
      <c r="AI1140" s="162" t="str">
        <f t="shared" si="1021"/>
        <v/>
      </c>
      <c r="AJ1140" s="14"/>
      <c r="AK1140" s="14"/>
    </row>
    <row r="1141" spans="1:37" ht="9.9499999999999993" customHeight="1" thickBot="1">
      <c r="A1141" s="259"/>
      <c r="B1141" s="322" t="s">
        <v>73</v>
      </c>
      <c r="C1141" s="323"/>
      <c r="D1141" s="323"/>
      <c r="E1141" s="323"/>
      <c r="F1141" s="323"/>
      <c r="G1141" s="323"/>
      <c r="H1141" s="323"/>
      <c r="I1141" s="323"/>
      <c r="J1141" s="323"/>
      <c r="K1141" s="323"/>
      <c r="L1141" s="323"/>
      <c r="M1141" s="323"/>
      <c r="N1141" s="323"/>
      <c r="O1141" s="323"/>
      <c r="P1141" s="323"/>
      <c r="Q1141" s="323"/>
      <c r="R1141" s="323"/>
      <c r="S1141" s="324"/>
      <c r="T1141" s="323"/>
      <c r="U1141" s="323"/>
      <c r="V1141" s="323"/>
      <c r="W1141" s="323"/>
      <c r="X1141" s="323"/>
      <c r="Y1141" s="323"/>
      <c r="Z1141" s="323"/>
      <c r="AA1141" s="324"/>
      <c r="AB1141" s="323"/>
      <c r="AC1141" s="323"/>
      <c r="AD1141" s="323"/>
      <c r="AE1141" s="323"/>
      <c r="AF1141" s="323"/>
      <c r="AG1141" s="323"/>
      <c r="AH1141" s="323"/>
      <c r="AI1141" s="325"/>
      <c r="AJ1141" s="14"/>
      <c r="AK1141" s="14"/>
    </row>
    <row r="1142" spans="1:37" s="221" customFormat="1" ht="26.1" customHeight="1">
      <c r="A1142" s="269" t="s">
        <v>400</v>
      </c>
      <c r="B1142" s="222">
        <v>94</v>
      </c>
      <c r="C1142" s="223" t="s">
        <v>401</v>
      </c>
      <c r="D1142" s="224">
        <f>IF(SUM(D1143:D1152)=0,"",SUM(D1143:D1152))</f>
        <v>1</v>
      </c>
      <c r="E1142" s="225">
        <f t="shared" ref="E1142:K1142" si="1027">IF(ISERROR(SUM(E1143:E1152)),"",SUM(E1143:E1152))</f>
        <v>7914039118</v>
      </c>
      <c r="F1142" s="225">
        <f t="shared" si="1027"/>
        <v>9657589039</v>
      </c>
      <c r="G1142" s="225">
        <f t="shared" si="1027"/>
        <v>1565435637</v>
      </c>
      <c r="H1142" s="225">
        <f t="shared" si="1027"/>
        <v>3804453205</v>
      </c>
      <c r="I1142" s="225">
        <f t="shared" si="1027"/>
        <v>6348603481</v>
      </c>
      <c r="J1142" s="225">
        <f t="shared" si="1027"/>
        <v>5853135834</v>
      </c>
      <c r="K1142" s="225">
        <f t="shared" si="1027"/>
        <v>451250672</v>
      </c>
      <c r="L1142" s="225">
        <f t="shared" ref="L1142" si="1028">IF(ISERROR(SUM(L1143:L1151)),"",SUM(L1143:L1151))</f>
        <v>198148497</v>
      </c>
      <c r="M1142" s="226">
        <v>1</v>
      </c>
      <c r="N1142" s="227">
        <f>IF(M1142="","",VLOOKUP(M1142,POA!$B$3:$G1114,3,0))</f>
        <v>5</v>
      </c>
      <c r="O1142" s="228" t="s">
        <v>7</v>
      </c>
      <c r="P1142" s="228">
        <f>+SUM(P1143:P1151)</f>
        <v>0</v>
      </c>
      <c r="Q1142" s="229">
        <f>IF(ISERROR(VLOOKUP(M1142,POA!$B$3:$G1127,2,0)),"",VLOOKUP(M1142,POA!$B$3:$G1127,2,0))</f>
        <v>3031202957</v>
      </c>
      <c r="R1142" s="230">
        <f>IF(M1142="","",SUM($I$1142)+IF(ISERROR(VLOOKUP(M1142,POA!$B$3:$G1111,4,0)),"",VLOOKUP(M1142,POA!$B$3:$G1111,4,0)))</f>
        <v>6954844072.3999996</v>
      </c>
      <c r="S1142" s="231" t="str">
        <f>IF(OR($R$26=0,M1142="",Q1142=""),"",IF($R$26&gt;=VLOOKUP(M1142,POA!$B$3:$G$21,6,FALSE),"CUMPLE","NO CUMPLE"))</f>
        <v/>
      </c>
      <c r="T1142" s="225" t="str">
        <f>IF(M1142="","",IF(COUNTIFS(T1143:T1152,"SI",D1143:D1152,"&gt;=10%")&gt;0,"SI","NO"))</f>
        <v>SI</v>
      </c>
      <c r="U1142" s="225">
        <f>IF(ISERROR(SUM(E1142/G1142)),0,SUM(E1142/G1142))</f>
        <v>5.0554867481913597</v>
      </c>
      <c r="V1142" s="232" t="str">
        <f>IF(OR($U1142=0,M1142="",Q1142=""),"",IF(AND(T1142="SI",$U1142&gt;=$V$22),"CUMPLE",IF($U1142&gt;=$V$23,"CUMPLE","NO CUMPLE")))</f>
        <v>CUMPLE</v>
      </c>
      <c r="W1142" s="233">
        <f>IF(M1142="","",IF(ISERROR(SUM(H1142/F1142)),0,SUM(H1142/F1142)))</f>
        <v>0.39393405431071582</v>
      </c>
      <c r="X1142" s="232" t="str">
        <f>IF(OR(W1142=0,M1142="",Q1142=""),"",IF(AND(T1142="SI",W1142&lt;=$X$22),"CUMPLE",IF(W1142&lt;=$X$23,"CUMPLE","NO CUMPLE")))</f>
        <v>CUMPLE</v>
      </c>
      <c r="Y1142" s="225">
        <f>IF(ISERROR(SUM(K1142/L1142)),0,SUM(K1142/L1142))</f>
        <v>2.2773358306119276</v>
      </c>
      <c r="Z1142" s="232" t="str">
        <f>IF(OR(Y1142=0,M1142="",Q1142=""),"",IF(AND(T1142="SI",Y1142&gt;=$Z$22),"CUMPLE",IF(Y1142&gt;=$Z$23,"CUMPLE","NO CUMPLE")))</f>
        <v>CUMPLE</v>
      </c>
      <c r="AA1142" s="234" t="str">
        <f t="shared" ref="AA1142:AA1152" si="1029">IF(OR(S1142="",V1142="",X1142="",Z1142=""),"",IF(S1142="NO CUMPLE","NO CUMPLE",IF(V1142="NO CUMPLE","NO CUMPLE",IF(X1142="NO CUMPLE","NO CUMPLE",IF(Z1142="NO CUMPLE","NO CUMPLE",IF(Z1142="NO CUMPLE","NO CUMPLE","CUMPLE"))))))</f>
        <v/>
      </c>
      <c r="AB1142" s="235">
        <v>2021</v>
      </c>
      <c r="AC1142" s="236">
        <f>IF(ISERROR(F1142/VLOOKUP(AB1142,$AC$21:$AD$23,2)),"",F1142/VLOOKUP(AB1142,$AC$21:$AD$23,2))</f>
        <v>10629.953395940238</v>
      </c>
      <c r="AD1142" s="237" t="str">
        <f>IF(OR(B1142="",C1142=""),"",IF(AND(AC1142&gt;0,AC1142&lt;=30000),"MIPYME","NO CUMPLE"))</f>
        <v>MIPYME</v>
      </c>
      <c r="AE1142" s="238">
        <f>IF(M1142="","",IF(ISERROR(SUM(K1142/J1142)),0,SUM(K1142/J1142)))</f>
        <v>7.7095540714902197E-2</v>
      </c>
      <c r="AF1142" s="239" t="str">
        <f>IF(OR(M1142="",L1142="",P1142=""),"",IF(AND(T1142="SI",AE1142&gt;=$AF$22),"CUMPLE",IF(AE1142&gt;=$AF$23,"CUMPLE","NO CUMPLE")))</f>
        <v>CUMPLE</v>
      </c>
      <c r="AG1142" s="238">
        <f>IF(M1142="","",IF(ISERROR(SUM(K1142/F1142)),0,SUM(K1142/F1142)))</f>
        <v>4.6724981791803906E-2</v>
      </c>
      <c r="AH1142" s="239" t="str">
        <f>IF(OR(M1142="",L1142="",P1142=""),"",IF(AND(T1142="SI",AG1142&gt;=$AH$22),"CUMPLE",IF(AG1142&gt;=$AH$23,"CUMPLE","NO CUMPLE")))</f>
        <v>CUMPLE</v>
      </c>
      <c r="AI1142" s="234" t="str">
        <f>IF(OR(AF1142="",AH1142=""),"",IF(AF1142="NO CUMPLE","NO CUMPLE",IF(AH1142="NO CUMPLE","NO CUMPLE",IF(AH1142="NO CUMPLE","NO CUMPLE","CUMPLE"))))</f>
        <v>CUMPLE</v>
      </c>
    </row>
    <row r="1143" spans="1:37" s="14" customFormat="1" ht="20.100000000000001" customHeight="1">
      <c r="A1143" s="259">
        <v>45483</v>
      </c>
      <c r="B1143" s="146">
        <f>IF(C1143="","",B1142+0.1)</f>
        <v>94.1</v>
      </c>
      <c r="C1143" s="146" t="s">
        <v>402</v>
      </c>
      <c r="D1143" s="147">
        <v>0.1</v>
      </c>
      <c r="E1143" s="137">
        <v>4508671140</v>
      </c>
      <c r="F1143" s="137">
        <v>5276533239</v>
      </c>
      <c r="G1143" s="137">
        <v>623902435</v>
      </c>
      <c r="H1143" s="137">
        <v>2071170849</v>
      </c>
      <c r="I1143" s="137">
        <f>IF(ISERROR(E1143-G1143),"",E1143-G1143)</f>
        <v>3884768705</v>
      </c>
      <c r="J1143" s="137">
        <f>IF(ISERROR(F1143-H1143),"",F1143-H1143)</f>
        <v>3205362390</v>
      </c>
      <c r="K1143" s="137">
        <v>228928177</v>
      </c>
      <c r="L1143" s="137">
        <v>80196032</v>
      </c>
      <c r="M1143" s="148">
        <v>2</v>
      </c>
      <c r="N1143" s="198">
        <f>IF(M1143="","",VLOOKUP(M1143,POA!$B$3:$G1114,3,0))</f>
        <v>5</v>
      </c>
      <c r="O1143" s="159" t="s">
        <v>7</v>
      </c>
      <c r="P1143" s="159">
        <f t="shared" ref="P1143:P1144" si="1030">+SUM(P1144:P1152)</f>
        <v>0</v>
      </c>
      <c r="Q1143" s="202">
        <f>IF(ISERROR(VLOOKUP(M1143,POA!$B$3:$G1127,2,0)),"",VLOOKUP(M1143,POA!$B$3:$G1127,2,0))</f>
        <v>1797292893</v>
      </c>
      <c r="R1143" s="264">
        <f>IF(M1143="","",SUM($I$1142)+IF(ISERROR(VLOOKUP(M1143,POA!$B$3:$G1112,4,0)),"",VLOOKUP(M1143,POA!$B$3:$G1112,4,0)))</f>
        <v>6708062059.6000004</v>
      </c>
      <c r="S1143" s="256" t="str">
        <f>IF(OR($R$26=0,M1143="",Q1143=""),"",IF($R$26&gt;=VLOOKUP(M1143,POA!$B$3:$G$21,6,FALSE),"CUMPLE","NO CUMPLE"))</f>
        <v/>
      </c>
      <c r="T1143" s="154" t="s">
        <v>71</v>
      </c>
      <c r="U1143" s="138"/>
      <c r="V1143" s="185" t="str">
        <f>IF(OR($U1142=0,M1143="",Q1143=""),"",IF(AND(T1143="SI",$U1142&gt;=$V$22),"CUMPLE",IF($U1142&gt;=$V$23,"CUMPLE","NO CUMPLE")))</f>
        <v>CUMPLE</v>
      </c>
      <c r="W1143" s="139"/>
      <c r="X1143" s="185" t="str">
        <f>IF(OR(W1142=0,M1143="",Q1143=""),"",IF(AND(T1143="SI",W1142&lt;=$X$22),"CUMPLE",IF(W1142&lt;=$X$23,"CUMPLE","NO CUMPLE")))</f>
        <v>CUMPLE</v>
      </c>
      <c r="Y1143" s="140"/>
      <c r="Z1143" s="185" t="str">
        <f>IF(OR(Y1142=0,M1143="",Q1143=""),"",IF(AND(T1143="SI",Y1142&gt;=$Z$22),"CUMPLE",IF(Y1142&gt;=$Z$23,"CUMPLE","NO CUMPLE")))</f>
        <v>CUMPLE</v>
      </c>
      <c r="AA1143" s="213" t="str">
        <f t="shared" si="1029"/>
        <v/>
      </c>
      <c r="AB1143" s="141">
        <v>2021</v>
      </c>
      <c r="AC1143" s="142">
        <f t="shared" ref="AC1143:AC1151" si="1031">IF(ISERROR(F1143/VLOOKUP(AB1143,$AC$21:$AD$23,2)),"",F1143/VLOOKUP(AB1143,$AC$21:$AD$23,2))</f>
        <v>5807.7955270405027</v>
      </c>
      <c r="AD1143" s="143" t="str">
        <f>IF(OR(B1143="",C1143=""),"",IF(AND(AC1143&gt;0,AC1143&lt;=30000),"MIPYME","NO CUMPLE"))</f>
        <v>MIPYME</v>
      </c>
      <c r="AE1143" s="144"/>
      <c r="AF1143" s="187" t="str">
        <f>IF(OR(M1143="",L1142="",P1143=""),"",IF(AND(T1142="SI",AE1142&gt;=$AF$22),"CUMPLE",IF(AE1142&gt;=$AF$23,"CUMPLE","NO CUMPLE")))</f>
        <v>CUMPLE</v>
      </c>
      <c r="AG1143" s="144"/>
      <c r="AH1143" s="187" t="str">
        <f>IF(OR(M1143="",L1142="",P1143=""),"",IF(AND(T1142="SI",AG1142&gt;=$AH$22),"CUMPLE",IF(AG1142&gt;=$AH$23,"CUMPLE","NO CUMPLE")))</f>
        <v>CUMPLE</v>
      </c>
      <c r="AI1143" s="161" t="str">
        <f t="shared" ref="AI1143:AI1152" si="1032">IF(OR(AF1143="",AH1143=""),"",IF(AF1143="NO CUMPLE","NO CUMPLE",IF(AH1143="NO CUMPLE","NO CUMPLE",IF(AH1143="NO CUMPLE","NO CUMPLE","CUMPLE"))))</f>
        <v>CUMPLE</v>
      </c>
    </row>
    <row r="1144" spans="1:37" s="14" customFormat="1" ht="20.100000000000001" customHeight="1">
      <c r="A1144" s="259">
        <v>45483</v>
      </c>
      <c r="B1144" s="21">
        <f t="shared" ref="B1144:B1152" si="1033">IF(C1144="","",B1143+0.1)</f>
        <v>94.199999999999989</v>
      </c>
      <c r="C1144" s="21" t="s">
        <v>403</v>
      </c>
      <c r="D1144" s="121">
        <v>0.9</v>
      </c>
      <c r="E1144" s="153">
        <v>3405367978</v>
      </c>
      <c r="F1144" s="153">
        <v>4381055800</v>
      </c>
      <c r="G1144" s="153">
        <v>941533202</v>
      </c>
      <c r="H1144" s="153">
        <v>1733282356</v>
      </c>
      <c r="I1144" s="153">
        <f>IF(ISERROR(E1144-G1144),"",E1144-G1144)</f>
        <v>2463834776</v>
      </c>
      <c r="J1144" s="153">
        <f t="shared" ref="J1144:J1152" si="1034">IF(ISERROR(F1144-H1144),"",F1144-H1144)</f>
        <v>2647773444</v>
      </c>
      <c r="K1144" s="153">
        <v>222322495</v>
      </c>
      <c r="L1144" s="153">
        <v>117952465</v>
      </c>
      <c r="M1144" s="149">
        <v>3</v>
      </c>
      <c r="N1144" s="197">
        <f>IF(M1144="","",VLOOKUP(M1144,POA!$B$3:$G1114,3,0))</f>
        <v>5</v>
      </c>
      <c r="O1144" s="160" t="s">
        <v>7</v>
      </c>
      <c r="P1144" s="160">
        <f t="shared" si="1030"/>
        <v>0</v>
      </c>
      <c r="Q1144" s="255">
        <f>IF(ISERROR(VLOOKUP(M1144,POA!$B$3:$G1127,2,0)),"",VLOOKUP(M1144,POA!$B$3:$G1127,2,0))</f>
        <v>1522205504</v>
      </c>
      <c r="R1144" s="295">
        <f>IF(M1144="","",SUM($I$1142)+IF(ISERROR(VLOOKUP(M1144,POA!$B$3:$G1113,4,0)),"",VLOOKUP(M1144,POA!$B$3:$G1113,4,0)))</f>
        <v>6653044581.8000002</v>
      </c>
      <c r="S1144" s="257" t="str">
        <f>IF(OR($R$26=0,M1144="",Q1144=""),"",IF($R$26&gt;=VLOOKUP(M1144,POA!$B$3:$G$21,6,FALSE),"CUMPLE","NO CUMPLE"))</f>
        <v/>
      </c>
      <c r="T1144" s="129" t="s">
        <v>71</v>
      </c>
      <c r="U1144" s="130"/>
      <c r="V1144" s="186" t="str">
        <f>IF(OR($U1142=0,M1144="",Q1144=""),"",IF(AND(T1144="SI",$U1142&gt;=$V$22),"CUMPLE",IF($U1142&gt;=$V$23,"CUMPLE","NO CUMPLE")))</f>
        <v>CUMPLE</v>
      </c>
      <c r="W1144" s="131"/>
      <c r="X1144" s="186" t="str">
        <f>IF(OR(W1142=0,M1144="",Q1144=""),"",IF(AND(T1144="SI",W1142&lt;=$X$22),"CUMPLE",IF(W1142&lt;=$X$23,"CUMPLE","NO CUMPLE")))</f>
        <v>CUMPLE</v>
      </c>
      <c r="Y1144" s="132"/>
      <c r="Z1144" s="186" t="str">
        <f>IF(OR(Y1142=0,M1144="",Q1144=""),"",IF(AND(T1144="SI",Y1142&gt;=$Z$22),"CUMPLE",IF(Y1142&gt;=$Z$23,"CUMPLE","NO CUMPLE")))</f>
        <v>CUMPLE</v>
      </c>
      <c r="AA1144" s="214" t="str">
        <f t="shared" si="1029"/>
        <v/>
      </c>
      <c r="AB1144" s="199">
        <v>2021</v>
      </c>
      <c r="AC1144" s="134">
        <f t="shared" si="1031"/>
        <v>4822.1578688997342</v>
      </c>
      <c r="AD1144" s="135" t="str">
        <f t="shared" ref="AD1144:AD1147" si="1035">IF(OR(B1144="",C1144=""),"",IF(AND(AC1144&gt;0,AC1144&lt;=30000),"MIPYME","NO CUMPLE"))</f>
        <v>MIPYME</v>
      </c>
      <c r="AE1144" s="136"/>
      <c r="AF1144" s="188" t="str">
        <f>IF(OR(M1144="",L1142="",P1144=""),"",IF(AND(T1142="SI",AE1142&gt;=$AF$22),"CUMPLE",IF(AE1142&gt;=$AF$23,"CUMPLE","NO CUMPLE")))</f>
        <v>CUMPLE</v>
      </c>
      <c r="AG1144" s="136"/>
      <c r="AH1144" s="188" t="str">
        <f>IF(OR(M1144="",L1142="",P1142=""),"",IF(AND(T1142="SI",AG1142&gt;=$AH$22),"CUMPLE",IF(AG1142&gt;=$AH$23,"CUMPLE","NO CUMPLE")))</f>
        <v>CUMPLE</v>
      </c>
      <c r="AI1144" s="162" t="str">
        <f t="shared" si="1032"/>
        <v>CUMPLE</v>
      </c>
    </row>
    <row r="1145" spans="1:37" s="14" customFormat="1" ht="20.100000000000001" customHeight="1">
      <c r="A1145" s="259"/>
      <c r="B1145" s="21" t="str">
        <f t="shared" si="1033"/>
        <v/>
      </c>
      <c r="C1145" s="21"/>
      <c r="D1145" s="121"/>
      <c r="E1145" s="153"/>
      <c r="F1145" s="153"/>
      <c r="G1145" s="153"/>
      <c r="H1145" s="153"/>
      <c r="I1145" s="153">
        <f t="shared" ref="I1145:I1151" si="1036">IF(ISERROR(E1145-G1145),"",E1145-G1145)</f>
        <v>0</v>
      </c>
      <c r="J1145" s="153">
        <f t="shared" si="1034"/>
        <v>0</v>
      </c>
      <c r="K1145" s="153"/>
      <c r="L1145" s="153"/>
      <c r="M1145" s="149">
        <v>4</v>
      </c>
      <c r="N1145" s="197">
        <f>IF(M1145="","",VLOOKUP(M1145,POA!$B$3:$G1114,3,0))</f>
        <v>5</v>
      </c>
      <c r="O1145" s="160" t="s">
        <v>7</v>
      </c>
      <c r="P1145" s="160">
        <f>+SUM(P1146:P1153)</f>
        <v>0</v>
      </c>
      <c r="Q1145" s="255">
        <f>IF(ISERROR(VLOOKUP(M1145,POA!$B$3:$G1127,2,0)),"",VLOOKUP(M1145,POA!$B$3:$G1127,2,0))</f>
        <v>1378467964</v>
      </c>
      <c r="R1145" s="295">
        <f>IF(M1145="","",SUM($I$1142)+IF(ISERROR(VLOOKUP(M1145,POA!$B$3:$G1114,4,0)),"",VLOOKUP(M1145,POA!$B$3:$G1114,4,0)))</f>
        <v>6624297073.8000002</v>
      </c>
      <c r="S1145" s="294" t="str">
        <f>IF(OR($R$26=0,M1145="",Q1145=""),"",IF($R$26&gt;=VLOOKUP(M1145,POA!$B$3:$G$21,6,FALSE),"CUMPLE","NO CUMPLE"))</f>
        <v/>
      </c>
      <c r="T1145" s="129"/>
      <c r="U1145" s="130"/>
      <c r="V1145" s="186" t="str">
        <f>IF(OR($U1142=0,M1145="",Q1145=""),"",IF(AND(T1145="SI",$U1142&gt;=$V$22),"CUMPLE",IF($U1142&gt;=$V$23,"CUMPLE","NO CUMPLE")))</f>
        <v>CUMPLE</v>
      </c>
      <c r="W1145" s="131"/>
      <c r="X1145" s="186" t="str">
        <f>IF(OR(W1142=0,M1145="",Q1145=""),"",IF(AND(T1145="SI",W1142&lt;=$X$22),"CUMPLE",IF(W1142&lt;=$X$23,"CUMPLE","NO CUMPLE")))</f>
        <v>CUMPLE</v>
      </c>
      <c r="Y1145" s="132"/>
      <c r="Z1145" s="186" t="str">
        <f>IF(OR(Y1142=0,M1145="",Q1145=""),"",IF(AND(T1145="SI",Y1142&gt;=$Z$22),"CUMPLE",IF(Y1142&gt;=$Z$23,"CUMPLE","NO CUMPLE")))</f>
        <v>CUMPLE</v>
      </c>
      <c r="AA1145" s="214" t="str">
        <f t="shared" si="1029"/>
        <v/>
      </c>
      <c r="AB1145" s="199">
        <v>2021</v>
      </c>
      <c r="AC1145" s="134">
        <f t="shared" si="1031"/>
        <v>0</v>
      </c>
      <c r="AD1145" s="135" t="str">
        <f t="shared" si="1035"/>
        <v/>
      </c>
      <c r="AE1145" s="136"/>
      <c r="AF1145" s="188" t="str">
        <f>IF(OR(M1145="",L1142="",P1145=""),"",IF(AND(T1142="SI",AE1142&gt;=$AF$22),"CUMPLE",IF(AE1142&gt;=$AF$23,"CUMPLE","NO CUMPLE")))</f>
        <v>CUMPLE</v>
      </c>
      <c r="AG1145" s="136"/>
      <c r="AH1145" s="188" t="str">
        <f>IF(OR(M1145="",L1142="",P1142=""),"",IF(AND(T1142="SI",AG1142&gt;=$AH$22),"CUMPLE",IF(AG1142&gt;=$AH$23,"CUMPLE","NO CUMPLE")))</f>
        <v>CUMPLE</v>
      </c>
      <c r="AI1145" s="162" t="str">
        <f t="shared" si="1032"/>
        <v>CUMPLE</v>
      </c>
    </row>
    <row r="1146" spans="1:37" s="14" customFormat="1" ht="20.100000000000001" customHeight="1">
      <c r="A1146" s="259"/>
      <c r="B1146" s="21" t="str">
        <f t="shared" si="1033"/>
        <v/>
      </c>
      <c r="C1146" s="21"/>
      <c r="D1146" s="121"/>
      <c r="E1146" s="153"/>
      <c r="F1146" s="153"/>
      <c r="G1146" s="153"/>
      <c r="H1146" s="153"/>
      <c r="I1146" s="153">
        <f t="shared" si="1036"/>
        <v>0</v>
      </c>
      <c r="J1146" s="153">
        <f t="shared" si="1034"/>
        <v>0</v>
      </c>
      <c r="K1146" s="153"/>
      <c r="L1146" s="153"/>
      <c r="M1146" s="149">
        <v>5</v>
      </c>
      <c r="N1146" s="197">
        <f>IF(M1146="","",VLOOKUP(M1146,POA!$B$3:$G1127,3,0))</f>
        <v>5</v>
      </c>
      <c r="O1146" s="160" t="s">
        <v>7</v>
      </c>
      <c r="P1146" s="160">
        <f>+SUM(P1147:P1153)</f>
        <v>0</v>
      </c>
      <c r="Q1146" s="255">
        <f>IF(ISERROR(VLOOKUP(M1146,POA!$B$3:$G1116,2,0)),"",VLOOKUP(M1146,POA!$B$3:$G1116,2,0))</f>
        <v>1348402734</v>
      </c>
      <c r="R1146" s="295">
        <f>IF(M1146="","",SUM($I$1142)+IF(ISERROR(VLOOKUP(M1146,POA!$B$3:$G1115,4,0)),"",VLOOKUP(M1146,POA!$B$3:$G1115,4,0)))</f>
        <v>6618284027.8000002</v>
      </c>
      <c r="S1146" s="298" t="str">
        <f>IF(OR($R$26=0,M1146="",Q1146=""),"",IF($R$26&gt;=VLOOKUP(M1146,POA!$B$3:$G$21,6,FALSE),"CUMPLE","NO CUMPLE"))</f>
        <v/>
      </c>
      <c r="T1146" s="129"/>
      <c r="U1146" s="130"/>
      <c r="V1146" s="186" t="str">
        <f>IF(OR($U1142=0,M1146="",Q1146=""),"",IF(AND(T1146="SI",$U1142&gt;=$V$22),"CUMPLE",IF($U1142&gt;=$V$23,"CUMPLE","NO CUMPLE")))</f>
        <v>CUMPLE</v>
      </c>
      <c r="W1146" s="131"/>
      <c r="X1146" s="186" t="str">
        <f>IF(OR(W1142=0,M1146="",Q1146=""),"",IF(AND(T1146="SI",W1142&lt;=$X$22),"CUMPLE",IF(W1142&lt;=$X$23,"CUMPLE","NO CUMPLE")))</f>
        <v>CUMPLE</v>
      </c>
      <c r="Y1146" s="132"/>
      <c r="Z1146" s="186" t="str">
        <f>IF(OR(Y1142=0,M1146="",Q1146=""),"",IF(AND(T1146="SI",Y1142&gt;=$Z$22),"CUMPLE",IF(Y1142&gt;=$Z$23,"CUMPLE","NO CUMPLE")))</f>
        <v>CUMPLE</v>
      </c>
      <c r="AA1146" s="214" t="str">
        <f t="shared" si="1029"/>
        <v/>
      </c>
      <c r="AB1146" s="199">
        <v>2021</v>
      </c>
      <c r="AC1146" s="134">
        <f t="shared" si="1031"/>
        <v>0</v>
      </c>
      <c r="AD1146" s="135" t="str">
        <f t="shared" si="1035"/>
        <v/>
      </c>
      <c r="AE1146" s="136"/>
      <c r="AF1146" s="188" t="str">
        <f>IF(OR(M1146="",L1142="",P1146=""),"",IF(AND(T1142="SI",AE1142&gt;=$AF$22),"CUMPLE",IF(AE1142&gt;=$AF$23,"CUMPLE","NO CUMPLE")))</f>
        <v>CUMPLE</v>
      </c>
      <c r="AG1146" s="136"/>
      <c r="AH1146" s="188" t="str">
        <f>IF(OR(M1145="",L1142="",P1142=""),"",IF(AND(T1142="SI",AG1142&gt;=$AH$22),"CUMPLE",IF(AG1142&gt;=$AH$23,"CUMPLE","NO CUMPLE")))</f>
        <v>CUMPLE</v>
      </c>
      <c r="AI1146" s="162" t="str">
        <f t="shared" si="1032"/>
        <v>CUMPLE</v>
      </c>
    </row>
    <row r="1147" spans="1:37" s="14" customFormat="1" ht="20.100000000000001" customHeight="1">
      <c r="A1147" s="259"/>
      <c r="B1147" s="21" t="str">
        <f t="shared" si="1033"/>
        <v/>
      </c>
      <c r="C1147" s="21"/>
      <c r="D1147" s="121"/>
      <c r="E1147" s="153"/>
      <c r="F1147" s="153"/>
      <c r="G1147" s="153"/>
      <c r="H1147" s="153"/>
      <c r="I1147" s="153">
        <f t="shared" si="1036"/>
        <v>0</v>
      </c>
      <c r="J1147" s="153">
        <f t="shared" si="1034"/>
        <v>0</v>
      </c>
      <c r="K1147" s="153"/>
      <c r="L1147" s="153"/>
      <c r="M1147" s="149">
        <v>6</v>
      </c>
      <c r="N1147" s="197">
        <f>IF(M1147="","",VLOOKUP(M1147,POA!$B$3:$G1114,3,0))</f>
        <v>5</v>
      </c>
      <c r="O1147" s="160" t="s">
        <v>7</v>
      </c>
      <c r="P1147" s="160">
        <f>+SUM(P1148:P1153)</f>
        <v>0</v>
      </c>
      <c r="Q1147" s="255">
        <f>IF(ISERROR(VLOOKUP(M1147,POA!$B$3:$G1127,2,0)),"",VLOOKUP(M1147,POA!$B$3:$G1127,2,0))</f>
        <v>1264100957</v>
      </c>
      <c r="R1147" s="295">
        <f>IF(M1147="","",SUM($I$1142)+IF(ISERROR(VLOOKUP(M1147,POA!$B$3:$G1116,4,0)),"",VLOOKUP(M1147,POA!$B$3:$G1116,4,0)))</f>
        <v>6601423672.3999996</v>
      </c>
      <c r="S1147" s="257" t="str">
        <f>IF(OR($R$26=0,M1147="",Q1147=""),"",IF($R$26&gt;=VLOOKUP(M1147,POA!$B$3:$G$21,6,FALSE),"CUMPLE","NO CUMPLE"))</f>
        <v/>
      </c>
      <c r="T1147" s="129"/>
      <c r="U1147" s="130"/>
      <c r="V1147" s="186" t="str">
        <f>IF(OR($U1142=0,M1147="",Q1147=""),"",IF(AND(T1147="SI",$U1142&gt;=$V$22),"CUMPLE",IF($U1142&gt;=$V$23,"CUMPLE","NO CUMPLE")))</f>
        <v>CUMPLE</v>
      </c>
      <c r="W1147" s="131"/>
      <c r="X1147" s="186" t="str">
        <f>IF(OR(W1142=0,M1147="",Q1147=""),"",IF(AND(T1147="SI",W1142&lt;=$X$22),"CUMPLE",IF(W1142&lt;=$X$23,"CUMPLE","NO CUMPLE")))</f>
        <v>CUMPLE</v>
      </c>
      <c r="Y1147" s="132"/>
      <c r="Z1147" s="186" t="str">
        <f>IF(OR(Y1142=0,M1147="",Q1147=""),"",IF(AND(T1147="SI",Y1142&gt;=$Z$22),"CUMPLE",IF(Y1142&gt;=$Z$23,"CUMPLE","NO CUMPLE")))</f>
        <v>CUMPLE</v>
      </c>
      <c r="AA1147" s="214" t="str">
        <f t="shared" si="1029"/>
        <v/>
      </c>
      <c r="AB1147" s="199">
        <v>2021</v>
      </c>
      <c r="AC1147" s="134">
        <f t="shared" si="1031"/>
        <v>0</v>
      </c>
      <c r="AD1147" s="135" t="str">
        <f t="shared" si="1035"/>
        <v/>
      </c>
      <c r="AE1147" s="136"/>
      <c r="AF1147" s="188" t="str">
        <f>IF(OR(M1147="",L1142="",P1147=""),"",IF(AND(T1142="SI",AE1142&gt;=$AF$22),"CUMPLE",IF(AE1142&gt;=$AF$23,"CUMPLE","NO CUMPLE")))</f>
        <v>CUMPLE</v>
      </c>
      <c r="AG1147" s="136"/>
      <c r="AH1147" s="188" t="str">
        <f>IF(OR(M1147="",L1142="",P1142=""),"",IF(AND(T1142="SI",AG1142&gt;=$AH$22),"CUMPLE",IF(AG1142&gt;=$AH$23,"CUMPLE","NO CUMPLE")))</f>
        <v>CUMPLE</v>
      </c>
      <c r="AI1147" s="162" t="str">
        <f t="shared" si="1032"/>
        <v>CUMPLE</v>
      </c>
    </row>
    <row r="1148" spans="1:37" s="14" customFormat="1" ht="20.100000000000001" customHeight="1">
      <c r="A1148" s="259"/>
      <c r="B1148" s="150" t="str">
        <f t="shared" si="1033"/>
        <v/>
      </c>
      <c r="C1148" s="150"/>
      <c r="D1148" s="121"/>
      <c r="E1148" s="153"/>
      <c r="F1148" s="153"/>
      <c r="G1148" s="153"/>
      <c r="H1148" s="153"/>
      <c r="I1148" s="153">
        <f t="shared" si="1036"/>
        <v>0</v>
      </c>
      <c r="J1148" s="153">
        <f t="shared" si="1034"/>
        <v>0</v>
      </c>
      <c r="K1148" s="153"/>
      <c r="L1148" s="153"/>
      <c r="M1148" s="149">
        <v>7</v>
      </c>
      <c r="N1148" s="197">
        <f>IF(M1148="","",VLOOKUP(M1148,POA!$B$3:$G1114,3,0))</f>
        <v>5</v>
      </c>
      <c r="O1148" s="160" t="s">
        <v>7</v>
      </c>
      <c r="P1148" s="160">
        <f>+SUM(P1149:P1153)</f>
        <v>0</v>
      </c>
      <c r="Q1148" s="255">
        <f>IF(ISERROR(VLOOKUP(M1148,POA!$B$3:$G1127,2,0)),"",VLOOKUP(M1148,POA!$B$3:$G1127,2,0))</f>
        <v>1167015102</v>
      </c>
      <c r="R1148" s="295">
        <f>IF(M1148="","",SUM($I$1142)+IF(ISERROR(VLOOKUP(M1148,POA!$B$3:$G1117,4,0)),"",VLOOKUP(M1148,POA!$B$3:$G1117,4,0)))</f>
        <v>6582006501.3999996</v>
      </c>
      <c r="S1148" s="257" t="str">
        <f>IF(OR($R$26=0,M1148="",Q1148=""),"",IF($R$26&gt;=VLOOKUP(M1148,POA!$B$3:$G$21,6,FALSE),"CUMPLE","NO CUMPLE"))</f>
        <v/>
      </c>
      <c r="T1148" s="129"/>
      <c r="U1148" s="130"/>
      <c r="V1148" s="186" t="str">
        <f>IF(OR($U1142=0,M1148="",Q1148=""),"",IF(AND(T1148="SI",$U1142&gt;=$V$22),"CUMPLE",IF($U1142&gt;=$V$23,"CUMPLE","NO CUMPLE")))</f>
        <v>CUMPLE</v>
      </c>
      <c r="W1148" s="131"/>
      <c r="X1148" s="186" t="str">
        <f>IF(OR(W1142=0,M1148="",Q1148=""),"",IF(AND(T1148="SI",W1142&lt;=$X$22),"CUMPLE",IF(W1142&lt;=$X$23,"CUMPLE","NO CUMPLE")))</f>
        <v>CUMPLE</v>
      </c>
      <c r="Y1148" s="132"/>
      <c r="Z1148" s="186" t="str">
        <f>IF(OR(Y1142=0,M1148="",Q1148=""),"",IF(AND(T1148="SI",Y1142&gt;=$Z$22),"CUMPLE",IF(Y1142&gt;=$Z$23,"CUMPLE","NO CUMPLE")))</f>
        <v>CUMPLE</v>
      </c>
      <c r="AA1148" s="214" t="str">
        <f t="shared" si="1029"/>
        <v/>
      </c>
      <c r="AB1148" s="199">
        <v>2021</v>
      </c>
      <c r="AC1148" s="134">
        <f t="shared" si="1031"/>
        <v>0</v>
      </c>
      <c r="AD1148" s="135" t="str">
        <f>IF(OR(B1148="",C1148=""),"",IF(AND(AC1148&gt;0,AC1148&lt;=30000),"MIPYME","NO CUMPLE"))</f>
        <v/>
      </c>
      <c r="AE1148" s="136"/>
      <c r="AF1148" s="188" t="str">
        <f>IF(OR(M1148="",L1142="",P1148=""),"",IF(AND(T1146="SI",AE1142&gt;=$AF$22),"CUMPLE",IF(AE1142&gt;=$AF$23,"CUMPLE","NO CUMPLE")))</f>
        <v>CUMPLE</v>
      </c>
      <c r="AG1148" s="136"/>
      <c r="AH1148" s="188" t="str">
        <f>IF(OR(M1148="",L1142="",P1142=""),"",IF(AND(T1142="SI",AG1142&gt;=$AH$22),"CUMPLE",IF(AG1142&gt;=$AH$23,"CUMPLE","NO CUMPLE")))</f>
        <v>CUMPLE</v>
      </c>
      <c r="AI1148" s="162" t="str">
        <f t="shared" si="1032"/>
        <v>CUMPLE</v>
      </c>
    </row>
    <row r="1149" spans="1:37" s="14" customFormat="1" ht="20.100000000000001" customHeight="1">
      <c r="A1149" s="259"/>
      <c r="B1149" s="150" t="str">
        <f t="shared" si="1033"/>
        <v/>
      </c>
      <c r="C1149" s="150"/>
      <c r="D1149" s="121"/>
      <c r="E1149" s="153"/>
      <c r="F1149" s="153"/>
      <c r="G1149" s="153"/>
      <c r="H1149" s="153"/>
      <c r="I1149" s="153">
        <f t="shared" si="1036"/>
        <v>0</v>
      </c>
      <c r="J1149" s="153">
        <f t="shared" si="1034"/>
        <v>0</v>
      </c>
      <c r="K1149" s="153"/>
      <c r="L1149" s="153"/>
      <c r="M1149" s="149">
        <v>8</v>
      </c>
      <c r="N1149" s="197">
        <f>IF(M1149="","",VLOOKUP(M1149,POA!$B$3:$G1114,3,0))</f>
        <v>5</v>
      </c>
      <c r="O1149" s="160" t="s">
        <v>7</v>
      </c>
      <c r="P1149" s="160">
        <f>+SUM(P1150:P1153)</f>
        <v>0</v>
      </c>
      <c r="Q1149" s="255">
        <f>IF(ISERROR(VLOOKUP(M1149,POA!$B$3:$G1127,2,0)),"",VLOOKUP(M1149,POA!$B$3:$G1127,2,0))</f>
        <v>1146992897</v>
      </c>
      <c r="R1149" s="295">
        <f>IF(M1149="","",SUM($I$1142)+IF(ISERROR(VLOOKUP(M1149,POA!$B$3:$G1118,4,0)),"",VLOOKUP(M1149,POA!$B$3:$G1118,4,0)))</f>
        <v>6578002060.3999996</v>
      </c>
      <c r="S1149" s="257" t="str">
        <f>IF(OR($R$26=0,M1149="",Q1149=""),"",IF($R$26&gt;=VLOOKUP(M1149,POA!$B$3:$G$21,6,FALSE),"CUMPLE","NO CUMPLE"))</f>
        <v/>
      </c>
      <c r="T1149" s="129"/>
      <c r="U1149" s="130"/>
      <c r="V1149" s="186" t="str">
        <f>IF(OR($U1142=0,M1149="",Q1149=""),"",IF(AND(T1149="SI",$U1142&gt;=$V$22),"CUMPLE",IF($U1142&gt;=$V$23,"CUMPLE","NO CUMPLE")))</f>
        <v>CUMPLE</v>
      </c>
      <c r="W1149" s="131"/>
      <c r="X1149" s="186" t="str">
        <f>IF(OR(W1142=0,M1149="",Q1149=""),"",IF(AND(T1149="SI",W1142&lt;=$X$22),"CUMPLE",IF(W1142&lt;=$X$23,"CUMPLE","NO CUMPLE")))</f>
        <v>CUMPLE</v>
      </c>
      <c r="Y1149" s="132"/>
      <c r="Z1149" s="186" t="str">
        <f>IF(OR(Y1142=0,M1149="",Q1149=""),"",IF(AND(T1149="SI",Y1142&gt;=$Z$22),"CUMPLE",IF(Y1142&gt;=$Z$23,"CUMPLE","NO CUMPLE")))</f>
        <v>CUMPLE</v>
      </c>
      <c r="AA1149" s="214" t="str">
        <f t="shared" si="1029"/>
        <v/>
      </c>
      <c r="AB1149" s="199">
        <v>2021</v>
      </c>
      <c r="AC1149" s="134">
        <f t="shared" si="1031"/>
        <v>0</v>
      </c>
      <c r="AD1149" s="135" t="str">
        <f t="shared" ref="AD1149:AD1150" si="1037">IF(OR(B1149="",C1149=""),"",IF(AND(AC1149&gt;0,AC1149&lt;=30000),"MIPYME","NO CUMPLE"))</f>
        <v/>
      </c>
      <c r="AE1149" s="136"/>
      <c r="AF1149" s="188" t="str">
        <f>IF(OR(M1149="",L1142="",P1149=""),"",IF(AND(T1142="SI",AE1142&gt;=$AF$22),"CUMPLE",IF(AE1142&gt;=$AF$23,"CUMPLE","NO CUMPLE")))</f>
        <v>CUMPLE</v>
      </c>
      <c r="AG1149" s="136"/>
      <c r="AH1149" s="188" t="str">
        <f>IF(OR(M1149="",L1142="",P1142=""),"",IF(AND(T1142="SI",AG1142&gt;=$AH$22),"CUMPLE",IF(AG1142&gt;=$AH$23,"CUMPLE","NO CUMPLE")))</f>
        <v>CUMPLE</v>
      </c>
      <c r="AI1149" s="162" t="str">
        <f t="shared" si="1032"/>
        <v>CUMPLE</v>
      </c>
    </row>
    <row r="1150" spans="1:37" s="14" customFormat="1" ht="20.100000000000001" customHeight="1">
      <c r="A1150" s="259"/>
      <c r="B1150" s="150" t="str">
        <f t="shared" si="1033"/>
        <v/>
      </c>
      <c r="C1150" s="150"/>
      <c r="D1150" s="121"/>
      <c r="E1150" s="153"/>
      <c r="F1150" s="153"/>
      <c r="G1150" s="153"/>
      <c r="H1150" s="153"/>
      <c r="I1150" s="153">
        <f t="shared" si="1036"/>
        <v>0</v>
      </c>
      <c r="J1150" s="153">
        <f t="shared" si="1034"/>
        <v>0</v>
      </c>
      <c r="K1150" s="153"/>
      <c r="L1150" s="153"/>
      <c r="M1150" s="149"/>
      <c r="N1150" s="197"/>
      <c r="O1150" s="160"/>
      <c r="P1150" s="160"/>
      <c r="Q1150" s="203"/>
      <c r="R1150" s="261"/>
      <c r="S1150" s="246" t="str">
        <f>IF(OR($R$26=0,M1150="",Q1150=""),"",IF($R$26&gt;=VLOOKUP(M1150,POA!$B$3:$G$21,6,FALSE),"CUMPLE","NO CUMPLE"))</f>
        <v/>
      </c>
      <c r="T1150" s="129"/>
      <c r="U1150" s="130"/>
      <c r="V1150" s="186" t="str">
        <f>IF(OR($U1142=0,M1150="",Q1150=""),"",IF(AND(T1150="SI",$U1142&gt;=$V$22),"CUMPLE",IF($U1142&gt;=$V$23,"CUMPLE","NO CUMPLE")))</f>
        <v/>
      </c>
      <c r="W1150" s="131"/>
      <c r="X1150" s="186" t="str">
        <f>IF(OR(W1142=0,M1150="",Q1150=""),"",IF(AND(T1150="SI",W1142&lt;=$X$22),"CUMPLE",IF(W1142&lt;=$X$23,"CUMPLE","NO CUMPLE")))</f>
        <v/>
      </c>
      <c r="Y1150" s="132"/>
      <c r="Z1150" s="186" t="str">
        <f>IF(OR(Y1142=0,M1150="",Q1150=""),"",IF(AND(T1150="SI",Y1142&gt;=$Z$22),"CUMPLE",IF(Y1142&gt;=$Z$23,"CUMPLE","NO CUMPLE")))</f>
        <v/>
      </c>
      <c r="AA1150" s="215" t="str">
        <f t="shared" si="1029"/>
        <v/>
      </c>
      <c r="AB1150" s="133">
        <v>2021</v>
      </c>
      <c r="AC1150" s="134">
        <f t="shared" si="1031"/>
        <v>0</v>
      </c>
      <c r="AD1150" s="135" t="str">
        <f t="shared" si="1037"/>
        <v/>
      </c>
      <c r="AE1150" s="136"/>
      <c r="AF1150" s="188" t="str">
        <f>IF(OR(M1150="",L1142="",P1142=""),"",IF(AND(T1142="SI",AE1142&gt;=$AF$22),"CUMPLE",IF(AE1142&gt;=$AF$23,"CUMPLE","NO CUMPLE")))</f>
        <v/>
      </c>
      <c r="AG1150" s="136"/>
      <c r="AH1150" s="188" t="str">
        <f>IF(OR(M1150="",L1142="",P1142=""),"",IF(AND(T1142="SI",AG1142&gt;=$AH$22),"CUMPLE",IF(AG1142&gt;=$AH$23,"CUMPLE","NO CUMPLE")))</f>
        <v/>
      </c>
      <c r="AI1150" s="162" t="str">
        <f t="shared" si="1032"/>
        <v/>
      </c>
    </row>
    <row r="1151" spans="1:37" s="14" customFormat="1" ht="20.100000000000001" customHeight="1">
      <c r="A1151" s="259"/>
      <c r="B1151" s="150" t="str">
        <f t="shared" si="1033"/>
        <v/>
      </c>
      <c r="C1151" s="150"/>
      <c r="D1151" s="121"/>
      <c r="E1151" s="153"/>
      <c r="F1151" s="153"/>
      <c r="G1151" s="153"/>
      <c r="H1151" s="153"/>
      <c r="I1151" s="153">
        <f t="shared" si="1036"/>
        <v>0</v>
      </c>
      <c r="J1151" s="153">
        <f t="shared" si="1034"/>
        <v>0</v>
      </c>
      <c r="K1151" s="153"/>
      <c r="L1151" s="153"/>
      <c r="M1151" s="151"/>
      <c r="N1151" s="197"/>
      <c r="O1151" s="160"/>
      <c r="P1151" s="160"/>
      <c r="Q1151" s="203"/>
      <c r="R1151" s="204"/>
      <c r="S1151" s="246"/>
      <c r="T1151" s="129"/>
      <c r="U1151" s="130"/>
      <c r="V1151" s="186" t="str">
        <f>IF(OR($U1142=0,M1151="",Q1151=""),"",IF(AND(T1151="SI",$U1142&gt;=$V$22),"CUMPLE",IF($U1142&gt;=$V$23,"CUMPLE","NO CUMPLE")))</f>
        <v/>
      </c>
      <c r="W1151" s="131"/>
      <c r="X1151" s="186" t="str">
        <f>IF(OR(W1142=0,M1151="",Q1151=""),"",IF(AND(T1151="SI",W1142&lt;=$X$22),"CUMPLE",IF(W1142&lt;=$X$23,"CUMPLE","NO CUMPLE")))</f>
        <v/>
      </c>
      <c r="Y1151" s="132"/>
      <c r="Z1151" s="186" t="str">
        <f>IF(OR(Y1142=0,M1151="",Q1151=""),"",IF(AND(T1151="SI",Y1142&gt;=$Z$22),"CUMPLE",IF(Y1142&gt;=$Z$23,"CUMPLE","NO CUMPLE")))</f>
        <v/>
      </c>
      <c r="AA1151" s="214" t="str">
        <f t="shared" si="1029"/>
        <v/>
      </c>
      <c r="AB1151" s="199">
        <v>2021</v>
      </c>
      <c r="AC1151" s="134">
        <f t="shared" si="1031"/>
        <v>0</v>
      </c>
      <c r="AD1151" s="135" t="str">
        <f>IF(OR(B1151="",C1151=""),"",IF(AND(AC1151&gt;0,AC1151&lt;=30000),"MIPYME","NO CUMPLE"))</f>
        <v/>
      </c>
      <c r="AE1151" s="136"/>
      <c r="AF1151" s="188" t="str">
        <f>IF(OR(M1151="",L1142="",P1151=""),"",IF(AND(T1142="SI",AE1142&gt;=$AF$22),"CUMPLE",IF(AE1142&gt;=$AF$23,"CUMPLE","NO CUMPLE")))</f>
        <v/>
      </c>
      <c r="AG1151" s="136"/>
      <c r="AH1151" s="188" t="str">
        <f>IF(OR(M1151="",L1142="",P1142=""),"",IF(AND(T1142="SI",AG1142&gt;=$AH$22),"CUMPLE",IF(AG1142&gt;=$AH$23,"CUMPLE","NO CUMPLE")))</f>
        <v/>
      </c>
      <c r="AI1151" s="162" t="str">
        <f t="shared" si="1032"/>
        <v/>
      </c>
    </row>
    <row r="1152" spans="1:37" ht="20.100000000000001" customHeight="1">
      <c r="A1152" s="259"/>
      <c r="B1152" s="284" t="str">
        <f t="shared" si="1033"/>
        <v/>
      </c>
      <c r="C1152" s="284"/>
      <c r="D1152" s="284"/>
      <c r="E1152" s="216"/>
      <c r="F1152" s="153"/>
      <c r="G1152" s="153"/>
      <c r="H1152" s="153"/>
      <c r="I1152" s="153">
        <f>IF(ISERROR(E1152-G1152),"",E1152-G1152)</f>
        <v>0</v>
      </c>
      <c r="J1152" s="153">
        <f t="shared" si="1034"/>
        <v>0</v>
      </c>
      <c r="K1152" s="153"/>
      <c r="L1152" s="153"/>
      <c r="M1152" s="151"/>
      <c r="N1152" s="197"/>
      <c r="O1152" s="160"/>
      <c r="P1152" s="160"/>
      <c r="Q1152" s="203"/>
      <c r="R1152" s="204"/>
      <c r="S1152" s="253"/>
      <c r="T1152" s="129"/>
      <c r="U1152" s="129"/>
      <c r="V1152" s="186" t="str">
        <f>IF(OR($U1143=0,M1152="",Q1152=""),"",IF(AND(T1152="SI",$U1143&gt;=$V$22),"CUMPLE",IF($U1143&gt;=$V$23,"CUMPLE","NO CUMPLE")))</f>
        <v/>
      </c>
      <c r="W1152" s="129"/>
      <c r="X1152" s="186" t="str">
        <f>IF(OR(W1143=0,M1152="",Q1152=""),"",IF(AND(T1152="SI",W1143&lt;=$X$22),"CUMPLE",IF(W1143&lt;=$X$23,"CUMPLE","NO CUMPLE")))</f>
        <v/>
      </c>
      <c r="Y1152" s="129"/>
      <c r="Z1152" s="186" t="str">
        <f>IF(OR(Y1143=0,M1152="",Q1152=""),"",IF(AND(T1152="SI",Y1143&gt;=$Z$22),"CUMPLE",IF(Y1143&gt;=$Z$23,"CUMPLE","NO CUMPLE")))</f>
        <v/>
      </c>
      <c r="AA1152" s="214" t="str">
        <f t="shared" si="1029"/>
        <v/>
      </c>
      <c r="AB1152" s="200"/>
      <c r="AC1152" s="129"/>
      <c r="AD1152" s="129"/>
      <c r="AE1152" s="129"/>
      <c r="AF1152" s="188" t="str">
        <f>IF(OR(M1152="",L1142="",P1152=""),"",IF(AND(T1142="SI",AE1142&gt;=$AF$22),"CUMPLE",IF(AE1142&gt;=$AF$23,"CUMPLE","NO CUMPLE")))</f>
        <v/>
      </c>
      <c r="AG1152" s="129"/>
      <c r="AH1152" s="188" t="str">
        <f>IF(OR(M1152="",L1142="",P1142=""),"",IF(AND(T1142="SI",AG1142&gt;=$AH$22),"CUMPLE",IF(AG1142&gt;=$AH$23,"CUMPLE","NO CUMPLE")))</f>
        <v/>
      </c>
      <c r="AI1152" s="162" t="str">
        <f t="shared" si="1032"/>
        <v/>
      </c>
      <c r="AJ1152" s="14"/>
      <c r="AK1152" s="14"/>
    </row>
    <row r="1153" spans="1:37" ht="9.9499999999999993" customHeight="1">
      <c r="A1153" s="259"/>
      <c r="B1153" s="322" t="s">
        <v>73</v>
      </c>
      <c r="C1153" s="323"/>
      <c r="D1153" s="323"/>
      <c r="E1153" s="323"/>
      <c r="F1153" s="323"/>
      <c r="G1153" s="323"/>
      <c r="H1153" s="323"/>
      <c r="I1153" s="323"/>
      <c r="J1153" s="323"/>
      <c r="K1153" s="323"/>
      <c r="L1153" s="323"/>
      <c r="M1153" s="323"/>
      <c r="N1153" s="323"/>
      <c r="O1153" s="323"/>
      <c r="P1153" s="323"/>
      <c r="Q1153" s="323"/>
      <c r="R1153" s="323"/>
      <c r="S1153" s="324"/>
      <c r="T1153" s="323"/>
      <c r="U1153" s="323"/>
      <c r="V1153" s="323"/>
      <c r="W1153" s="323"/>
      <c r="X1153" s="323"/>
      <c r="Y1153" s="323"/>
      <c r="Z1153" s="323"/>
      <c r="AA1153" s="324"/>
      <c r="AB1153" s="323"/>
      <c r="AC1153" s="323"/>
      <c r="AD1153" s="323"/>
      <c r="AE1153" s="323"/>
      <c r="AF1153" s="323"/>
      <c r="AG1153" s="323"/>
      <c r="AH1153" s="323"/>
      <c r="AI1153" s="325"/>
      <c r="AJ1153" s="14"/>
      <c r="AK1153" s="14"/>
    </row>
    <row r="1154" spans="1:37" s="221" customFormat="1" ht="26.1" customHeight="1">
      <c r="A1154" s="269" t="s">
        <v>404</v>
      </c>
      <c r="B1154" s="222">
        <v>95</v>
      </c>
      <c r="C1154" s="223" t="s">
        <v>405</v>
      </c>
      <c r="D1154" s="224">
        <f>IF(SUM(D1155:D1164)=0,"",SUM(D1155:D1164))</f>
        <v>1</v>
      </c>
      <c r="E1154" s="225">
        <f t="shared" ref="E1154:K1154" si="1038">IF(ISERROR(SUM(E1155:E1164)),"",SUM(E1155:E1164))</f>
        <v>8490304226</v>
      </c>
      <c r="F1154" s="225">
        <f t="shared" si="1038"/>
        <v>11443573867</v>
      </c>
      <c r="G1154" s="225">
        <f t="shared" si="1038"/>
        <v>1005318255</v>
      </c>
      <c r="H1154" s="225">
        <f t="shared" si="1038"/>
        <v>5883587538</v>
      </c>
      <c r="I1154" s="225">
        <f t="shared" si="1038"/>
        <v>7484985971</v>
      </c>
      <c r="J1154" s="225">
        <f t="shared" si="1038"/>
        <v>5559986329</v>
      </c>
      <c r="K1154" s="225">
        <f t="shared" si="1038"/>
        <v>1474570849</v>
      </c>
      <c r="L1154" s="225">
        <f t="shared" ref="L1154" si="1039">IF(ISERROR(SUM(L1155:L1163)),"",SUM(L1155:L1163))</f>
        <v>227827485.11000001</v>
      </c>
      <c r="M1154" s="226">
        <v>4</v>
      </c>
      <c r="N1154" s="227">
        <f>IF(M1154="","",VLOOKUP(M1154,POA!$B$3:$G1126,3,0))</f>
        <v>5</v>
      </c>
      <c r="O1154" s="228" t="s">
        <v>7</v>
      </c>
      <c r="P1154" s="228">
        <f>+SUM(P1155:P1163)</f>
        <v>0</v>
      </c>
      <c r="Q1154" s="229">
        <f>IF(ISERROR(VLOOKUP(M1154,POA!$B$3:$G1139,2,0)),"",VLOOKUP(M1154,POA!$B$3:$G1139,2,0))</f>
        <v>1378467964</v>
      </c>
      <c r="R1154" s="264">
        <f>IF(M1154="","",SUM($I$1154)+IF(ISERROR(VLOOKUP(M1154,POA!$B$3:$G1123,4,0)),"",VLOOKUP(M1154,POA!$B$3:$G1123,4,0)))</f>
        <v>7760679563.8000002</v>
      </c>
      <c r="S1154" s="231" t="str">
        <f>IF(OR($R$26=0,M1154="",Q1154=""),"",IF($R$26&gt;=VLOOKUP(M1154,POA!$B$3:$G$21,6,FALSE),"CUMPLE","NO CUMPLE"))</f>
        <v/>
      </c>
      <c r="T1154" s="225" t="str">
        <f>IF(M1154="","",IF(COUNTIFS(T1155:T1164,"SI",D1155:D1164,"&gt;=10%")&gt;0,"SI","NO"))</f>
        <v>SI</v>
      </c>
      <c r="U1154" s="225">
        <f>IF(ISERROR(SUM(E1154/G1154)),0,SUM(E1154/G1154))</f>
        <v>8.4453894911119463</v>
      </c>
      <c r="V1154" s="232" t="str">
        <f>IF(OR($U1154=0,M1154="",Q1154=""),"",IF(AND(T1154="SI",$U1154&gt;=$V$22),"CUMPLE",IF($U1154&gt;=$V$23,"CUMPLE","NO CUMPLE")))</f>
        <v>CUMPLE</v>
      </c>
      <c r="W1154" s="233">
        <f>IF(M1154="","",IF(ISERROR(SUM(H1154/F1154)),0,SUM(H1154/F1154)))</f>
        <v>0.5141389924494294</v>
      </c>
      <c r="X1154" s="232" t="str">
        <f>IF(OR(W1154=0,M1154="",Q1154=""),"",IF(AND(T1154="SI",W1154&lt;=$X$22),"CUMPLE",IF(W1154&lt;=$X$23,"CUMPLE","NO CUMPLE")))</f>
        <v>CUMPLE</v>
      </c>
      <c r="Y1154" s="225">
        <f>IF(ISERROR(SUM(K1154/L1154)),0,SUM(K1154/L1154))</f>
        <v>6.4723132430138772</v>
      </c>
      <c r="Z1154" s="232" t="str">
        <f>IF(OR(Y1154=0,M1154="",Q1154=""),"",IF(AND(T1154="SI",Y1154&gt;=$Z$22),"CUMPLE",IF(Y1154&gt;=$Z$23,"CUMPLE","NO CUMPLE")))</f>
        <v>CUMPLE</v>
      </c>
      <c r="AA1154" s="234" t="str">
        <f t="shared" ref="AA1154:AA1164" si="1040">IF(OR(S1154="",V1154="",X1154="",Z1154=""),"",IF(S1154="NO CUMPLE","NO CUMPLE",IF(V1154="NO CUMPLE","NO CUMPLE",IF(X1154="NO CUMPLE","NO CUMPLE",IF(Z1154="NO CUMPLE","NO CUMPLE",IF(Z1154="NO CUMPLE","NO CUMPLE","CUMPLE"))))))</f>
        <v/>
      </c>
      <c r="AB1154" s="235">
        <v>2021</v>
      </c>
      <c r="AC1154" s="236">
        <f>IF(ISERROR(F1154/VLOOKUP(AB1154,$AC$21:$AD$23,2)),"",F1154/VLOOKUP(AB1154,$AC$21:$AD$23,2))</f>
        <v>12595.758257881447</v>
      </c>
      <c r="AD1154" s="237" t="str">
        <f>IF(OR(B1154="",C1154=""),"",IF(AND(AC1154&gt;0,AC1154&lt;=30000),"MIPYME","NO CUMPLE"))</f>
        <v>MIPYME</v>
      </c>
      <c r="AE1154" s="238">
        <f>IF(M1154="","",IF(ISERROR(SUM(K1154/J1154)),0,SUM(K1154/J1154)))</f>
        <v>0.26521123645734057</v>
      </c>
      <c r="AF1154" s="239" t="str">
        <f>IF(OR(M1154="",L1154="",P1154=""),"",IF(AND(T1154="SI",AE1154&gt;=$AF$22),"CUMPLE",IF(AE1154&gt;=$AF$23,"CUMPLE","NO CUMPLE")))</f>
        <v>CUMPLE</v>
      </c>
      <c r="AG1154" s="238">
        <f>IF(M1154="","",IF(ISERROR(SUM(K1154/F1154)),0,SUM(K1154/F1154)))</f>
        <v>0.12885579855889612</v>
      </c>
      <c r="AH1154" s="239" t="str">
        <f>IF(OR(M1154="",L1154="",P1154=""),"",IF(AND(T1154="SI",AG1154&gt;=$AH$22),"CUMPLE",IF(AG1154&gt;=$AH$23,"CUMPLE","NO CUMPLE")))</f>
        <v>CUMPLE</v>
      </c>
      <c r="AI1154" s="234" t="str">
        <f>IF(OR(AF1154="",AH1154=""),"",IF(AF1154="NO CUMPLE","NO CUMPLE",IF(AH1154="NO CUMPLE","NO CUMPLE",IF(AH1154="NO CUMPLE","NO CUMPLE","CUMPLE"))))</f>
        <v>CUMPLE</v>
      </c>
    </row>
    <row r="1155" spans="1:37" s="14" customFormat="1" ht="20.100000000000001" customHeight="1">
      <c r="A1155" s="259">
        <v>45477</v>
      </c>
      <c r="B1155" s="146">
        <f>IF(C1155="","",B1154+0.1)</f>
        <v>95.1</v>
      </c>
      <c r="C1155" s="146" t="s">
        <v>406</v>
      </c>
      <c r="D1155" s="147">
        <v>0.91</v>
      </c>
      <c r="E1155" s="137">
        <v>4884570147</v>
      </c>
      <c r="F1155" s="137">
        <v>7271055023</v>
      </c>
      <c r="G1155" s="137">
        <v>770674324</v>
      </c>
      <c r="H1155" s="137">
        <v>2861555663</v>
      </c>
      <c r="I1155" s="137">
        <f>IF(ISERROR(E1155-G1155),"",E1155-G1155)</f>
        <v>4113895823</v>
      </c>
      <c r="J1155" s="137">
        <f>IF(ISERROR(F1155-H1155),"",F1155-H1155)</f>
        <v>4409499360</v>
      </c>
      <c r="K1155" s="137">
        <v>1161652933</v>
      </c>
      <c r="L1155" s="137">
        <v>209683141.11000001</v>
      </c>
      <c r="M1155" s="148">
        <v>6</v>
      </c>
      <c r="N1155" s="198">
        <f>IF(M1155="","",VLOOKUP(M1155,POA!$B$3:$G1126,3,0))</f>
        <v>5</v>
      </c>
      <c r="O1155" s="159" t="s">
        <v>7</v>
      </c>
      <c r="P1155" s="159">
        <f t="shared" ref="P1155:P1156" si="1041">+SUM(P1156:P1164)</f>
        <v>0</v>
      </c>
      <c r="Q1155" s="254">
        <f>IF(ISERROR(VLOOKUP(M1155,POA!$B$3:$G1139,2,0)),"",VLOOKUP(M1155,POA!$B$3:$G1139,2,0))</f>
        <v>1264100957</v>
      </c>
      <c r="R1155" s="295">
        <f>IF(M1155="","",SUM($I$1154)+IF(ISERROR(VLOOKUP(M1155,POA!$B$3:$G1124,4,0)),"",VLOOKUP(M1155,POA!$B$3:$G1124,4,0)))</f>
        <v>7737806162.3999996</v>
      </c>
      <c r="S1155" s="256" t="str">
        <f>IF(OR($R$26=0,M1155="",Q1155=""),"",IF($R$26&gt;=VLOOKUP(M1155,POA!$B$3:$G$21,6,FALSE),"CUMPLE","NO CUMPLE"))</f>
        <v/>
      </c>
      <c r="T1155" s="154" t="s">
        <v>71</v>
      </c>
      <c r="U1155" s="138"/>
      <c r="V1155" s="185" t="str">
        <f>IF(OR($U1154=0,M1155="",Q1155=""),"",IF(AND(T1155="SI",$U1154&gt;=$V$22),"CUMPLE",IF($U1154&gt;=$V$23,"CUMPLE","NO CUMPLE")))</f>
        <v>CUMPLE</v>
      </c>
      <c r="W1155" s="139"/>
      <c r="X1155" s="185" t="str">
        <f>IF(OR(W1154=0,M1155="",Q1155=""),"",IF(AND(T1155="SI",W1154&lt;=$X$22),"CUMPLE",IF(W1154&lt;=$X$23,"CUMPLE","NO CUMPLE")))</f>
        <v>CUMPLE</v>
      </c>
      <c r="Y1155" s="140"/>
      <c r="Z1155" s="185" t="str">
        <f>IF(OR(Y1154=0,M1155="",Q1155=""),"",IF(AND(T1155="SI",Y1154&gt;=$Z$22),"CUMPLE",IF(Y1154&gt;=$Z$23,"CUMPLE","NO CUMPLE")))</f>
        <v>CUMPLE</v>
      </c>
      <c r="AA1155" s="213" t="str">
        <f t="shared" si="1040"/>
        <v/>
      </c>
      <c r="AB1155" s="141">
        <v>2021</v>
      </c>
      <c r="AC1155" s="142">
        <f t="shared" ref="AC1155:AC1163" si="1042">IF(ISERROR(F1155/VLOOKUP(AB1155,$AC$21:$AD$23,2)),"",F1155/VLOOKUP(AB1155,$AC$21:$AD$23,2))</f>
        <v>8003.1336725641313</v>
      </c>
      <c r="AD1155" s="143" t="str">
        <f>IF(OR(B1155="",C1155=""),"",IF(AND(AC1155&gt;0,AC1155&lt;=30000),"MIPYME","NO CUMPLE"))</f>
        <v>MIPYME</v>
      </c>
      <c r="AE1155" s="144"/>
      <c r="AF1155" s="187" t="str">
        <f>IF(OR(M1155="",L1154="",P1155=""),"",IF(AND(T1154="SI",AE1154&gt;=$AF$22),"CUMPLE",IF(AE1154&gt;=$AF$23,"CUMPLE","NO CUMPLE")))</f>
        <v>CUMPLE</v>
      </c>
      <c r="AG1155" s="144"/>
      <c r="AH1155" s="187" t="str">
        <f>IF(OR(M1155="",L1154="",P1155=""),"",IF(AND(T1154="SI",AG1154&gt;=$AH$22),"CUMPLE",IF(AG1154&gt;=$AH$23,"CUMPLE","NO CUMPLE")))</f>
        <v>CUMPLE</v>
      </c>
      <c r="AI1155" s="161" t="str">
        <f t="shared" ref="AI1155:AI1164" si="1043">IF(OR(AF1155="",AH1155=""),"",IF(AF1155="NO CUMPLE","NO CUMPLE",IF(AH1155="NO CUMPLE","NO CUMPLE",IF(AH1155="NO CUMPLE","NO CUMPLE","CUMPLE"))))</f>
        <v>CUMPLE</v>
      </c>
    </row>
    <row r="1156" spans="1:37" s="14" customFormat="1" ht="20.100000000000001" customHeight="1">
      <c r="A1156" s="259">
        <v>45477</v>
      </c>
      <c r="B1156" s="21">
        <f t="shared" ref="B1156:B1164" si="1044">IF(C1156="","",B1155+0.1)</f>
        <v>95.199999999999989</v>
      </c>
      <c r="C1156" s="21" t="s">
        <v>407</v>
      </c>
      <c r="D1156" s="121">
        <v>0.09</v>
      </c>
      <c r="E1156" s="153">
        <v>3605734079</v>
      </c>
      <c r="F1156" s="153">
        <v>4172518844</v>
      </c>
      <c r="G1156" s="153">
        <v>234643931</v>
      </c>
      <c r="H1156" s="153">
        <v>3022031875</v>
      </c>
      <c r="I1156" s="153">
        <f>IF(ISERROR(E1156-G1156),"",E1156-G1156)</f>
        <v>3371090148</v>
      </c>
      <c r="J1156" s="153">
        <f t="shared" ref="J1156:J1164" si="1045">IF(ISERROR(F1156-H1156),"",F1156-H1156)</f>
        <v>1150486969</v>
      </c>
      <c r="K1156" s="153">
        <v>312917916</v>
      </c>
      <c r="L1156" s="153">
        <v>18144344</v>
      </c>
      <c r="M1156" s="149">
        <v>7</v>
      </c>
      <c r="N1156" s="197">
        <f>IF(M1156="","",VLOOKUP(M1156,POA!$B$3:$G1126,3,0))</f>
        <v>5</v>
      </c>
      <c r="O1156" s="160" t="s">
        <v>7</v>
      </c>
      <c r="P1156" s="160">
        <f t="shared" si="1041"/>
        <v>0</v>
      </c>
      <c r="Q1156" s="255">
        <f>IF(ISERROR(VLOOKUP(M1156,POA!$B$3:$G1139,2,0)),"",VLOOKUP(M1156,POA!$B$3:$G1139,2,0))</f>
        <v>1167015102</v>
      </c>
      <c r="R1156" s="295">
        <f>IF(M1156="","",SUM($I$1154)+IF(ISERROR(VLOOKUP(M1156,POA!$B$3:$G1125,4,0)),"",VLOOKUP(M1156,POA!$B$3:$G1125,4,0)))</f>
        <v>7718388991.3999996</v>
      </c>
      <c r="S1156" s="257" t="str">
        <f>IF(OR($R$26=0,M1156="",Q1156=""),"",IF($R$26&gt;=VLOOKUP(M1156,POA!$B$3:$G$21,6,FALSE),"CUMPLE","NO CUMPLE"))</f>
        <v/>
      </c>
      <c r="T1156" s="129" t="s">
        <v>71</v>
      </c>
      <c r="U1156" s="130"/>
      <c r="V1156" s="186" t="str">
        <f>IF(OR($U1154=0,M1156="",Q1156=""),"",IF(AND(T1156="SI",$U1154&gt;=$V$22),"CUMPLE",IF($U1154&gt;=$V$23,"CUMPLE","NO CUMPLE")))</f>
        <v>CUMPLE</v>
      </c>
      <c r="W1156" s="131"/>
      <c r="X1156" s="186" t="str">
        <f>IF(OR(W1154=0,M1156="",Q1156=""),"",IF(AND(T1156="SI",W1154&lt;=$X$22),"CUMPLE",IF(W1154&lt;=$X$23,"CUMPLE","NO CUMPLE")))</f>
        <v>CUMPLE</v>
      </c>
      <c r="Y1156" s="132"/>
      <c r="Z1156" s="186" t="str">
        <f>IF(OR(Y1154=0,M1156="",Q1156=""),"",IF(AND(T1156="SI",Y1154&gt;=$Z$22),"CUMPLE",IF(Y1154&gt;=$Z$23,"CUMPLE","NO CUMPLE")))</f>
        <v>CUMPLE</v>
      </c>
      <c r="AA1156" s="214" t="str">
        <f t="shared" si="1040"/>
        <v/>
      </c>
      <c r="AB1156" s="199">
        <v>2021</v>
      </c>
      <c r="AC1156" s="134">
        <f t="shared" si="1042"/>
        <v>4592.6245853173159</v>
      </c>
      <c r="AD1156" s="135" t="str">
        <f t="shared" ref="AD1156:AD1159" si="1046">IF(OR(B1156="",C1156=""),"",IF(AND(AC1156&gt;0,AC1156&lt;=30000),"MIPYME","NO CUMPLE"))</f>
        <v>MIPYME</v>
      </c>
      <c r="AE1156" s="136"/>
      <c r="AF1156" s="188" t="str">
        <f>IF(OR(M1156="",L1154="",P1156=""),"",IF(AND(T1154="SI",AE1154&gt;=$AF$22),"CUMPLE",IF(AE1154&gt;=$AF$23,"CUMPLE","NO CUMPLE")))</f>
        <v>CUMPLE</v>
      </c>
      <c r="AG1156" s="136"/>
      <c r="AH1156" s="188" t="str">
        <f>IF(OR(M1156="",L1154="",P1154=""),"",IF(AND(T1154="SI",AG1154&gt;=$AH$22),"CUMPLE",IF(AG1154&gt;=$AH$23,"CUMPLE","NO CUMPLE")))</f>
        <v>CUMPLE</v>
      </c>
      <c r="AI1156" s="162" t="str">
        <f t="shared" si="1043"/>
        <v>CUMPLE</v>
      </c>
    </row>
    <row r="1157" spans="1:37" s="14" customFormat="1" ht="20.100000000000001" customHeight="1">
      <c r="A1157" s="259"/>
      <c r="B1157" s="21" t="str">
        <f t="shared" si="1044"/>
        <v/>
      </c>
      <c r="C1157" s="21"/>
      <c r="D1157" s="121"/>
      <c r="E1157" s="153"/>
      <c r="F1157" s="153"/>
      <c r="G1157" s="153"/>
      <c r="H1157" s="153"/>
      <c r="I1157" s="153">
        <f t="shared" ref="I1157:I1163" si="1047">IF(ISERROR(E1157-G1157),"",E1157-G1157)</f>
        <v>0</v>
      </c>
      <c r="J1157" s="153">
        <f t="shared" si="1045"/>
        <v>0</v>
      </c>
      <c r="K1157" s="153"/>
      <c r="L1157" s="153"/>
      <c r="M1157" s="149">
        <v>8</v>
      </c>
      <c r="N1157" s="197">
        <f>IF(M1157="","",VLOOKUP(M1157,POA!$B$3:$G1126,3,0))</f>
        <v>5</v>
      </c>
      <c r="O1157" s="160" t="s">
        <v>7</v>
      </c>
      <c r="P1157" s="160">
        <f>+SUM(P1158:P1165)</f>
        <v>0</v>
      </c>
      <c r="Q1157" s="255">
        <f>IF(ISERROR(VLOOKUP(M1157,POA!$B$3:$G1139,2,0)),"",VLOOKUP(M1157,POA!$B$3:$G1139,2,0))</f>
        <v>1146992897</v>
      </c>
      <c r="R1157" s="295">
        <f>IF(M1157="","",SUM($I$1154)+IF(ISERROR(VLOOKUP(M1157,POA!$B$3:$G1126,4,0)),"",VLOOKUP(M1157,POA!$B$3:$G1126,4,0)))</f>
        <v>7714384550.3999996</v>
      </c>
      <c r="S1157" s="294" t="str">
        <f>IF(OR($R$26=0,M1157="",Q1157=""),"",IF($R$26&gt;=VLOOKUP(M1157,POA!$B$3:$G$21,6,FALSE),"CUMPLE","NO CUMPLE"))</f>
        <v/>
      </c>
      <c r="T1157" s="129"/>
      <c r="U1157" s="130"/>
      <c r="V1157" s="186" t="str">
        <f>IF(OR($U1154=0,M1157="",Q1157=""),"",IF(AND(T1157="SI",$U1154&gt;=$V$22),"CUMPLE",IF($U1154&gt;=$V$23,"CUMPLE","NO CUMPLE")))</f>
        <v>CUMPLE</v>
      </c>
      <c r="W1157" s="131"/>
      <c r="X1157" s="186" t="str">
        <f>IF(OR(W1154=0,M1157="",Q1157=""),"",IF(AND(T1157="SI",W1154&lt;=$X$22),"CUMPLE",IF(W1154&lt;=$X$23,"CUMPLE","NO CUMPLE")))</f>
        <v>CUMPLE</v>
      </c>
      <c r="Y1157" s="132"/>
      <c r="Z1157" s="186" t="str">
        <f>IF(OR(Y1154=0,M1157="",Q1157=""),"",IF(AND(T1157="SI",Y1154&gt;=$Z$22),"CUMPLE",IF(Y1154&gt;=$Z$23,"CUMPLE","NO CUMPLE")))</f>
        <v>CUMPLE</v>
      </c>
      <c r="AA1157" s="214" t="str">
        <f t="shared" si="1040"/>
        <v/>
      </c>
      <c r="AB1157" s="199">
        <v>2021</v>
      </c>
      <c r="AC1157" s="134">
        <f t="shared" si="1042"/>
        <v>0</v>
      </c>
      <c r="AD1157" s="135" t="str">
        <f t="shared" si="1046"/>
        <v/>
      </c>
      <c r="AE1157" s="136"/>
      <c r="AF1157" s="188" t="str">
        <f>IF(OR(M1157="",L1154="",P1157=""),"",IF(AND(T1154="SI",AE1154&gt;=$AF$22),"CUMPLE",IF(AE1154&gt;=$AF$23,"CUMPLE","NO CUMPLE")))</f>
        <v>CUMPLE</v>
      </c>
      <c r="AG1157" s="136"/>
      <c r="AH1157" s="188" t="str">
        <f>IF(OR(M1157="",L1154="",P1154=""),"",IF(AND(T1154="SI",AG1154&gt;=$AH$22),"CUMPLE",IF(AG1154&gt;=$AH$23,"CUMPLE","NO CUMPLE")))</f>
        <v>CUMPLE</v>
      </c>
      <c r="AI1157" s="162" t="str">
        <f t="shared" si="1043"/>
        <v>CUMPLE</v>
      </c>
    </row>
    <row r="1158" spans="1:37" s="14" customFormat="1" ht="20.100000000000001" customHeight="1">
      <c r="A1158" s="259"/>
      <c r="B1158" s="21" t="str">
        <f t="shared" si="1044"/>
        <v/>
      </c>
      <c r="C1158" s="21"/>
      <c r="D1158" s="121"/>
      <c r="E1158" s="153"/>
      <c r="F1158" s="153"/>
      <c r="G1158" s="153"/>
      <c r="H1158" s="153"/>
      <c r="I1158" s="153">
        <f t="shared" si="1047"/>
        <v>0</v>
      </c>
      <c r="J1158" s="153">
        <f t="shared" si="1045"/>
        <v>0</v>
      </c>
      <c r="K1158" s="153"/>
      <c r="L1158" s="153"/>
      <c r="M1158" s="149"/>
      <c r="N1158" s="197"/>
      <c r="O1158" s="160"/>
      <c r="P1158" s="160"/>
      <c r="Q1158" s="203"/>
      <c r="R1158" s="261"/>
      <c r="S1158" s="252" t="str">
        <f>IF(OR($R$26=0,M1158="",Q1158=""),"",IF($R$26&gt;=VLOOKUP(M1158,POA!$B$3:$G$21,6,FALSE),"CUMPLE","NO CUMPLE"))</f>
        <v/>
      </c>
      <c r="T1158" s="129"/>
      <c r="U1158" s="130"/>
      <c r="V1158" s="186" t="str">
        <f>IF(OR($U1154=0,M1158="",Q1158=""),"",IF(AND(T1158="SI",$U1154&gt;=$V$22),"CUMPLE",IF($U1154&gt;=$V$23,"CUMPLE","NO CUMPLE")))</f>
        <v/>
      </c>
      <c r="W1158" s="131"/>
      <c r="X1158" s="186" t="str">
        <f>IF(OR(W1154=0,M1158="",Q1158=""),"",IF(AND(T1158="SI",W1154&lt;=$X$22),"CUMPLE",IF(W1154&lt;=$X$23,"CUMPLE","NO CUMPLE")))</f>
        <v/>
      </c>
      <c r="Y1158" s="132"/>
      <c r="Z1158" s="186" t="str">
        <f>IF(OR(Y1154=0,M1158="",Q1158=""),"",IF(AND(T1158="SI",Y1154&gt;=$Z$22),"CUMPLE",IF(Y1154&gt;=$Z$23,"CUMPLE","NO CUMPLE")))</f>
        <v/>
      </c>
      <c r="AA1158" s="214" t="str">
        <f t="shared" si="1040"/>
        <v/>
      </c>
      <c r="AB1158" s="199">
        <v>2021</v>
      </c>
      <c r="AC1158" s="134">
        <f t="shared" si="1042"/>
        <v>0</v>
      </c>
      <c r="AD1158" s="135" t="str">
        <f t="shared" si="1046"/>
        <v/>
      </c>
      <c r="AE1158" s="136"/>
      <c r="AF1158" s="188" t="str">
        <f>IF(OR(M1158="",L1154="",P1158=""),"",IF(AND(T1154="SI",AE1154&gt;=$AF$22),"CUMPLE",IF(AE1154&gt;=$AF$23,"CUMPLE","NO CUMPLE")))</f>
        <v/>
      </c>
      <c r="AG1158" s="136"/>
      <c r="AH1158" s="188" t="str">
        <f>IF(OR(M1157="",L1154="",P1154=""),"",IF(AND(T1154="SI",AG1154&gt;=$AH$22),"CUMPLE",IF(AG1154&gt;=$AH$23,"CUMPLE","NO CUMPLE")))</f>
        <v>CUMPLE</v>
      </c>
      <c r="AI1158" s="162" t="str">
        <f t="shared" si="1043"/>
        <v/>
      </c>
    </row>
    <row r="1159" spans="1:37" s="14" customFormat="1" ht="20.100000000000001" customHeight="1">
      <c r="A1159" s="259"/>
      <c r="B1159" s="21" t="str">
        <f t="shared" si="1044"/>
        <v/>
      </c>
      <c r="C1159" s="21"/>
      <c r="D1159" s="121"/>
      <c r="E1159" s="153"/>
      <c r="F1159" s="153"/>
      <c r="G1159" s="153"/>
      <c r="H1159" s="153"/>
      <c r="I1159" s="153">
        <f t="shared" si="1047"/>
        <v>0</v>
      </c>
      <c r="J1159" s="153">
        <f t="shared" si="1045"/>
        <v>0</v>
      </c>
      <c r="K1159" s="153"/>
      <c r="L1159" s="153"/>
      <c r="M1159" s="149"/>
      <c r="N1159" s="197"/>
      <c r="O1159" s="160"/>
      <c r="P1159" s="160"/>
      <c r="Q1159" s="203"/>
      <c r="R1159" s="204"/>
      <c r="S1159" s="246" t="str">
        <f>IF(OR($R$26=0,M1159="",Q1159=""),"",IF($R$26&gt;=VLOOKUP(M1159,POA!$B$3:$G$21,6,FALSE),"CUMPLE","NO CUMPLE"))</f>
        <v/>
      </c>
      <c r="T1159" s="129"/>
      <c r="U1159" s="130"/>
      <c r="V1159" s="186" t="str">
        <f>IF(OR($U1154=0,M1159="",Q1159=""),"",IF(AND(T1159="SI",$U1154&gt;=$V$22),"CUMPLE",IF($U1154&gt;=$V$23,"CUMPLE","NO CUMPLE")))</f>
        <v/>
      </c>
      <c r="W1159" s="131"/>
      <c r="X1159" s="186" t="str">
        <f>IF(OR(W1154=0,M1159="",Q1159=""),"",IF(AND(T1159="SI",W1154&lt;=$X$22),"CUMPLE",IF(W1154&lt;=$X$23,"CUMPLE","NO CUMPLE")))</f>
        <v/>
      </c>
      <c r="Y1159" s="132"/>
      <c r="Z1159" s="186" t="str">
        <f>IF(OR(Y1154=0,M1159="",Q1159=""),"",IF(AND(T1159="SI",Y1154&gt;=$Z$22),"CUMPLE",IF(Y1154&gt;=$Z$23,"CUMPLE","NO CUMPLE")))</f>
        <v/>
      </c>
      <c r="AA1159" s="214" t="str">
        <f t="shared" si="1040"/>
        <v/>
      </c>
      <c r="AB1159" s="199">
        <v>2021</v>
      </c>
      <c r="AC1159" s="134">
        <f t="shared" si="1042"/>
        <v>0</v>
      </c>
      <c r="AD1159" s="135" t="str">
        <f t="shared" si="1046"/>
        <v/>
      </c>
      <c r="AE1159" s="136"/>
      <c r="AF1159" s="188" t="str">
        <f>IF(OR(M1159="",L1154="",P1159=""),"",IF(AND(T1154="SI",AE1154&gt;=$AF$22),"CUMPLE",IF(AE1154&gt;=$AF$23,"CUMPLE","NO CUMPLE")))</f>
        <v/>
      </c>
      <c r="AG1159" s="136"/>
      <c r="AH1159" s="188" t="str">
        <f>IF(OR(M1159="",L1154="",P1154=""),"",IF(AND(T1154="SI",AG1154&gt;=$AH$22),"CUMPLE",IF(AG1154&gt;=$AH$23,"CUMPLE","NO CUMPLE")))</f>
        <v/>
      </c>
      <c r="AI1159" s="162" t="str">
        <f t="shared" si="1043"/>
        <v/>
      </c>
    </row>
    <row r="1160" spans="1:37" s="14" customFormat="1" ht="20.100000000000001" customHeight="1">
      <c r="A1160" s="259"/>
      <c r="B1160" s="150" t="str">
        <f t="shared" si="1044"/>
        <v/>
      </c>
      <c r="C1160" s="150"/>
      <c r="D1160" s="121"/>
      <c r="E1160" s="153"/>
      <c r="F1160" s="153"/>
      <c r="G1160" s="153"/>
      <c r="H1160" s="153"/>
      <c r="I1160" s="153">
        <f t="shared" si="1047"/>
        <v>0</v>
      </c>
      <c r="J1160" s="153">
        <f t="shared" si="1045"/>
        <v>0</v>
      </c>
      <c r="K1160" s="153"/>
      <c r="L1160" s="153"/>
      <c r="M1160" s="149"/>
      <c r="N1160" s="197"/>
      <c r="O1160" s="160"/>
      <c r="P1160" s="160"/>
      <c r="Q1160" s="203"/>
      <c r="R1160" s="204"/>
      <c r="S1160" s="246" t="str">
        <f>IF(OR($R$26=0,M1160="",Q1160=""),"",IF($R$26&gt;=VLOOKUP(M1160,POA!$B$3:$G$21,6,FALSE),"CUMPLE","NO CUMPLE"))</f>
        <v/>
      </c>
      <c r="T1160" s="129"/>
      <c r="U1160" s="130"/>
      <c r="V1160" s="186" t="str">
        <f>IF(OR($U1154=0,M1160="",Q1160=""),"",IF(AND(T1160="SI",$U1154&gt;=$V$22),"CUMPLE",IF($U1154&gt;=$V$23,"CUMPLE","NO CUMPLE")))</f>
        <v/>
      </c>
      <c r="W1160" s="131"/>
      <c r="X1160" s="186" t="str">
        <f>IF(OR(W1154=0,M1160="",Q1160=""),"",IF(AND(T1160="SI",W1154&lt;=$X$22),"CUMPLE",IF(W1154&lt;=$X$23,"CUMPLE","NO CUMPLE")))</f>
        <v/>
      </c>
      <c r="Y1160" s="132"/>
      <c r="Z1160" s="186" t="str">
        <f>IF(OR(Y1154=0,M1160="",Q1160=""),"",IF(AND(T1160="SI",Y1154&gt;=$Z$22),"CUMPLE",IF(Y1154&gt;=$Z$23,"CUMPLE","NO CUMPLE")))</f>
        <v/>
      </c>
      <c r="AA1160" s="214" t="str">
        <f t="shared" si="1040"/>
        <v/>
      </c>
      <c r="AB1160" s="199">
        <v>2021</v>
      </c>
      <c r="AC1160" s="134">
        <f t="shared" si="1042"/>
        <v>0</v>
      </c>
      <c r="AD1160" s="135" t="str">
        <f>IF(OR(B1160="",C1160=""),"",IF(AND(AC1160&gt;0,AC1160&lt;=30000),"MIPYME","NO CUMPLE"))</f>
        <v/>
      </c>
      <c r="AE1160" s="136"/>
      <c r="AF1160" s="188" t="str">
        <f>IF(OR(M1160="",L1154="",P1160=""),"",IF(AND(T1158="SI",AE1154&gt;=$AF$22),"CUMPLE",IF(AE1154&gt;=$AF$23,"CUMPLE","NO CUMPLE")))</f>
        <v/>
      </c>
      <c r="AG1160" s="136"/>
      <c r="AH1160" s="188" t="str">
        <f>IF(OR(M1160="",L1154="",P1154=""),"",IF(AND(T1154="SI",AG1154&gt;=$AH$22),"CUMPLE",IF(AG1154&gt;=$AH$23,"CUMPLE","NO CUMPLE")))</f>
        <v/>
      </c>
      <c r="AI1160" s="162" t="str">
        <f t="shared" si="1043"/>
        <v/>
      </c>
    </row>
    <row r="1161" spans="1:37" s="14" customFormat="1" ht="20.100000000000001" customHeight="1">
      <c r="A1161" s="259"/>
      <c r="B1161" s="150" t="str">
        <f t="shared" si="1044"/>
        <v/>
      </c>
      <c r="C1161" s="150"/>
      <c r="D1161" s="121"/>
      <c r="E1161" s="153"/>
      <c r="F1161" s="153"/>
      <c r="G1161" s="153"/>
      <c r="H1161" s="153"/>
      <c r="I1161" s="153">
        <f t="shared" si="1047"/>
        <v>0</v>
      </c>
      <c r="J1161" s="153">
        <f t="shared" si="1045"/>
        <v>0</v>
      </c>
      <c r="K1161" s="153"/>
      <c r="L1161" s="153"/>
      <c r="M1161" s="149"/>
      <c r="N1161" s="197"/>
      <c r="O1161" s="160"/>
      <c r="P1161" s="160"/>
      <c r="Q1161" s="203"/>
      <c r="R1161" s="204"/>
      <c r="S1161" s="246" t="str">
        <f>IF(OR($R$26=0,M1161="",Q1161=""),"",IF($R$26&gt;=VLOOKUP(M1161,POA!$B$3:$G$21,6,FALSE),"CUMPLE","NO CUMPLE"))</f>
        <v/>
      </c>
      <c r="T1161" s="129"/>
      <c r="U1161" s="130"/>
      <c r="V1161" s="186" t="str">
        <f>IF(OR($U1154=0,M1161="",Q1161=""),"",IF(AND(T1161="SI",$U1154&gt;=$V$22),"CUMPLE",IF($U1154&gt;=$V$23,"CUMPLE","NO CUMPLE")))</f>
        <v/>
      </c>
      <c r="W1161" s="131"/>
      <c r="X1161" s="186" t="str">
        <f>IF(OR(W1154=0,M1161="",Q1161=""),"",IF(AND(T1161="SI",W1154&lt;=$X$22),"CUMPLE",IF(W1154&lt;=$X$23,"CUMPLE","NO CUMPLE")))</f>
        <v/>
      </c>
      <c r="Y1161" s="132"/>
      <c r="Z1161" s="186" t="str">
        <f>IF(OR(Y1154=0,M1161="",Q1161=""),"",IF(AND(T1161="SI",Y1154&gt;=$Z$22),"CUMPLE",IF(Y1154&gt;=$Z$23,"CUMPLE","NO CUMPLE")))</f>
        <v/>
      </c>
      <c r="AA1161" s="214" t="str">
        <f t="shared" si="1040"/>
        <v/>
      </c>
      <c r="AB1161" s="199">
        <v>2021</v>
      </c>
      <c r="AC1161" s="134">
        <f t="shared" si="1042"/>
        <v>0</v>
      </c>
      <c r="AD1161" s="135" t="str">
        <f t="shared" ref="AD1161:AD1162" si="1048">IF(OR(B1161="",C1161=""),"",IF(AND(AC1161&gt;0,AC1161&lt;=30000),"MIPYME","NO CUMPLE"))</f>
        <v/>
      </c>
      <c r="AE1161" s="136"/>
      <c r="AF1161" s="188" t="str">
        <f>IF(OR(M1161="",L1154="",P1161=""),"",IF(AND(T1154="SI",AE1154&gt;=$AF$22),"CUMPLE",IF(AE1154&gt;=$AF$23,"CUMPLE","NO CUMPLE")))</f>
        <v/>
      </c>
      <c r="AG1161" s="136"/>
      <c r="AH1161" s="188" t="str">
        <f>IF(OR(M1161="",L1154="",P1154=""),"",IF(AND(T1154="SI",AG1154&gt;=$AH$22),"CUMPLE",IF(AG1154&gt;=$AH$23,"CUMPLE","NO CUMPLE")))</f>
        <v/>
      </c>
      <c r="AI1161" s="162" t="str">
        <f t="shared" si="1043"/>
        <v/>
      </c>
    </row>
    <row r="1162" spans="1:37" s="14" customFormat="1" ht="20.100000000000001" customHeight="1">
      <c r="A1162" s="259"/>
      <c r="B1162" s="150" t="str">
        <f t="shared" si="1044"/>
        <v/>
      </c>
      <c r="C1162" s="150"/>
      <c r="D1162" s="121"/>
      <c r="E1162" s="153"/>
      <c r="F1162" s="153"/>
      <c r="G1162" s="153"/>
      <c r="H1162" s="153"/>
      <c r="I1162" s="153">
        <f t="shared" si="1047"/>
        <v>0</v>
      </c>
      <c r="J1162" s="153">
        <f t="shared" si="1045"/>
        <v>0</v>
      </c>
      <c r="K1162" s="153"/>
      <c r="L1162" s="153"/>
      <c r="M1162" s="149"/>
      <c r="N1162" s="197"/>
      <c r="O1162" s="160"/>
      <c r="P1162" s="160"/>
      <c r="Q1162" s="203"/>
      <c r="R1162" s="204"/>
      <c r="S1162" s="246" t="str">
        <f>IF(OR($R$26=0,M1162="",Q1162=""),"",IF($R$26&gt;=VLOOKUP(M1162,POA!$B$3:$G$21,6,FALSE),"CUMPLE","NO CUMPLE"))</f>
        <v/>
      </c>
      <c r="T1162" s="129"/>
      <c r="U1162" s="130"/>
      <c r="V1162" s="186" t="str">
        <f>IF(OR($U1154=0,M1162="",Q1162=""),"",IF(AND(T1162="SI",$U1154&gt;=$V$22),"CUMPLE",IF($U1154&gt;=$V$23,"CUMPLE","NO CUMPLE")))</f>
        <v/>
      </c>
      <c r="W1162" s="131"/>
      <c r="X1162" s="186" t="str">
        <f>IF(OR(W1154=0,M1162="",Q1162=""),"",IF(AND(T1162="SI",W1154&lt;=$X$22),"CUMPLE",IF(W1154&lt;=$X$23,"CUMPLE","NO CUMPLE")))</f>
        <v/>
      </c>
      <c r="Y1162" s="132"/>
      <c r="Z1162" s="186" t="str">
        <f>IF(OR(Y1154=0,M1162="",Q1162=""),"",IF(AND(T1162="SI",Y1154&gt;=$Z$22),"CUMPLE",IF(Y1154&gt;=$Z$23,"CUMPLE","NO CUMPLE")))</f>
        <v/>
      </c>
      <c r="AA1162" s="215" t="str">
        <f t="shared" si="1040"/>
        <v/>
      </c>
      <c r="AB1162" s="133">
        <v>2021</v>
      </c>
      <c r="AC1162" s="134">
        <f t="shared" si="1042"/>
        <v>0</v>
      </c>
      <c r="AD1162" s="135" t="str">
        <f t="shared" si="1048"/>
        <v/>
      </c>
      <c r="AE1162" s="136"/>
      <c r="AF1162" s="188" t="str">
        <f>IF(OR(M1162="",L1154="",P1154=""),"",IF(AND(T1154="SI",AE1154&gt;=$AF$22),"CUMPLE",IF(AE1154&gt;=$AF$23,"CUMPLE","NO CUMPLE")))</f>
        <v/>
      </c>
      <c r="AG1162" s="136"/>
      <c r="AH1162" s="188" t="str">
        <f>IF(OR(M1162="",L1154="",P1154=""),"",IF(AND(T1154="SI",AG1154&gt;=$AH$22),"CUMPLE",IF(AG1154&gt;=$AH$23,"CUMPLE","NO CUMPLE")))</f>
        <v/>
      </c>
      <c r="AI1162" s="162" t="str">
        <f t="shared" si="1043"/>
        <v/>
      </c>
    </row>
    <row r="1163" spans="1:37" s="14" customFormat="1" ht="20.100000000000001" customHeight="1">
      <c r="A1163" s="259"/>
      <c r="B1163" s="150" t="str">
        <f t="shared" si="1044"/>
        <v/>
      </c>
      <c r="C1163" s="150"/>
      <c r="D1163" s="121"/>
      <c r="E1163" s="153"/>
      <c r="F1163" s="153"/>
      <c r="G1163" s="153"/>
      <c r="H1163" s="153"/>
      <c r="I1163" s="153">
        <f t="shared" si="1047"/>
        <v>0</v>
      </c>
      <c r="J1163" s="153">
        <f t="shared" si="1045"/>
        <v>0</v>
      </c>
      <c r="K1163" s="153"/>
      <c r="L1163" s="153"/>
      <c r="M1163" s="151"/>
      <c r="N1163" s="197"/>
      <c r="O1163" s="160"/>
      <c r="P1163" s="160"/>
      <c r="Q1163" s="203"/>
      <c r="R1163" s="204"/>
      <c r="S1163" s="246"/>
      <c r="T1163" s="129"/>
      <c r="U1163" s="130"/>
      <c r="V1163" s="186" t="str">
        <f>IF(OR($U1154=0,M1163="",Q1163=""),"",IF(AND(T1163="SI",$U1154&gt;=$V$22),"CUMPLE",IF($U1154&gt;=$V$23,"CUMPLE","NO CUMPLE")))</f>
        <v/>
      </c>
      <c r="W1163" s="131"/>
      <c r="X1163" s="186" t="str">
        <f>IF(OR(W1154=0,M1163="",Q1163=""),"",IF(AND(T1163="SI",W1154&lt;=$X$22),"CUMPLE",IF(W1154&lt;=$X$23,"CUMPLE","NO CUMPLE")))</f>
        <v/>
      </c>
      <c r="Y1163" s="132"/>
      <c r="Z1163" s="186" t="str">
        <f>IF(OR(Y1154=0,M1163="",Q1163=""),"",IF(AND(T1163="SI",Y1154&gt;=$Z$22),"CUMPLE",IF(Y1154&gt;=$Z$23,"CUMPLE","NO CUMPLE")))</f>
        <v/>
      </c>
      <c r="AA1163" s="214" t="str">
        <f t="shared" si="1040"/>
        <v/>
      </c>
      <c r="AB1163" s="199">
        <v>2021</v>
      </c>
      <c r="AC1163" s="134">
        <f t="shared" si="1042"/>
        <v>0</v>
      </c>
      <c r="AD1163" s="135" t="str">
        <f>IF(OR(B1163="",C1163=""),"",IF(AND(AC1163&gt;0,AC1163&lt;=30000),"MIPYME","NO CUMPLE"))</f>
        <v/>
      </c>
      <c r="AE1163" s="136"/>
      <c r="AF1163" s="188" t="str">
        <f>IF(OR(M1163="",L1154="",P1163=""),"",IF(AND(T1154="SI",AE1154&gt;=$AF$22),"CUMPLE",IF(AE1154&gt;=$AF$23,"CUMPLE","NO CUMPLE")))</f>
        <v/>
      </c>
      <c r="AG1163" s="136"/>
      <c r="AH1163" s="188" t="str">
        <f>IF(OR(M1163="",L1154="",P1154=""),"",IF(AND(T1154="SI",AG1154&gt;=$AH$22),"CUMPLE",IF(AG1154&gt;=$AH$23,"CUMPLE","NO CUMPLE")))</f>
        <v/>
      </c>
      <c r="AI1163" s="162" t="str">
        <f t="shared" si="1043"/>
        <v/>
      </c>
    </row>
    <row r="1164" spans="1:37" ht="20.100000000000001" customHeight="1">
      <c r="A1164" s="259"/>
      <c r="B1164" s="284" t="str">
        <f t="shared" si="1044"/>
        <v/>
      </c>
      <c r="C1164" s="284"/>
      <c r="D1164" s="284"/>
      <c r="E1164" s="216"/>
      <c r="F1164" s="153"/>
      <c r="G1164" s="153"/>
      <c r="H1164" s="153"/>
      <c r="I1164" s="153">
        <f>IF(ISERROR(E1164-G1164),"",E1164-G1164)</f>
        <v>0</v>
      </c>
      <c r="J1164" s="153">
        <f t="shared" si="1045"/>
        <v>0</v>
      </c>
      <c r="K1164" s="153"/>
      <c r="L1164" s="153"/>
      <c r="M1164" s="151"/>
      <c r="N1164" s="197"/>
      <c r="O1164" s="160"/>
      <c r="P1164" s="160"/>
      <c r="Q1164" s="203"/>
      <c r="R1164" s="204"/>
      <c r="S1164" s="253"/>
      <c r="T1164" s="129"/>
      <c r="U1164" s="129"/>
      <c r="V1164" s="186" t="str">
        <f>IF(OR($U1155=0,M1164="",Q1164=""),"",IF(AND(T1164="SI",$U1155&gt;=$V$22),"CUMPLE",IF($U1155&gt;=$V$23,"CUMPLE","NO CUMPLE")))</f>
        <v/>
      </c>
      <c r="W1164" s="129"/>
      <c r="X1164" s="186" t="str">
        <f>IF(OR(W1155=0,M1164="",Q1164=""),"",IF(AND(T1164="SI",W1155&lt;=$X$22),"CUMPLE",IF(W1155&lt;=$X$23,"CUMPLE","NO CUMPLE")))</f>
        <v/>
      </c>
      <c r="Y1164" s="129"/>
      <c r="Z1164" s="186" t="str">
        <f>IF(OR(Y1155=0,M1164="",Q1164=""),"",IF(AND(T1164="SI",Y1155&gt;=$Z$22),"CUMPLE",IF(Y1155&gt;=$Z$23,"CUMPLE","NO CUMPLE")))</f>
        <v/>
      </c>
      <c r="AA1164" s="214" t="str">
        <f t="shared" si="1040"/>
        <v/>
      </c>
      <c r="AB1164" s="200"/>
      <c r="AC1164" s="129"/>
      <c r="AD1164" s="129"/>
      <c r="AE1164" s="129"/>
      <c r="AF1164" s="188" t="str">
        <f>IF(OR(M1164="",L1154="",P1164=""),"",IF(AND(T1154="SI",AE1154&gt;=$AF$22),"CUMPLE",IF(AE1154&gt;=$AF$23,"CUMPLE","NO CUMPLE")))</f>
        <v/>
      </c>
      <c r="AG1164" s="129"/>
      <c r="AH1164" s="188" t="str">
        <f>IF(OR(M1164="",L1154="",P1154=""),"",IF(AND(T1154="SI",AG1154&gt;=$AH$22),"CUMPLE",IF(AG1154&gt;=$AH$23,"CUMPLE","NO CUMPLE")))</f>
        <v/>
      </c>
      <c r="AI1164" s="162" t="str">
        <f t="shared" si="1043"/>
        <v/>
      </c>
      <c r="AJ1164" s="14"/>
      <c r="AK1164" s="14"/>
    </row>
    <row r="1165" spans="1:37" ht="9.9499999999999993" customHeight="1">
      <c r="A1165" s="259"/>
      <c r="B1165" s="322" t="s">
        <v>73</v>
      </c>
      <c r="C1165" s="323"/>
      <c r="D1165" s="323"/>
      <c r="E1165" s="323"/>
      <c r="F1165" s="323"/>
      <c r="G1165" s="323"/>
      <c r="H1165" s="323"/>
      <c r="I1165" s="323"/>
      <c r="J1165" s="323"/>
      <c r="K1165" s="323"/>
      <c r="L1165" s="323"/>
      <c r="M1165" s="323"/>
      <c r="N1165" s="323"/>
      <c r="O1165" s="323"/>
      <c r="P1165" s="323"/>
      <c r="Q1165" s="323"/>
      <c r="R1165" s="323"/>
      <c r="S1165" s="324"/>
      <c r="T1165" s="323"/>
      <c r="U1165" s="323"/>
      <c r="V1165" s="323"/>
      <c r="W1165" s="323"/>
      <c r="X1165" s="323"/>
      <c r="Y1165" s="323"/>
      <c r="Z1165" s="323"/>
      <c r="AA1165" s="324"/>
      <c r="AB1165" s="323"/>
      <c r="AC1165" s="323"/>
      <c r="AD1165" s="323"/>
      <c r="AE1165" s="323"/>
      <c r="AF1165" s="323"/>
      <c r="AG1165" s="323"/>
      <c r="AH1165" s="323"/>
      <c r="AI1165" s="325"/>
      <c r="AJ1165" s="14"/>
      <c r="AK1165" s="14"/>
    </row>
    <row r="1166" spans="1:37" s="221" customFormat="1" ht="26.1" customHeight="1">
      <c r="A1166" s="269" t="s">
        <v>408</v>
      </c>
      <c r="B1166" s="222">
        <v>96</v>
      </c>
      <c r="C1166" s="223" t="s">
        <v>409</v>
      </c>
      <c r="D1166" s="224">
        <f>IF(SUM(D1167:D1176)=0,"",SUM(D1167:D1176))</f>
        <v>1</v>
      </c>
      <c r="E1166" s="225">
        <f t="shared" ref="E1166:K1166" si="1049">IF(ISERROR(SUM(E1167:E1176)),"",SUM(E1167:E1176))</f>
        <v>2577502645</v>
      </c>
      <c r="F1166" s="225">
        <f t="shared" si="1049"/>
        <v>3238389431</v>
      </c>
      <c r="G1166" s="225">
        <f t="shared" si="1049"/>
        <v>1246548458</v>
      </c>
      <c r="H1166" s="225">
        <f t="shared" si="1049"/>
        <v>1296548458</v>
      </c>
      <c r="I1166" s="225">
        <f t="shared" si="1049"/>
        <v>1330954187</v>
      </c>
      <c r="J1166" s="225">
        <f t="shared" si="1049"/>
        <v>1941840973</v>
      </c>
      <c r="K1166" s="225">
        <f t="shared" si="1049"/>
        <v>693811949</v>
      </c>
      <c r="L1166" s="225">
        <f t="shared" ref="L1166" si="1050">IF(ISERROR(SUM(L1167:L1175)),"",SUM(L1167:L1175))</f>
        <v>65476657</v>
      </c>
      <c r="M1166" s="226">
        <v>4</v>
      </c>
      <c r="N1166" s="227">
        <f>IF(M1166="","",VLOOKUP(M1166,POA!$B$3:$G1138,3,0))</f>
        <v>5</v>
      </c>
      <c r="O1166" s="228" t="s">
        <v>7</v>
      </c>
      <c r="P1166" s="228">
        <f>+SUM(P1167:P1175)</f>
        <v>0</v>
      </c>
      <c r="Q1166" s="229">
        <f>IF(ISERROR(VLOOKUP(M1166,POA!$B$3:$G1151,2,0)),"",VLOOKUP(M1166,POA!$B$3:$G1151,2,0))</f>
        <v>1378467964</v>
      </c>
      <c r="R1166" s="264">
        <f>IF(M1166="","",SUM($I$1166)+IF(ISERROR(VLOOKUP(M1166,POA!$B$3:$G1135,4,0)),"",VLOOKUP(M1166,POA!$B$3:$G1135,4,0)))</f>
        <v>1606647779.8</v>
      </c>
      <c r="S1166" s="231" t="str">
        <f>IF(OR($R$26=0,M1166="",Q1166=""),"",IF($R$26&gt;=VLOOKUP(M1166,POA!$B$3:$G$21,6,FALSE),"CUMPLE","NO CUMPLE"))</f>
        <v/>
      </c>
      <c r="T1166" s="225" t="str">
        <f>IF(M1166="","",IF(COUNTIFS(T1167:T1176,"SI",D1167:D1176,"&gt;=10%")&gt;0,"SI","NO"))</f>
        <v>SI</v>
      </c>
      <c r="U1166" s="225">
        <f>IF(ISERROR(SUM(E1166/G1166)),0,SUM(E1166/G1166))</f>
        <v>2.0677115506086485</v>
      </c>
      <c r="V1166" s="232" t="str">
        <f>IF(OR($U1166=0,M1166="",Q1166=""),"",IF(AND(T1166="SI",$U1166&gt;=$V$22),"CUMPLE",IF($U1166&gt;=$V$23,"CUMPLE","NO CUMPLE")))</f>
        <v>CUMPLE</v>
      </c>
      <c r="W1166" s="233">
        <f>IF(M1166="","",IF(ISERROR(SUM(H1166/F1166)),0,SUM(H1166/F1166)))</f>
        <v>0.40036829591542722</v>
      </c>
      <c r="X1166" s="232" t="str">
        <f>IF(OR(W1166=0,M1166="",Q1166=""),"",IF(AND(T1166="SI",W1166&lt;=$X$22),"CUMPLE",IF(W1166&lt;=$X$23,"CUMPLE","NO CUMPLE")))</f>
        <v>CUMPLE</v>
      </c>
      <c r="Y1166" s="225">
        <f>IF(ISERROR(SUM(K1166/L1166)),0,SUM(K1166/L1166))</f>
        <v>10.596325175856183</v>
      </c>
      <c r="Z1166" s="232" t="str">
        <f>IF(OR(Y1166=0,M1166="",Q1166=""),"",IF(AND(T1166="SI",Y1166&gt;=$Z$22),"CUMPLE",IF(Y1166&gt;=$Z$23,"CUMPLE","NO CUMPLE")))</f>
        <v>CUMPLE</v>
      </c>
      <c r="AA1166" s="234" t="str">
        <f t="shared" ref="AA1166:AA1176" si="1051">IF(OR(S1166="",V1166="",X1166="",Z1166=""),"",IF(S1166="NO CUMPLE","NO CUMPLE",IF(V1166="NO CUMPLE","NO CUMPLE",IF(X1166="NO CUMPLE","NO CUMPLE",IF(Z1166="NO CUMPLE","NO CUMPLE",IF(Z1166="NO CUMPLE","NO CUMPLE","CUMPLE"))))))</f>
        <v/>
      </c>
      <c r="AB1166" s="235">
        <v>2021</v>
      </c>
      <c r="AC1166" s="236">
        <f>IF(ISERROR(F1166/VLOOKUP(AB1166,$AC$21:$AD$23,2)),"",F1166/VLOOKUP(AB1166,$AC$21:$AD$23,2))</f>
        <v>3564.4433191785374</v>
      </c>
      <c r="AD1166" s="237" t="str">
        <f>IF(OR(B1166="",C1166=""),"",IF(AND(AC1166&gt;0,AC1166&lt;=30000),"MIPYME","NO CUMPLE"))</f>
        <v>MIPYME</v>
      </c>
      <c r="AE1166" s="238">
        <f>IF(M1166="","",IF(ISERROR(SUM(K1166/J1166)),0,SUM(K1166/J1166)))</f>
        <v>0.35729596740772862</v>
      </c>
      <c r="AF1166" s="239" t="str">
        <f>IF(OR(M1166="",L1166="",P1166=""),"",IF(AND(T1166="SI",AE1166&gt;=$AF$22),"CUMPLE",IF(AE1166&gt;=$AF$23,"CUMPLE","NO CUMPLE")))</f>
        <v>CUMPLE</v>
      </c>
      <c r="AG1166" s="238">
        <f>IF(M1166="","",IF(ISERROR(SUM(K1166/F1166)),0,SUM(K1166/F1166)))</f>
        <v>0.21424598979924228</v>
      </c>
      <c r="AH1166" s="239" t="str">
        <f>IF(OR(M1166="",L1166="",P1166=""),"",IF(AND(T1166="SI",AG1166&gt;=$AH$22),"CUMPLE",IF(AG1166&gt;=$AH$23,"CUMPLE","NO CUMPLE")))</f>
        <v>CUMPLE</v>
      </c>
      <c r="AI1166" s="234" t="str">
        <f>IF(OR(AF1166="",AH1166=""),"",IF(AF1166="NO CUMPLE","NO CUMPLE",IF(AH1166="NO CUMPLE","NO CUMPLE",IF(AH1166="NO CUMPLE","NO CUMPLE","CUMPLE"))))</f>
        <v>CUMPLE</v>
      </c>
    </row>
    <row r="1167" spans="1:37" s="14" customFormat="1" ht="20.100000000000001" customHeight="1">
      <c r="A1167" s="259">
        <v>45483</v>
      </c>
      <c r="B1167" s="146">
        <f>IF(C1167="","",B1166+0.1)</f>
        <v>96.1</v>
      </c>
      <c r="C1167" s="146" t="s">
        <v>410</v>
      </c>
      <c r="D1167" s="147">
        <v>0.95</v>
      </c>
      <c r="E1167" s="137">
        <v>2536252725</v>
      </c>
      <c r="F1167" s="137">
        <v>3197139511</v>
      </c>
      <c r="G1167" s="137">
        <v>1228262567</v>
      </c>
      <c r="H1167" s="137">
        <v>1278262567</v>
      </c>
      <c r="I1167" s="137">
        <f>IF(ISERROR(E1167-G1167),"",E1167-G1167)</f>
        <v>1307990158</v>
      </c>
      <c r="J1167" s="137">
        <f>IF(ISERROR(F1167-H1167),"",F1167-H1167)</f>
        <v>1918876944</v>
      </c>
      <c r="K1167" s="137">
        <v>664177223</v>
      </c>
      <c r="L1167" s="137">
        <v>64616757</v>
      </c>
      <c r="M1167" s="148">
        <v>6</v>
      </c>
      <c r="N1167" s="198">
        <f>IF(M1167="","",VLOOKUP(M1167,POA!$B$3:$G1138,3,0))</f>
        <v>5</v>
      </c>
      <c r="O1167" s="159" t="s">
        <v>7</v>
      </c>
      <c r="P1167" s="159">
        <f t="shared" ref="P1167:P1168" si="1052">+SUM(P1168:P1176)</f>
        <v>0</v>
      </c>
      <c r="Q1167" s="254">
        <f>IF(ISERROR(VLOOKUP(M1167,POA!$B$3:$G1151,2,0)),"",VLOOKUP(M1167,POA!$B$3:$G1151,2,0))</f>
        <v>1264100957</v>
      </c>
      <c r="R1167" s="295">
        <f>IF(M1167="","",SUM($I$1166)+IF(ISERROR(VLOOKUP(M1167,POA!$B$3:$G1136,4,0)),"",VLOOKUP(M1167,POA!$B$3:$G1136,4,0)))</f>
        <v>1583774378.4000001</v>
      </c>
      <c r="S1167" s="256" t="str">
        <f>IF(OR($R$26=0,M1167="",Q1167=""),"",IF($R$26&gt;=VLOOKUP(M1167,POA!$B$3:$G$21,6,FALSE),"CUMPLE","NO CUMPLE"))</f>
        <v/>
      </c>
      <c r="T1167" s="154" t="s">
        <v>71</v>
      </c>
      <c r="U1167" s="138"/>
      <c r="V1167" s="185" t="str">
        <f>IF(OR($U1166=0,M1167="",Q1167=""),"",IF(AND(T1167="SI",$U1166&gt;=$V$22),"CUMPLE",IF($U1166&gt;=$V$23,"CUMPLE","NO CUMPLE")))</f>
        <v>CUMPLE</v>
      </c>
      <c r="W1167" s="139"/>
      <c r="X1167" s="185" t="str">
        <f>IF(OR(W1166=0,M1167="",Q1167=""),"",IF(AND(T1167="SI",W1166&lt;=$X$22),"CUMPLE",IF(W1166&lt;=$X$23,"CUMPLE","NO CUMPLE")))</f>
        <v>CUMPLE</v>
      </c>
      <c r="Y1167" s="140"/>
      <c r="Z1167" s="185" t="str">
        <f>IF(OR(Y1166=0,M1167="",Q1167=""),"",IF(AND(T1167="SI",Y1166&gt;=$Z$22),"CUMPLE",IF(Y1166&gt;=$Z$23,"CUMPLE","NO CUMPLE")))</f>
        <v>CUMPLE</v>
      </c>
      <c r="AA1167" s="213" t="str">
        <f t="shared" si="1051"/>
        <v/>
      </c>
      <c r="AB1167" s="141">
        <v>2021</v>
      </c>
      <c r="AC1167" s="142">
        <f t="shared" ref="AC1167:AC1175" si="1053">IF(ISERROR(F1167/VLOOKUP(AB1167,$AC$21:$AD$23,2)),"",F1167/VLOOKUP(AB1167,$AC$21:$AD$23,2))</f>
        <v>3519.0401936763506</v>
      </c>
      <c r="AD1167" s="143" t="str">
        <f>IF(OR(B1167="",C1167=""),"",IF(AND(AC1167&gt;0,AC1167&lt;=30000),"MIPYME","NO CUMPLE"))</f>
        <v>MIPYME</v>
      </c>
      <c r="AE1167" s="144"/>
      <c r="AF1167" s="187" t="str">
        <f>IF(OR(M1167="",L1166="",P1167=""),"",IF(AND(T1166="SI",AE1166&gt;=$AF$22),"CUMPLE",IF(AE1166&gt;=$AF$23,"CUMPLE","NO CUMPLE")))</f>
        <v>CUMPLE</v>
      </c>
      <c r="AG1167" s="144"/>
      <c r="AH1167" s="187" t="str">
        <f>IF(OR(M1167="",L1166="",P1167=""),"",IF(AND(T1166="SI",AG1166&gt;=$AH$22),"CUMPLE",IF(AG1166&gt;=$AH$23,"CUMPLE","NO CUMPLE")))</f>
        <v>CUMPLE</v>
      </c>
      <c r="AI1167" s="161" t="str">
        <f t="shared" ref="AI1167:AI1176" si="1054">IF(OR(AF1167="",AH1167=""),"",IF(AF1167="NO CUMPLE","NO CUMPLE",IF(AH1167="NO CUMPLE","NO CUMPLE",IF(AH1167="NO CUMPLE","NO CUMPLE","CUMPLE"))))</f>
        <v>CUMPLE</v>
      </c>
    </row>
    <row r="1168" spans="1:37" s="14" customFormat="1" ht="20.100000000000001" customHeight="1">
      <c r="A1168" s="259">
        <v>45483</v>
      </c>
      <c r="B1168" s="21">
        <f t="shared" ref="B1168:B1176" si="1055">IF(C1168="","",B1167+0.1)</f>
        <v>96.199999999999989</v>
      </c>
      <c r="C1168" s="21" t="s">
        <v>411</v>
      </c>
      <c r="D1168" s="121">
        <v>0.05</v>
      </c>
      <c r="E1168" s="153">
        <v>41249920</v>
      </c>
      <c r="F1168" s="153">
        <v>41249920</v>
      </c>
      <c r="G1168" s="153">
        <v>18285891</v>
      </c>
      <c r="H1168" s="153">
        <v>18285891</v>
      </c>
      <c r="I1168" s="153">
        <f>IF(ISERROR(E1168-G1168),"",E1168-G1168)</f>
        <v>22964029</v>
      </c>
      <c r="J1168" s="153">
        <f>IF(ISERROR(F1168-H1168),"",F1168-H1168)</f>
        <v>22964029</v>
      </c>
      <c r="K1168" s="153">
        <v>29634726</v>
      </c>
      <c r="L1168" s="153">
        <v>859900</v>
      </c>
      <c r="M1168" s="149">
        <v>7</v>
      </c>
      <c r="N1168" s="197">
        <f>IF(M1168="","",VLOOKUP(M1168,POA!$B$3:$G1138,3,0))</f>
        <v>5</v>
      </c>
      <c r="O1168" s="160" t="s">
        <v>7</v>
      </c>
      <c r="P1168" s="160">
        <f t="shared" si="1052"/>
        <v>0</v>
      </c>
      <c r="Q1168" s="255">
        <f>IF(ISERROR(VLOOKUP(M1168,POA!$B$3:$G1151,2,0)),"",VLOOKUP(M1168,POA!$B$3:$G1151,2,0))</f>
        <v>1167015102</v>
      </c>
      <c r="R1168" s="295">
        <f>IF(M1168="","",SUM($I$1166)+IF(ISERROR(VLOOKUP(M1168,POA!$B$3:$G1137,4,0)),"",VLOOKUP(M1168,POA!$B$3:$G1137,4,0)))</f>
        <v>1564357207.4000001</v>
      </c>
      <c r="S1168" s="257" t="str">
        <f>IF(OR($R$26=0,M1168="",Q1168=""),"",IF($R$26&gt;=VLOOKUP(M1168,POA!$B$3:$G$21,6,FALSE),"CUMPLE","NO CUMPLE"))</f>
        <v/>
      </c>
      <c r="T1168" s="129" t="s">
        <v>71</v>
      </c>
      <c r="U1168" s="130"/>
      <c r="V1168" s="186" t="str">
        <f>IF(OR($U1166=0,M1168="",Q1168=""),"",IF(AND(T1168="SI",$U1166&gt;=$V$22),"CUMPLE",IF($U1166&gt;=$V$23,"CUMPLE","NO CUMPLE")))</f>
        <v>CUMPLE</v>
      </c>
      <c r="W1168" s="131"/>
      <c r="X1168" s="186" t="str">
        <f>IF(OR(W1166=0,M1168="",Q1168=""),"",IF(AND(T1168="SI",W1166&lt;=$X$22),"CUMPLE",IF(W1166&lt;=$X$23,"CUMPLE","NO CUMPLE")))</f>
        <v>CUMPLE</v>
      </c>
      <c r="Y1168" s="132"/>
      <c r="Z1168" s="186" t="str">
        <f>IF(OR(Y1166=0,M1168="",Q1168=""),"",IF(AND(T1168="SI",Y1166&gt;=$Z$22),"CUMPLE",IF(Y1166&gt;=$Z$23,"CUMPLE","NO CUMPLE")))</f>
        <v>CUMPLE</v>
      </c>
      <c r="AA1168" s="214" t="str">
        <f t="shared" si="1051"/>
        <v/>
      </c>
      <c r="AB1168" s="199">
        <v>2021</v>
      </c>
      <c r="AC1168" s="134">
        <f t="shared" si="1053"/>
        <v>45.403125502187059</v>
      </c>
      <c r="AD1168" s="135" t="str">
        <f t="shared" ref="AD1168:AD1171" si="1056">IF(OR(B1168="",C1168=""),"",IF(AND(AC1168&gt;0,AC1168&lt;=30000),"MIPYME","NO CUMPLE"))</f>
        <v>MIPYME</v>
      </c>
      <c r="AE1168" s="136"/>
      <c r="AF1168" s="188" t="str">
        <f>IF(OR(M1168="",L1166="",P1168=""),"",IF(AND(T1166="SI",AE1166&gt;=$AF$22),"CUMPLE",IF(AE1166&gt;=$AF$23,"CUMPLE","NO CUMPLE")))</f>
        <v>CUMPLE</v>
      </c>
      <c r="AG1168" s="136"/>
      <c r="AH1168" s="188" t="str">
        <f>IF(OR(M1168="",L1166="",P1166=""),"",IF(AND(T1166="SI",AG1166&gt;=$AH$22),"CUMPLE",IF(AG1166&gt;=$AH$23,"CUMPLE","NO CUMPLE")))</f>
        <v>CUMPLE</v>
      </c>
      <c r="AI1168" s="162" t="str">
        <f t="shared" si="1054"/>
        <v>CUMPLE</v>
      </c>
    </row>
    <row r="1169" spans="1:37" s="14" customFormat="1" ht="20.100000000000001" customHeight="1">
      <c r="A1169" s="259"/>
      <c r="B1169" s="21" t="str">
        <f t="shared" si="1055"/>
        <v/>
      </c>
      <c r="C1169" s="21"/>
      <c r="D1169" s="121"/>
      <c r="E1169" s="153"/>
      <c r="F1169" s="153"/>
      <c r="G1169" s="153"/>
      <c r="H1169" s="153"/>
      <c r="I1169" s="153">
        <f t="shared" ref="I1169:I1175" si="1057">IF(ISERROR(E1169-G1169),"",E1169-G1169)</f>
        <v>0</v>
      </c>
      <c r="J1169" s="153">
        <f t="shared" ref="J1169:J1176" si="1058">IF(ISERROR(F1169-H1169),"",F1169-H1169)</f>
        <v>0</v>
      </c>
      <c r="K1169" s="153"/>
      <c r="L1169" s="153"/>
      <c r="M1169" s="149">
        <v>8</v>
      </c>
      <c r="N1169" s="197">
        <f>IF(M1169="","",VLOOKUP(M1169,POA!$B$3:$G1138,3,0))</f>
        <v>5</v>
      </c>
      <c r="O1169" s="160" t="s">
        <v>7</v>
      </c>
      <c r="P1169" s="160">
        <f>+SUM(P1170:P1177)</f>
        <v>0</v>
      </c>
      <c r="Q1169" s="255">
        <f>IF(ISERROR(VLOOKUP(M1169,POA!$B$3:$G1151,2,0)),"",VLOOKUP(M1169,POA!$B$3:$G1151,2,0))</f>
        <v>1146992897</v>
      </c>
      <c r="R1169" s="295">
        <f>IF(M1169="","",SUM($I$1166)+IF(ISERROR(VLOOKUP(M1169,POA!$B$3:$G1138,4,0)),"",VLOOKUP(M1169,POA!$B$3:$G1138,4,0)))</f>
        <v>1560352766.4000001</v>
      </c>
      <c r="S1169" s="294" t="str">
        <f>IF(OR($R$26=0,M1169="",Q1169=""),"",IF($R$26&gt;=VLOOKUP(M1169,POA!$B$3:$G$21,6,FALSE),"CUMPLE","NO CUMPLE"))</f>
        <v/>
      </c>
      <c r="T1169" s="129"/>
      <c r="U1169" s="130"/>
      <c r="V1169" s="186" t="str">
        <f>IF(OR($U1166=0,M1169="",Q1169=""),"",IF(AND(T1169="SI",$U1166&gt;=$V$22),"CUMPLE",IF($U1166&gt;=$V$23,"CUMPLE","NO CUMPLE")))</f>
        <v>CUMPLE</v>
      </c>
      <c r="W1169" s="131"/>
      <c r="X1169" s="186" t="str">
        <f>IF(OR(W1166=0,M1169="",Q1169=""),"",IF(AND(T1169="SI",W1166&lt;=$X$22),"CUMPLE",IF(W1166&lt;=$X$23,"CUMPLE","NO CUMPLE")))</f>
        <v>CUMPLE</v>
      </c>
      <c r="Y1169" s="132"/>
      <c r="Z1169" s="186" t="str">
        <f>IF(OR(Y1166=0,M1169="",Q1169=""),"",IF(AND(T1169="SI",Y1166&gt;=$Z$22),"CUMPLE",IF(Y1166&gt;=$Z$23,"CUMPLE","NO CUMPLE")))</f>
        <v>CUMPLE</v>
      </c>
      <c r="AA1169" s="214" t="str">
        <f t="shared" si="1051"/>
        <v/>
      </c>
      <c r="AB1169" s="199">
        <v>2021</v>
      </c>
      <c r="AC1169" s="134">
        <f t="shared" si="1053"/>
        <v>0</v>
      </c>
      <c r="AD1169" s="135" t="str">
        <f t="shared" si="1056"/>
        <v/>
      </c>
      <c r="AE1169" s="136"/>
      <c r="AF1169" s="188" t="str">
        <f>IF(OR(M1169="",L1166="",P1169=""),"",IF(AND(T1166="SI",AE1166&gt;=$AF$22),"CUMPLE",IF(AE1166&gt;=$AF$23,"CUMPLE","NO CUMPLE")))</f>
        <v>CUMPLE</v>
      </c>
      <c r="AG1169" s="136"/>
      <c r="AH1169" s="188" t="str">
        <f>IF(OR(M1169="",L1166="",P1166=""),"",IF(AND(T1166="SI",AG1166&gt;=$AH$22),"CUMPLE",IF(AG1166&gt;=$AH$23,"CUMPLE","NO CUMPLE")))</f>
        <v>CUMPLE</v>
      </c>
      <c r="AI1169" s="162" t="str">
        <f t="shared" si="1054"/>
        <v>CUMPLE</v>
      </c>
    </row>
    <row r="1170" spans="1:37" s="14" customFormat="1" ht="16.5">
      <c r="A1170" s="259"/>
      <c r="B1170" s="21" t="str">
        <f t="shared" si="1055"/>
        <v/>
      </c>
      <c r="C1170" s="21"/>
      <c r="D1170" s="121"/>
      <c r="E1170" s="153"/>
      <c r="F1170" s="153"/>
      <c r="G1170" s="153"/>
      <c r="H1170" s="153"/>
      <c r="I1170" s="153">
        <f t="shared" si="1057"/>
        <v>0</v>
      </c>
      <c r="J1170" s="153">
        <f t="shared" si="1058"/>
        <v>0</v>
      </c>
      <c r="K1170" s="153"/>
      <c r="L1170" s="153"/>
      <c r="M1170" s="149"/>
      <c r="N1170" s="197"/>
      <c r="O1170" s="160"/>
      <c r="P1170" s="160"/>
      <c r="Q1170" s="203"/>
      <c r="R1170" s="261"/>
      <c r="S1170" s="252" t="str">
        <f>IF(OR($R$26=0,M1170="",Q1170=""),"",IF($R$26&gt;=VLOOKUP(M1170,POA!$B$3:$G$21,6,FALSE),"CUMPLE","NO CUMPLE"))</f>
        <v/>
      </c>
      <c r="T1170" s="129"/>
      <c r="U1170" s="130"/>
      <c r="V1170" s="186" t="str">
        <f>IF(OR($U1166=0,M1170="",Q1170=""),"",IF(AND(T1170="SI",$U1166&gt;=$V$22),"CUMPLE",IF($U1166&gt;=$V$23,"CUMPLE","NO CUMPLE")))</f>
        <v/>
      </c>
      <c r="W1170" s="131"/>
      <c r="X1170" s="186" t="str">
        <f>IF(OR(W1166=0,M1170="",Q1170=""),"",IF(AND(T1170="SI",W1166&lt;=$X$22),"CUMPLE",IF(W1166&lt;=$X$23,"CUMPLE","NO CUMPLE")))</f>
        <v/>
      </c>
      <c r="Y1170" s="132"/>
      <c r="Z1170" s="186" t="str">
        <f>IF(OR(Y1166=0,M1170="",Q1170=""),"",IF(AND(T1170="SI",Y1166&gt;=$Z$22),"CUMPLE",IF(Y1166&gt;=$Z$23,"CUMPLE","NO CUMPLE")))</f>
        <v/>
      </c>
      <c r="AA1170" s="214" t="str">
        <f t="shared" si="1051"/>
        <v/>
      </c>
      <c r="AB1170" s="199">
        <v>2021</v>
      </c>
      <c r="AC1170" s="134">
        <f t="shared" si="1053"/>
        <v>0</v>
      </c>
      <c r="AD1170" s="135" t="str">
        <f t="shared" si="1056"/>
        <v/>
      </c>
      <c r="AE1170" s="136"/>
      <c r="AF1170" s="188" t="str">
        <f>IF(OR(M1170="",L1166="",P1170=""),"",IF(AND(T1166="SI",AE1166&gt;=$AF$22),"CUMPLE",IF(AE1166&gt;=$AF$23,"CUMPLE","NO CUMPLE")))</f>
        <v/>
      </c>
      <c r="AG1170" s="136"/>
      <c r="AH1170" s="188" t="str">
        <f>IF(OR(M1169="",L1166="",P1166=""),"",IF(AND(T1166="SI",AG1166&gt;=$AH$22),"CUMPLE",IF(AG1166&gt;=$AH$23,"CUMPLE","NO CUMPLE")))</f>
        <v>CUMPLE</v>
      </c>
      <c r="AI1170" s="162" t="str">
        <f t="shared" si="1054"/>
        <v/>
      </c>
    </row>
    <row r="1171" spans="1:37" s="14" customFormat="1" ht="20.100000000000001" customHeight="1">
      <c r="A1171" s="259"/>
      <c r="B1171" s="21" t="str">
        <f t="shared" si="1055"/>
        <v/>
      </c>
      <c r="C1171" s="21"/>
      <c r="D1171" s="121"/>
      <c r="E1171" s="153"/>
      <c r="F1171" s="153"/>
      <c r="G1171" s="153"/>
      <c r="H1171" s="153"/>
      <c r="I1171" s="153">
        <f t="shared" si="1057"/>
        <v>0</v>
      </c>
      <c r="J1171" s="153">
        <f t="shared" si="1058"/>
        <v>0</v>
      </c>
      <c r="K1171" s="153"/>
      <c r="L1171" s="153"/>
      <c r="M1171" s="149"/>
      <c r="N1171" s="197"/>
      <c r="O1171" s="160"/>
      <c r="P1171" s="160"/>
      <c r="Q1171" s="203"/>
      <c r="R1171" s="204"/>
      <c r="S1171" s="246" t="str">
        <f>IF(OR($R$26=0,M1171="",Q1171=""),"",IF($R$26&gt;=VLOOKUP(M1171,POA!$B$3:$G$21,6,FALSE),"CUMPLE","NO CUMPLE"))</f>
        <v/>
      </c>
      <c r="T1171" s="129"/>
      <c r="U1171" s="130"/>
      <c r="V1171" s="186" t="str">
        <f>IF(OR($U1166=0,M1171="",Q1171=""),"",IF(AND(T1171="SI",$U1166&gt;=$V$22),"CUMPLE",IF($U1166&gt;=$V$23,"CUMPLE","NO CUMPLE")))</f>
        <v/>
      </c>
      <c r="W1171" s="131"/>
      <c r="X1171" s="186" t="str">
        <f>IF(OR(W1166=0,M1171="",Q1171=""),"",IF(AND(T1171="SI",W1166&lt;=$X$22),"CUMPLE",IF(W1166&lt;=$X$23,"CUMPLE","NO CUMPLE")))</f>
        <v/>
      </c>
      <c r="Y1171" s="132"/>
      <c r="Z1171" s="186" t="str">
        <f>IF(OR(Y1166=0,M1171="",Q1171=""),"",IF(AND(T1171="SI",Y1166&gt;=$Z$22),"CUMPLE",IF(Y1166&gt;=$Z$23,"CUMPLE","NO CUMPLE")))</f>
        <v/>
      </c>
      <c r="AA1171" s="214" t="str">
        <f t="shared" si="1051"/>
        <v/>
      </c>
      <c r="AB1171" s="199">
        <v>2021</v>
      </c>
      <c r="AC1171" s="134">
        <f t="shared" si="1053"/>
        <v>0</v>
      </c>
      <c r="AD1171" s="135" t="str">
        <f t="shared" si="1056"/>
        <v/>
      </c>
      <c r="AE1171" s="136"/>
      <c r="AF1171" s="188" t="str">
        <f>IF(OR(M1171="",L1166="",P1171=""),"",IF(AND(T1166="SI",AE1166&gt;=$AF$22),"CUMPLE",IF(AE1166&gt;=$AF$23,"CUMPLE","NO CUMPLE")))</f>
        <v/>
      </c>
      <c r="AG1171" s="136"/>
      <c r="AH1171" s="188" t="str">
        <f>IF(OR(M1171="",L1166="",P1166=""),"",IF(AND(T1166="SI",AG1166&gt;=$AH$22),"CUMPLE",IF(AG1166&gt;=$AH$23,"CUMPLE","NO CUMPLE")))</f>
        <v/>
      </c>
      <c r="AI1171" s="162" t="str">
        <f t="shared" si="1054"/>
        <v/>
      </c>
    </row>
    <row r="1172" spans="1:37" s="14" customFormat="1" ht="20.100000000000001" customHeight="1">
      <c r="A1172" s="259"/>
      <c r="B1172" s="150" t="str">
        <f t="shared" si="1055"/>
        <v/>
      </c>
      <c r="C1172" s="150"/>
      <c r="D1172" s="121"/>
      <c r="E1172" s="153"/>
      <c r="F1172" s="153"/>
      <c r="G1172" s="153"/>
      <c r="H1172" s="153"/>
      <c r="I1172" s="153">
        <f t="shared" si="1057"/>
        <v>0</v>
      </c>
      <c r="J1172" s="153">
        <f t="shared" si="1058"/>
        <v>0</v>
      </c>
      <c r="K1172" s="153"/>
      <c r="L1172" s="153"/>
      <c r="M1172" s="149"/>
      <c r="N1172" s="197"/>
      <c r="O1172" s="160"/>
      <c r="P1172" s="160"/>
      <c r="Q1172" s="203"/>
      <c r="R1172" s="204"/>
      <c r="S1172" s="246" t="str">
        <f>IF(OR($R$26=0,M1172="",Q1172=""),"",IF($R$26&gt;=VLOOKUP(M1172,POA!$B$3:$G$21,6,FALSE),"CUMPLE","NO CUMPLE"))</f>
        <v/>
      </c>
      <c r="T1172" s="129"/>
      <c r="U1172" s="130"/>
      <c r="V1172" s="186" t="str">
        <f>IF(OR($U1166=0,M1172="",Q1172=""),"",IF(AND(T1172="SI",$U1166&gt;=$V$22),"CUMPLE",IF($U1166&gt;=$V$23,"CUMPLE","NO CUMPLE")))</f>
        <v/>
      </c>
      <c r="W1172" s="131"/>
      <c r="X1172" s="186" t="str">
        <f>IF(OR(W1166=0,M1172="",Q1172=""),"",IF(AND(T1172="SI",W1166&lt;=$X$22),"CUMPLE",IF(W1166&lt;=$X$23,"CUMPLE","NO CUMPLE")))</f>
        <v/>
      </c>
      <c r="Y1172" s="132"/>
      <c r="Z1172" s="186" t="str">
        <f>IF(OR(Y1166=0,M1172="",Q1172=""),"",IF(AND(T1172="SI",Y1166&gt;=$Z$22),"CUMPLE",IF(Y1166&gt;=$Z$23,"CUMPLE","NO CUMPLE")))</f>
        <v/>
      </c>
      <c r="AA1172" s="214" t="str">
        <f t="shared" si="1051"/>
        <v/>
      </c>
      <c r="AB1172" s="199">
        <v>2021</v>
      </c>
      <c r="AC1172" s="134">
        <f t="shared" si="1053"/>
        <v>0</v>
      </c>
      <c r="AD1172" s="135" t="str">
        <f>IF(OR(B1172="",C1172=""),"",IF(AND(AC1172&gt;0,AC1172&lt;=30000),"MIPYME","NO CUMPLE"))</f>
        <v/>
      </c>
      <c r="AE1172" s="136"/>
      <c r="AF1172" s="188" t="str">
        <f>IF(OR(M1172="",L1166="",P1172=""),"",IF(AND(T1170="SI",AE1166&gt;=$AF$22),"CUMPLE",IF(AE1166&gt;=$AF$23,"CUMPLE","NO CUMPLE")))</f>
        <v/>
      </c>
      <c r="AG1172" s="136"/>
      <c r="AH1172" s="188" t="str">
        <f>IF(OR(M1172="",L1166="",P1166=""),"",IF(AND(T1166="SI",AG1166&gt;=$AH$22),"CUMPLE",IF(AG1166&gt;=$AH$23,"CUMPLE","NO CUMPLE")))</f>
        <v/>
      </c>
      <c r="AI1172" s="162" t="str">
        <f t="shared" si="1054"/>
        <v/>
      </c>
    </row>
    <row r="1173" spans="1:37" s="14" customFormat="1" ht="20.100000000000001" customHeight="1">
      <c r="A1173" s="259"/>
      <c r="B1173" s="150" t="str">
        <f t="shared" si="1055"/>
        <v/>
      </c>
      <c r="C1173" s="150"/>
      <c r="D1173" s="121"/>
      <c r="E1173" s="153"/>
      <c r="F1173" s="153"/>
      <c r="G1173" s="153"/>
      <c r="H1173" s="153"/>
      <c r="I1173" s="153">
        <f t="shared" si="1057"/>
        <v>0</v>
      </c>
      <c r="J1173" s="153">
        <f t="shared" si="1058"/>
        <v>0</v>
      </c>
      <c r="K1173" s="153"/>
      <c r="L1173" s="153"/>
      <c r="M1173" s="149"/>
      <c r="N1173" s="197"/>
      <c r="O1173" s="160"/>
      <c r="P1173" s="160"/>
      <c r="Q1173" s="203"/>
      <c r="R1173" s="204"/>
      <c r="S1173" s="246" t="str">
        <f>IF(OR($R$26=0,M1173="",Q1173=""),"",IF($R$26&gt;=VLOOKUP(M1173,POA!$B$3:$G$21,6,FALSE),"CUMPLE","NO CUMPLE"))</f>
        <v/>
      </c>
      <c r="T1173" s="129"/>
      <c r="U1173" s="130"/>
      <c r="V1173" s="186" t="str">
        <f>IF(OR($U1166=0,M1173="",Q1173=""),"",IF(AND(T1173="SI",$U1166&gt;=$V$22),"CUMPLE",IF($U1166&gt;=$V$23,"CUMPLE","NO CUMPLE")))</f>
        <v/>
      </c>
      <c r="W1173" s="131"/>
      <c r="X1173" s="186" t="str">
        <f>IF(OR(W1166=0,M1173="",Q1173=""),"",IF(AND(T1173="SI",W1166&lt;=$X$22),"CUMPLE",IF(W1166&lt;=$X$23,"CUMPLE","NO CUMPLE")))</f>
        <v/>
      </c>
      <c r="Y1173" s="132"/>
      <c r="Z1173" s="186" t="str">
        <f>IF(OR(Y1166=0,M1173="",Q1173=""),"",IF(AND(T1173="SI",Y1166&gt;=$Z$22),"CUMPLE",IF(Y1166&gt;=$Z$23,"CUMPLE","NO CUMPLE")))</f>
        <v/>
      </c>
      <c r="AA1173" s="214" t="str">
        <f t="shared" si="1051"/>
        <v/>
      </c>
      <c r="AB1173" s="199">
        <v>2021</v>
      </c>
      <c r="AC1173" s="134">
        <f t="shared" si="1053"/>
        <v>0</v>
      </c>
      <c r="AD1173" s="135" t="str">
        <f t="shared" ref="AD1173:AD1174" si="1059">IF(OR(B1173="",C1173=""),"",IF(AND(AC1173&gt;0,AC1173&lt;=30000),"MIPYME","NO CUMPLE"))</f>
        <v/>
      </c>
      <c r="AE1173" s="136"/>
      <c r="AF1173" s="188" t="str">
        <f>IF(OR(M1173="",L1166="",P1173=""),"",IF(AND(T1166="SI",AE1166&gt;=$AF$22),"CUMPLE",IF(AE1166&gt;=$AF$23,"CUMPLE","NO CUMPLE")))</f>
        <v/>
      </c>
      <c r="AG1173" s="136"/>
      <c r="AH1173" s="188" t="str">
        <f>IF(OR(M1173="",L1166="",P1166=""),"",IF(AND(T1166="SI",AG1166&gt;=$AH$22),"CUMPLE",IF(AG1166&gt;=$AH$23,"CUMPLE","NO CUMPLE")))</f>
        <v/>
      </c>
      <c r="AI1173" s="162" t="str">
        <f t="shared" si="1054"/>
        <v/>
      </c>
    </row>
    <row r="1174" spans="1:37" s="14" customFormat="1" ht="20.100000000000001" customHeight="1">
      <c r="A1174" s="259"/>
      <c r="B1174" s="150" t="str">
        <f t="shared" si="1055"/>
        <v/>
      </c>
      <c r="C1174" s="150"/>
      <c r="D1174" s="121"/>
      <c r="E1174" s="153"/>
      <c r="F1174" s="153"/>
      <c r="G1174" s="153"/>
      <c r="H1174" s="153"/>
      <c r="I1174" s="153">
        <f t="shared" si="1057"/>
        <v>0</v>
      </c>
      <c r="J1174" s="153">
        <f t="shared" si="1058"/>
        <v>0</v>
      </c>
      <c r="K1174" s="153"/>
      <c r="L1174" s="153"/>
      <c r="M1174" s="149"/>
      <c r="N1174" s="197"/>
      <c r="O1174" s="160"/>
      <c r="P1174" s="160"/>
      <c r="Q1174" s="203"/>
      <c r="R1174" s="204"/>
      <c r="S1174" s="246" t="str">
        <f>IF(OR($R$26=0,M1174="",Q1174=""),"",IF($R$26&gt;=VLOOKUP(M1174,POA!$B$3:$G$21,6,FALSE),"CUMPLE","NO CUMPLE"))</f>
        <v/>
      </c>
      <c r="T1174" s="129"/>
      <c r="U1174" s="130"/>
      <c r="V1174" s="186" t="str">
        <f>IF(OR($U1166=0,M1174="",Q1174=""),"",IF(AND(T1174="SI",$U1166&gt;=$V$22),"CUMPLE",IF($U1166&gt;=$V$23,"CUMPLE","NO CUMPLE")))</f>
        <v/>
      </c>
      <c r="W1174" s="131"/>
      <c r="X1174" s="186" t="str">
        <f>IF(OR(W1166=0,M1174="",Q1174=""),"",IF(AND(T1174="SI",W1166&lt;=$X$22),"CUMPLE",IF(W1166&lt;=$X$23,"CUMPLE","NO CUMPLE")))</f>
        <v/>
      </c>
      <c r="Y1174" s="132"/>
      <c r="Z1174" s="186" t="str">
        <f>IF(OR(Y1166=0,M1174="",Q1174=""),"",IF(AND(T1174="SI",Y1166&gt;=$Z$22),"CUMPLE",IF(Y1166&gt;=$Z$23,"CUMPLE","NO CUMPLE")))</f>
        <v/>
      </c>
      <c r="AA1174" s="215" t="str">
        <f t="shared" si="1051"/>
        <v/>
      </c>
      <c r="AB1174" s="133">
        <v>2021</v>
      </c>
      <c r="AC1174" s="134">
        <f t="shared" si="1053"/>
        <v>0</v>
      </c>
      <c r="AD1174" s="135" t="str">
        <f t="shared" si="1059"/>
        <v/>
      </c>
      <c r="AE1174" s="136"/>
      <c r="AF1174" s="188" t="str">
        <f>IF(OR(M1174="",L1166="",P1166=""),"",IF(AND(T1166="SI",AE1166&gt;=$AF$22),"CUMPLE",IF(AE1166&gt;=$AF$23,"CUMPLE","NO CUMPLE")))</f>
        <v/>
      </c>
      <c r="AG1174" s="136"/>
      <c r="AH1174" s="188" t="str">
        <f>IF(OR(M1174="",L1166="",P1166=""),"",IF(AND(T1166="SI",AG1166&gt;=$AH$22),"CUMPLE",IF(AG1166&gt;=$AH$23,"CUMPLE","NO CUMPLE")))</f>
        <v/>
      </c>
      <c r="AI1174" s="162" t="str">
        <f t="shared" si="1054"/>
        <v/>
      </c>
    </row>
    <row r="1175" spans="1:37" s="14" customFormat="1" ht="20.100000000000001" customHeight="1">
      <c r="A1175" s="259"/>
      <c r="B1175" s="150" t="str">
        <f t="shared" si="1055"/>
        <v/>
      </c>
      <c r="C1175" s="150"/>
      <c r="D1175" s="121"/>
      <c r="E1175" s="153"/>
      <c r="F1175" s="153"/>
      <c r="G1175" s="153"/>
      <c r="H1175" s="153"/>
      <c r="I1175" s="153">
        <f t="shared" si="1057"/>
        <v>0</v>
      </c>
      <c r="J1175" s="153">
        <f t="shared" si="1058"/>
        <v>0</v>
      </c>
      <c r="K1175" s="153"/>
      <c r="L1175" s="153"/>
      <c r="M1175" s="151"/>
      <c r="N1175" s="197"/>
      <c r="O1175" s="160"/>
      <c r="P1175" s="160"/>
      <c r="Q1175" s="203"/>
      <c r="R1175" s="204"/>
      <c r="S1175" s="246"/>
      <c r="T1175" s="129"/>
      <c r="U1175" s="130"/>
      <c r="V1175" s="186" t="str">
        <f>IF(OR($U1166=0,M1175="",Q1175=""),"",IF(AND(T1175="SI",$U1166&gt;=$V$22),"CUMPLE",IF($U1166&gt;=$V$23,"CUMPLE","NO CUMPLE")))</f>
        <v/>
      </c>
      <c r="W1175" s="131"/>
      <c r="X1175" s="186" t="str">
        <f>IF(OR(W1166=0,M1175="",Q1175=""),"",IF(AND(T1175="SI",W1166&lt;=$X$22),"CUMPLE",IF(W1166&lt;=$X$23,"CUMPLE","NO CUMPLE")))</f>
        <v/>
      </c>
      <c r="Y1175" s="132"/>
      <c r="Z1175" s="186" t="str">
        <f>IF(OR(Y1166=0,M1175="",Q1175=""),"",IF(AND(T1175="SI",Y1166&gt;=$Z$22),"CUMPLE",IF(Y1166&gt;=$Z$23,"CUMPLE","NO CUMPLE")))</f>
        <v/>
      </c>
      <c r="AA1175" s="214" t="str">
        <f t="shared" si="1051"/>
        <v/>
      </c>
      <c r="AB1175" s="199">
        <v>2021</v>
      </c>
      <c r="AC1175" s="134">
        <f t="shared" si="1053"/>
        <v>0</v>
      </c>
      <c r="AD1175" s="135" t="str">
        <f>IF(OR(B1175="",C1175=""),"",IF(AND(AC1175&gt;0,AC1175&lt;=30000),"MIPYME","NO CUMPLE"))</f>
        <v/>
      </c>
      <c r="AE1175" s="136"/>
      <c r="AF1175" s="188" t="str">
        <f>IF(OR(M1175="",L1166="",P1175=""),"",IF(AND(T1166="SI",AE1166&gt;=$AF$22),"CUMPLE",IF(AE1166&gt;=$AF$23,"CUMPLE","NO CUMPLE")))</f>
        <v/>
      </c>
      <c r="AG1175" s="136"/>
      <c r="AH1175" s="188" t="str">
        <f>IF(OR(M1175="",L1166="",P1166=""),"",IF(AND(T1166="SI",AG1166&gt;=$AH$22),"CUMPLE",IF(AG1166&gt;=$AH$23,"CUMPLE","NO CUMPLE")))</f>
        <v/>
      </c>
      <c r="AI1175" s="162" t="str">
        <f t="shared" si="1054"/>
        <v/>
      </c>
    </row>
    <row r="1176" spans="1:37" ht="20.100000000000001" customHeight="1">
      <c r="A1176" s="259"/>
      <c r="B1176" s="284" t="str">
        <f t="shared" si="1055"/>
        <v/>
      </c>
      <c r="C1176" s="284"/>
      <c r="D1176" s="284"/>
      <c r="E1176" s="216"/>
      <c r="F1176" s="153"/>
      <c r="G1176" s="153"/>
      <c r="H1176" s="153"/>
      <c r="I1176" s="153">
        <f>IF(ISERROR(E1176-G1176),"",E1176-G1176)</f>
        <v>0</v>
      </c>
      <c r="J1176" s="153">
        <f t="shared" si="1058"/>
        <v>0</v>
      </c>
      <c r="K1176" s="153"/>
      <c r="L1176" s="153"/>
      <c r="M1176" s="151"/>
      <c r="N1176" s="197"/>
      <c r="O1176" s="160"/>
      <c r="P1176" s="160"/>
      <c r="Q1176" s="203"/>
      <c r="R1176" s="204"/>
      <c r="S1176" s="253"/>
      <c r="T1176" s="129"/>
      <c r="U1176" s="129"/>
      <c r="V1176" s="186" t="str">
        <f>IF(OR($U1167=0,M1176="",Q1176=""),"",IF(AND(T1176="SI",$U1167&gt;=$V$22),"CUMPLE",IF($U1167&gt;=$V$23,"CUMPLE","NO CUMPLE")))</f>
        <v/>
      </c>
      <c r="W1176" s="129"/>
      <c r="X1176" s="186" t="str">
        <f>IF(OR(W1167=0,M1176="",Q1176=""),"",IF(AND(T1176="SI",W1167&lt;=$X$22),"CUMPLE",IF(W1167&lt;=$X$23,"CUMPLE","NO CUMPLE")))</f>
        <v/>
      </c>
      <c r="Y1176" s="129"/>
      <c r="Z1176" s="186" t="str">
        <f>IF(OR(Y1167=0,M1176="",Q1176=""),"",IF(AND(T1176="SI",Y1167&gt;=$Z$22),"CUMPLE",IF(Y1167&gt;=$Z$23,"CUMPLE","NO CUMPLE")))</f>
        <v/>
      </c>
      <c r="AA1176" s="214" t="str">
        <f t="shared" si="1051"/>
        <v/>
      </c>
      <c r="AB1176" s="200"/>
      <c r="AC1176" s="129"/>
      <c r="AD1176" s="129"/>
      <c r="AE1176" s="129"/>
      <c r="AF1176" s="188" t="str">
        <f>IF(OR(M1176="",L1166="",P1176=""),"",IF(AND(T1166="SI",AE1166&gt;=$AF$22),"CUMPLE",IF(AE1166&gt;=$AF$23,"CUMPLE","NO CUMPLE")))</f>
        <v/>
      </c>
      <c r="AG1176" s="129"/>
      <c r="AH1176" s="188" t="str">
        <f>IF(OR(M1176="",L1166="",P1166=""),"",IF(AND(T1166="SI",AG1166&gt;=$AH$22),"CUMPLE",IF(AG1166&gt;=$AH$23,"CUMPLE","NO CUMPLE")))</f>
        <v/>
      </c>
      <c r="AI1176" s="162" t="str">
        <f t="shared" si="1054"/>
        <v/>
      </c>
      <c r="AJ1176" s="14"/>
      <c r="AK1176" s="14"/>
    </row>
    <row r="1177" spans="1:37" ht="9.9499999999999993" customHeight="1" thickBot="1">
      <c r="A1177" s="259"/>
      <c r="B1177" s="322" t="s">
        <v>73</v>
      </c>
      <c r="C1177" s="323"/>
      <c r="D1177" s="323"/>
      <c r="E1177" s="323"/>
      <c r="F1177" s="323"/>
      <c r="G1177" s="323"/>
      <c r="H1177" s="323"/>
      <c r="I1177" s="323"/>
      <c r="J1177" s="323"/>
      <c r="K1177" s="323"/>
      <c r="L1177" s="323"/>
      <c r="M1177" s="323"/>
      <c r="N1177" s="323"/>
      <c r="O1177" s="323"/>
      <c r="P1177" s="323"/>
      <c r="Q1177" s="323"/>
      <c r="R1177" s="323"/>
      <c r="S1177" s="324"/>
      <c r="T1177" s="323"/>
      <c r="U1177" s="323"/>
      <c r="V1177" s="323"/>
      <c r="W1177" s="323"/>
      <c r="X1177" s="323"/>
      <c r="Y1177" s="323"/>
      <c r="Z1177" s="323"/>
      <c r="AA1177" s="324"/>
      <c r="AB1177" s="323"/>
      <c r="AC1177" s="323"/>
      <c r="AD1177" s="323"/>
      <c r="AE1177" s="323"/>
      <c r="AF1177" s="323"/>
      <c r="AG1177" s="323"/>
      <c r="AH1177" s="323"/>
      <c r="AI1177" s="325"/>
      <c r="AJ1177" s="14"/>
      <c r="AK1177" s="14"/>
    </row>
    <row r="1178" spans="1:37" s="221" customFormat="1" ht="26.1" customHeight="1">
      <c r="A1178" s="269" t="s">
        <v>412</v>
      </c>
      <c r="B1178" s="222">
        <v>97</v>
      </c>
      <c r="C1178" s="223" t="s">
        <v>413</v>
      </c>
      <c r="D1178" s="224">
        <f>IF(SUM(D1179:D1188)=0,"",SUM(D1179:D1188))</f>
        <v>1</v>
      </c>
      <c r="E1178" s="225">
        <f t="shared" ref="E1178:K1178" si="1060">IF(ISERROR(SUM(E1179:E1188)),"",SUM(E1179:E1188))</f>
        <v>25340580000</v>
      </c>
      <c r="F1178" s="225">
        <f t="shared" si="1060"/>
        <v>27371387000</v>
      </c>
      <c r="G1178" s="225">
        <f t="shared" si="1060"/>
        <v>3742581000</v>
      </c>
      <c r="H1178" s="225">
        <f t="shared" si="1060"/>
        <v>5695168000</v>
      </c>
      <c r="I1178" s="225">
        <f t="shared" si="1060"/>
        <v>21597999000</v>
      </c>
      <c r="J1178" s="225">
        <f t="shared" si="1060"/>
        <v>21676219000</v>
      </c>
      <c r="K1178" s="225">
        <f t="shared" si="1060"/>
        <v>1316589000</v>
      </c>
      <c r="L1178" s="225">
        <f t="shared" ref="L1178" si="1061">IF(ISERROR(SUM(L1179:L1187)),"",SUM(L1179:L1187))</f>
        <v>12681000.001</v>
      </c>
      <c r="M1178" s="226">
        <v>1</v>
      </c>
      <c r="N1178" s="227">
        <f>IF(M1178="","",VLOOKUP(M1178,POA!$B$3:$G1150,3,0))</f>
        <v>5</v>
      </c>
      <c r="O1178" s="228" t="s">
        <v>7</v>
      </c>
      <c r="P1178" s="228">
        <f>+SUM(P1179:P1187)</f>
        <v>0</v>
      </c>
      <c r="Q1178" s="229">
        <f>IF(ISERROR(VLOOKUP(M1178,POA!$B$3:$G1163,2,0)),"",VLOOKUP(M1178,POA!$B$3:$G1163,2,0))</f>
        <v>3031202957</v>
      </c>
      <c r="R1178" s="230">
        <f>IF(M1178="","",SUM($I$1178)+IF(ISERROR(VLOOKUP(M1178,POA!$B$3:$G1147,4,0)),"",VLOOKUP(M1178,POA!$B$3:$G1147,4,0)))</f>
        <v>22204239591.400002</v>
      </c>
      <c r="S1178" s="231" t="str">
        <f>IF(OR($R$26=0,M1178="",Q1178=""),"",IF($R$26&gt;=VLOOKUP(M1178,POA!$B$3:$G$21,6,FALSE),"CUMPLE","NO CUMPLE"))</f>
        <v/>
      </c>
      <c r="T1178" s="225" t="str">
        <f>IF(M1178="","",IF(COUNTIFS(T1179:T1188,"SI",D1179:D1188,"&gt;=10%")&gt;0,"SI","NO"))</f>
        <v>SI</v>
      </c>
      <c r="U1178" s="225">
        <f>IF(ISERROR(SUM(E1178/G1178)),0,SUM(E1178/G1178))</f>
        <v>6.7708835159479515</v>
      </c>
      <c r="V1178" s="232" t="str">
        <f>IF(OR($U1178=0,M1178="",Q1178=""),"",IF(AND(T1178="SI",$U1178&gt;=$V$22),"CUMPLE",IF($U1178&gt;=$V$23,"CUMPLE","NO CUMPLE")))</f>
        <v>CUMPLE</v>
      </c>
      <c r="W1178" s="233">
        <f>IF(M1178="","",IF(ISERROR(SUM(H1178/F1178)),0,SUM(H1178/F1178)))</f>
        <v>0.2080701281232113</v>
      </c>
      <c r="X1178" s="232" t="str">
        <f>IF(OR(W1178=0,M1178="",Q1178=""),"",IF(AND(T1178="SI",W1178&lt;=$X$22),"CUMPLE",IF(W1178&lt;=$X$23,"CUMPLE","NO CUMPLE")))</f>
        <v>CUMPLE</v>
      </c>
      <c r="Y1178" s="225">
        <f>IF(ISERROR(SUM(K1178/L1178)),0,SUM(K1178/L1178))</f>
        <v>103.82375206183868</v>
      </c>
      <c r="Z1178" s="232" t="str">
        <f>IF(OR(Y1178=0,M1178="",Q1178=""),"",IF(AND(T1178="SI",Y1178&gt;=$Z$22),"CUMPLE",IF(Y1178&gt;=$Z$23,"CUMPLE","NO CUMPLE")))</f>
        <v>CUMPLE</v>
      </c>
      <c r="AA1178" s="234" t="str">
        <f t="shared" ref="AA1178:AA1188" si="1062">IF(OR(S1178="",V1178="",X1178="",Z1178=""),"",IF(S1178="NO CUMPLE","NO CUMPLE",IF(V1178="NO CUMPLE","NO CUMPLE",IF(X1178="NO CUMPLE","NO CUMPLE",IF(Z1178="NO CUMPLE","NO CUMPLE",IF(Z1178="NO CUMPLE","NO CUMPLE","CUMPLE"))))))</f>
        <v/>
      </c>
      <c r="AB1178" s="235">
        <v>2021</v>
      </c>
      <c r="AC1178" s="236">
        <f>IF(ISERROR(F1178/VLOOKUP(AB1178,$AC$21:$AD$23,2)),"",F1178/VLOOKUP(AB1178,$AC$21:$AD$23,2))</f>
        <v>30127.246771143589</v>
      </c>
      <c r="AD1178" s="237" t="str">
        <f>IF(OR(B1178="",C1178=""),"",IF(AND(AC1178&gt;0,AC1178&lt;=30000),"MIPYME","NO CUMPLE"))</f>
        <v>NO CUMPLE</v>
      </c>
      <c r="AE1178" s="238">
        <f>IF(M1178="","",IF(ISERROR(SUM(K1178/J1178)),0,SUM(K1178/J1178)))</f>
        <v>6.0738867788704291E-2</v>
      </c>
      <c r="AF1178" s="239" t="str">
        <f>IF(OR(M1178="",L1178="",P1178=""),"",IF(AND(T1178="SI",AE1178&gt;=$AF$22),"CUMPLE",IF(AE1178&gt;=$AF$23,"CUMPLE","NO CUMPLE")))</f>
        <v>CUMPLE</v>
      </c>
      <c r="AG1178" s="238">
        <f>IF(M1178="","",IF(ISERROR(SUM(K1178/F1178)),0,SUM(K1178/F1178)))</f>
        <v>4.8100923785849799E-2</v>
      </c>
      <c r="AH1178" s="239" t="str">
        <f>IF(OR(M1178="",L1178="",P1178=""),"",IF(AND(T1178="SI",AG1178&gt;=$AH$22),"CUMPLE",IF(AG1178&gt;=$AH$23,"CUMPLE","NO CUMPLE")))</f>
        <v>CUMPLE</v>
      </c>
      <c r="AI1178" s="234" t="str">
        <f>IF(OR(AF1178="",AH1178=""),"",IF(AF1178="NO CUMPLE","NO CUMPLE",IF(AH1178="NO CUMPLE","NO CUMPLE",IF(AH1178="NO CUMPLE","NO CUMPLE","CUMPLE"))))</f>
        <v>CUMPLE</v>
      </c>
    </row>
    <row r="1179" spans="1:37" s="14" customFormat="1" ht="20.100000000000001" customHeight="1">
      <c r="A1179" s="259">
        <v>45483</v>
      </c>
      <c r="B1179" s="146">
        <f>IF(C1179="","",B1178+0.1)</f>
        <v>97.1</v>
      </c>
      <c r="C1179" s="146" t="s">
        <v>414</v>
      </c>
      <c r="D1179" s="147">
        <v>0.1</v>
      </c>
      <c r="E1179" s="137">
        <v>2234032000</v>
      </c>
      <c r="F1179" s="137">
        <v>2530133000</v>
      </c>
      <c r="G1179" s="137">
        <v>441580000</v>
      </c>
      <c r="H1179" s="137">
        <v>725267000</v>
      </c>
      <c r="I1179" s="137">
        <f>IF(ISERROR(E1179-G1179),"",E1179-G1179)</f>
        <v>1792452000</v>
      </c>
      <c r="J1179" s="137">
        <f>IF(ISERROR(F1179-H1179),"",F1179-H1179)</f>
        <v>1804866000</v>
      </c>
      <c r="K1179" s="137">
        <v>208474000</v>
      </c>
      <c r="L1179" s="137">
        <v>1E-3</v>
      </c>
      <c r="M1179" s="148">
        <v>2</v>
      </c>
      <c r="N1179" s="198">
        <f>IF(M1179="","",VLOOKUP(M1179,POA!$B$3:$G1150,3,0))</f>
        <v>5</v>
      </c>
      <c r="O1179" s="159" t="s">
        <v>7</v>
      </c>
      <c r="P1179" s="159">
        <f t="shared" ref="P1179:P1180" si="1063">+SUM(P1180:P1188)</f>
        <v>0</v>
      </c>
      <c r="Q1179" s="202">
        <f>IF(ISERROR(VLOOKUP(M1179,POA!$B$3:$G1163,2,0)),"",VLOOKUP(M1179,POA!$B$3:$G1163,2,0))</f>
        <v>1797292893</v>
      </c>
      <c r="R1179" s="264">
        <f>IF(M1179="","",SUM($I$1178)+IF(ISERROR(VLOOKUP(M1179,POA!$B$3:$G1148,4,0)),"",VLOOKUP(M1179,POA!$B$3:$G1148,4,0)))</f>
        <v>21957457578.599998</v>
      </c>
      <c r="S1179" s="256" t="str">
        <f>IF(OR($R$26=0,M1179="",Q1179=""),"",IF($R$26&gt;=VLOOKUP(M1179,POA!$B$3:$G$21,6,FALSE),"CUMPLE","NO CUMPLE"))</f>
        <v/>
      </c>
      <c r="T1179" s="154" t="s">
        <v>71</v>
      </c>
      <c r="U1179" s="138"/>
      <c r="V1179" s="185" t="str">
        <f>IF(OR($U1178=0,M1179="",Q1179=""),"",IF(AND(T1179="SI",$U1178&gt;=$V$22),"CUMPLE",IF($U1178&gt;=$V$23,"CUMPLE","NO CUMPLE")))</f>
        <v>CUMPLE</v>
      </c>
      <c r="W1179" s="139"/>
      <c r="X1179" s="185" t="str">
        <f>IF(OR(W1178=0,M1179="",Q1179=""),"",IF(AND(T1179="SI",W1178&lt;=$X$22),"CUMPLE",IF(W1178&lt;=$X$23,"CUMPLE","NO CUMPLE")))</f>
        <v>CUMPLE</v>
      </c>
      <c r="Y1179" s="140"/>
      <c r="Z1179" s="185" t="str">
        <f>IF(OR(Y1178=0,M1179="",Q1179=""),"",IF(AND(T1179="SI",Y1178&gt;=$Z$22),"CUMPLE",IF(Y1178&gt;=$Z$23,"CUMPLE","NO CUMPLE")))</f>
        <v>CUMPLE</v>
      </c>
      <c r="AA1179" s="213" t="str">
        <f t="shared" si="1062"/>
        <v/>
      </c>
      <c r="AB1179" s="141">
        <v>2021</v>
      </c>
      <c r="AC1179" s="142">
        <f t="shared" ref="AC1179:AC1187" si="1064">IF(ISERROR(F1179/VLOOKUP(AB1179,$AC$21:$AD$23,2)),"",F1179/VLOOKUP(AB1179,$AC$21:$AD$23,2))</f>
        <v>2784.8768224574751</v>
      </c>
      <c r="AD1179" s="143" t="str">
        <f>IF(OR(B1179="",C1179=""),"",IF(AND(AC1179&gt;0,AC1179&lt;=30000),"MIPYME","NO CUMPLE"))</f>
        <v>MIPYME</v>
      </c>
      <c r="AE1179" s="144"/>
      <c r="AF1179" s="187" t="str">
        <f>IF(OR(M1179="",L1178="",P1179=""),"",IF(AND(T1178="SI",AE1178&gt;=$AF$22),"CUMPLE",IF(AE1178&gt;=$AF$23,"CUMPLE","NO CUMPLE")))</f>
        <v>CUMPLE</v>
      </c>
      <c r="AG1179" s="144"/>
      <c r="AH1179" s="187" t="str">
        <f>IF(OR(M1179="",L1178="",P1179=""),"",IF(AND(T1178="SI",AG1178&gt;=$AH$22),"CUMPLE",IF(AG1178&gt;=$AH$23,"CUMPLE","NO CUMPLE")))</f>
        <v>CUMPLE</v>
      </c>
      <c r="AI1179" s="161" t="str">
        <f t="shared" ref="AI1179:AI1188" si="1065">IF(OR(AF1179="",AH1179=""),"",IF(AF1179="NO CUMPLE","NO CUMPLE",IF(AH1179="NO CUMPLE","NO CUMPLE",IF(AH1179="NO CUMPLE","NO CUMPLE","CUMPLE"))))</f>
        <v>CUMPLE</v>
      </c>
    </row>
    <row r="1180" spans="1:37" s="14" customFormat="1" ht="20.100000000000001" customHeight="1">
      <c r="A1180" s="259">
        <v>45483</v>
      </c>
      <c r="B1180" s="21">
        <f t="shared" ref="B1180:B1188" si="1066">IF(C1180="","",B1179+0.1)</f>
        <v>97.199999999999989</v>
      </c>
      <c r="C1180" s="21" t="s">
        <v>415</v>
      </c>
      <c r="D1180" s="121">
        <v>0.9</v>
      </c>
      <c r="E1180" s="153">
        <v>23106548000</v>
      </c>
      <c r="F1180" s="153">
        <v>24841254000</v>
      </c>
      <c r="G1180" s="153">
        <v>3301001000</v>
      </c>
      <c r="H1180" s="153">
        <v>4969901000</v>
      </c>
      <c r="I1180" s="153">
        <f>IF(ISERROR(E1180-G1180),"",E1180-G1180)</f>
        <v>19805547000</v>
      </c>
      <c r="J1180" s="153">
        <f t="shared" ref="J1180:J1188" si="1067">IF(ISERROR(F1180-H1180),"",F1180-H1180)</f>
        <v>19871353000</v>
      </c>
      <c r="K1180" s="153">
        <v>1108115000</v>
      </c>
      <c r="L1180" s="153">
        <v>12681000</v>
      </c>
      <c r="M1180" s="149">
        <v>3</v>
      </c>
      <c r="N1180" s="197">
        <f>IF(M1180="","",VLOOKUP(M1180,POA!$B$3:$G1150,3,0))</f>
        <v>5</v>
      </c>
      <c r="O1180" s="160" t="s">
        <v>7</v>
      </c>
      <c r="P1180" s="160">
        <f t="shared" si="1063"/>
        <v>0</v>
      </c>
      <c r="Q1180" s="255">
        <f>IF(ISERROR(VLOOKUP(M1180,POA!$B$3:$G1163,2,0)),"",VLOOKUP(M1180,POA!$B$3:$G1163,2,0))</f>
        <v>1522205504</v>
      </c>
      <c r="R1180" s="295">
        <f>IF(M1180="","",SUM($I$1178)+IF(ISERROR(VLOOKUP(M1180,POA!$B$3:$G1149,4,0)),"",VLOOKUP(M1180,POA!$B$3:$G1149,4,0)))</f>
        <v>21902440100.799999</v>
      </c>
      <c r="S1180" s="257" t="str">
        <f>IF(OR($R$26=0,M1180="",Q1180=""),"",IF($R$26&gt;=VLOOKUP(M1180,POA!$B$3:$G$21,6,FALSE),"CUMPLE","NO CUMPLE"))</f>
        <v/>
      </c>
      <c r="T1180" s="129" t="s">
        <v>71</v>
      </c>
      <c r="U1180" s="130"/>
      <c r="V1180" s="186" t="str">
        <f>IF(OR($U1178=0,M1180="",Q1180=""),"",IF(AND(T1180="SI",$U1178&gt;=$V$22),"CUMPLE",IF($U1178&gt;=$V$23,"CUMPLE","NO CUMPLE")))</f>
        <v>CUMPLE</v>
      </c>
      <c r="W1180" s="131"/>
      <c r="X1180" s="186" t="str">
        <f>IF(OR(W1178=0,M1180="",Q1180=""),"",IF(AND(T1180="SI",W1178&lt;=$X$22),"CUMPLE",IF(W1178&lt;=$X$23,"CUMPLE","NO CUMPLE")))</f>
        <v>CUMPLE</v>
      </c>
      <c r="Y1180" s="132"/>
      <c r="Z1180" s="186" t="str">
        <f>IF(OR(Y1178=0,M1180="",Q1180=""),"",IF(AND(T1180="SI",Y1178&gt;=$Z$22),"CUMPLE",IF(Y1178&gt;=$Z$23,"CUMPLE","NO CUMPLE")))</f>
        <v>CUMPLE</v>
      </c>
      <c r="AA1180" s="214" t="str">
        <f t="shared" si="1062"/>
        <v/>
      </c>
      <c r="AB1180" s="199">
        <v>2021</v>
      </c>
      <c r="AC1180" s="134">
        <f t="shared" si="1064"/>
        <v>27342.369948686115</v>
      </c>
      <c r="AD1180" s="135" t="str">
        <f t="shared" ref="AD1180:AD1183" si="1068">IF(OR(B1180="",C1180=""),"",IF(AND(AC1180&gt;0,AC1180&lt;=30000),"MIPYME","NO CUMPLE"))</f>
        <v>MIPYME</v>
      </c>
      <c r="AE1180" s="136"/>
      <c r="AF1180" s="188" t="str">
        <f>IF(OR(M1180="",L1178="",P1180=""),"",IF(AND(T1178="SI",AE1178&gt;=$AF$22),"CUMPLE",IF(AE1178&gt;=$AF$23,"CUMPLE","NO CUMPLE")))</f>
        <v>CUMPLE</v>
      </c>
      <c r="AG1180" s="136"/>
      <c r="AH1180" s="188" t="str">
        <f>IF(OR(M1180="",L1178="",P1178=""),"",IF(AND(T1178="SI",AG1178&gt;=$AH$22),"CUMPLE",IF(AG1178&gt;=$AH$23,"CUMPLE","NO CUMPLE")))</f>
        <v>CUMPLE</v>
      </c>
      <c r="AI1180" s="162" t="str">
        <f t="shared" si="1065"/>
        <v>CUMPLE</v>
      </c>
    </row>
    <row r="1181" spans="1:37" s="14" customFormat="1" ht="20.100000000000001" customHeight="1">
      <c r="A1181" s="259"/>
      <c r="B1181" s="21" t="str">
        <f t="shared" si="1066"/>
        <v/>
      </c>
      <c r="C1181" s="21"/>
      <c r="D1181" s="121"/>
      <c r="E1181" s="153"/>
      <c r="F1181" s="153"/>
      <c r="G1181" s="153"/>
      <c r="H1181" s="153"/>
      <c r="I1181" s="153">
        <f t="shared" ref="I1181:I1187" si="1069">IF(ISERROR(E1181-G1181),"",E1181-G1181)</f>
        <v>0</v>
      </c>
      <c r="J1181" s="153">
        <f t="shared" si="1067"/>
        <v>0</v>
      </c>
      <c r="K1181" s="153"/>
      <c r="L1181" s="153"/>
      <c r="M1181" s="149">
        <v>4</v>
      </c>
      <c r="N1181" s="197">
        <f>IF(M1181="","",VLOOKUP(M1181,POA!$B$3:$G1150,3,0))</f>
        <v>5</v>
      </c>
      <c r="O1181" s="160" t="s">
        <v>7</v>
      </c>
      <c r="P1181" s="160">
        <f>+SUM(P1182:P1189)</f>
        <v>0</v>
      </c>
      <c r="Q1181" s="255">
        <f>IF(ISERROR(VLOOKUP(M1181,POA!$B$3:$G1163,2,0)),"",VLOOKUP(M1181,POA!$B$3:$G1163,2,0))</f>
        <v>1378467964</v>
      </c>
      <c r="R1181" s="295">
        <f>IF(M1181="","",SUM($I$1178)+IF(ISERROR(VLOOKUP(M1181,POA!$B$3:$G1150,4,0)),"",VLOOKUP(M1181,POA!$B$3:$G1150,4,0)))</f>
        <v>21873692592.799999</v>
      </c>
      <c r="S1181" s="294" t="str">
        <f>IF(OR($R$26=0,M1181="",Q1181=""),"",IF($R$26&gt;=VLOOKUP(M1181,POA!$B$3:$G$21,6,FALSE),"CUMPLE","NO CUMPLE"))</f>
        <v/>
      </c>
      <c r="T1181" s="129"/>
      <c r="U1181" s="130"/>
      <c r="V1181" s="186" t="str">
        <f>IF(OR($U1178=0,M1181="",Q1181=""),"",IF(AND(T1181="SI",$U1178&gt;=$V$22),"CUMPLE",IF($U1178&gt;=$V$23,"CUMPLE","NO CUMPLE")))</f>
        <v>CUMPLE</v>
      </c>
      <c r="W1181" s="131"/>
      <c r="X1181" s="186" t="str">
        <f>IF(OR(W1178=0,M1181="",Q1181=""),"",IF(AND(T1181="SI",W1178&lt;=$X$22),"CUMPLE",IF(W1178&lt;=$X$23,"CUMPLE","NO CUMPLE")))</f>
        <v>CUMPLE</v>
      </c>
      <c r="Y1181" s="132"/>
      <c r="Z1181" s="186" t="str">
        <f>IF(OR(Y1178=0,M1181="",Q1181=""),"",IF(AND(T1181="SI",Y1178&gt;=$Z$22),"CUMPLE",IF(Y1178&gt;=$Z$23,"CUMPLE","NO CUMPLE")))</f>
        <v>CUMPLE</v>
      </c>
      <c r="AA1181" s="214" t="str">
        <f t="shared" si="1062"/>
        <v/>
      </c>
      <c r="AB1181" s="199">
        <v>2021</v>
      </c>
      <c r="AC1181" s="134">
        <f t="shared" si="1064"/>
        <v>0</v>
      </c>
      <c r="AD1181" s="135" t="str">
        <f t="shared" si="1068"/>
        <v/>
      </c>
      <c r="AE1181" s="136"/>
      <c r="AF1181" s="188" t="str">
        <f>IF(OR(M1181="",L1178="",P1181=""),"",IF(AND(T1178="SI",AE1178&gt;=$AF$22),"CUMPLE",IF(AE1178&gt;=$AF$23,"CUMPLE","NO CUMPLE")))</f>
        <v>CUMPLE</v>
      </c>
      <c r="AG1181" s="136"/>
      <c r="AH1181" s="188" t="str">
        <f>IF(OR(M1181="",L1178="",P1178=""),"",IF(AND(T1178="SI",AG1178&gt;=$AH$22),"CUMPLE",IF(AG1178&gt;=$AH$23,"CUMPLE","NO CUMPLE")))</f>
        <v>CUMPLE</v>
      </c>
      <c r="AI1181" s="162" t="str">
        <f t="shared" si="1065"/>
        <v>CUMPLE</v>
      </c>
    </row>
    <row r="1182" spans="1:37" s="14" customFormat="1" ht="20.100000000000001" customHeight="1">
      <c r="A1182" s="259"/>
      <c r="B1182" s="21" t="str">
        <f t="shared" si="1066"/>
        <v/>
      </c>
      <c r="C1182" s="21"/>
      <c r="D1182" s="121"/>
      <c r="E1182" s="153"/>
      <c r="F1182" s="153"/>
      <c r="G1182" s="153"/>
      <c r="H1182" s="153"/>
      <c r="I1182" s="153">
        <f t="shared" si="1069"/>
        <v>0</v>
      </c>
      <c r="J1182" s="153">
        <f t="shared" si="1067"/>
        <v>0</v>
      </c>
      <c r="K1182" s="153"/>
      <c r="L1182" s="153"/>
      <c r="M1182" s="149">
        <v>5</v>
      </c>
      <c r="N1182" s="197">
        <f>IF(M1182="","",VLOOKUP(M1182,POA!$B$3:$G1163,3,0))</f>
        <v>5</v>
      </c>
      <c r="O1182" s="160" t="s">
        <v>7</v>
      </c>
      <c r="P1182" s="160">
        <f>+SUM(P1183:P1189)</f>
        <v>0</v>
      </c>
      <c r="Q1182" s="255">
        <f>IF(ISERROR(VLOOKUP(M1182,POA!$B$3:$G1152,2,0)),"",VLOOKUP(M1182,POA!$B$3:$G1152,2,0))</f>
        <v>1348402734</v>
      </c>
      <c r="R1182" s="295">
        <f>IF(M1182="","",SUM($I$1178)+IF(ISERROR(VLOOKUP(M1182,POA!$B$3:$G1151,4,0)),"",VLOOKUP(M1182,POA!$B$3:$G1151,4,0)))</f>
        <v>21867679546.799999</v>
      </c>
      <c r="S1182" s="298" t="str">
        <f>IF(OR($R$26=0,M1182="",Q1182=""),"",IF($R$26&gt;=VLOOKUP(M1182,POA!$B$3:$G$21,6,FALSE),"CUMPLE","NO CUMPLE"))</f>
        <v/>
      </c>
      <c r="T1182" s="129"/>
      <c r="U1182" s="130"/>
      <c r="V1182" s="186" t="str">
        <f>IF(OR($U1178=0,M1182="",Q1182=""),"",IF(AND(T1182="SI",$U1178&gt;=$V$22),"CUMPLE",IF($U1178&gt;=$V$23,"CUMPLE","NO CUMPLE")))</f>
        <v>CUMPLE</v>
      </c>
      <c r="W1182" s="131"/>
      <c r="X1182" s="186" t="str">
        <f>IF(OR(W1178=0,M1182="",Q1182=""),"",IF(AND(T1182="SI",W1178&lt;=$X$22),"CUMPLE",IF(W1178&lt;=$X$23,"CUMPLE","NO CUMPLE")))</f>
        <v>CUMPLE</v>
      </c>
      <c r="Y1182" s="132"/>
      <c r="Z1182" s="186" t="str">
        <f>IF(OR(Y1178=0,M1182="",Q1182=""),"",IF(AND(T1182="SI",Y1178&gt;=$Z$22),"CUMPLE",IF(Y1178&gt;=$Z$23,"CUMPLE","NO CUMPLE")))</f>
        <v>CUMPLE</v>
      </c>
      <c r="AA1182" s="214" t="str">
        <f t="shared" si="1062"/>
        <v/>
      </c>
      <c r="AB1182" s="199">
        <v>2021</v>
      </c>
      <c r="AC1182" s="134">
        <f t="shared" si="1064"/>
        <v>0</v>
      </c>
      <c r="AD1182" s="135" t="str">
        <f t="shared" si="1068"/>
        <v/>
      </c>
      <c r="AE1182" s="136"/>
      <c r="AF1182" s="188" t="str">
        <f>IF(OR(M1182="",L1178="",P1182=""),"",IF(AND(T1178="SI",AE1178&gt;=$AF$22),"CUMPLE",IF(AE1178&gt;=$AF$23,"CUMPLE","NO CUMPLE")))</f>
        <v>CUMPLE</v>
      </c>
      <c r="AG1182" s="136"/>
      <c r="AH1182" s="188" t="str">
        <f>IF(OR(M1181="",L1178="",P1178=""),"",IF(AND(T1178="SI",AG1178&gt;=$AH$22),"CUMPLE",IF(AG1178&gt;=$AH$23,"CUMPLE","NO CUMPLE")))</f>
        <v>CUMPLE</v>
      </c>
      <c r="AI1182" s="162" t="str">
        <f t="shared" si="1065"/>
        <v>CUMPLE</v>
      </c>
    </row>
    <row r="1183" spans="1:37" s="14" customFormat="1" ht="20.100000000000001" customHeight="1">
      <c r="A1183" s="259"/>
      <c r="B1183" s="21" t="str">
        <f t="shared" si="1066"/>
        <v/>
      </c>
      <c r="C1183" s="21"/>
      <c r="D1183" s="121"/>
      <c r="E1183" s="153"/>
      <c r="F1183" s="153"/>
      <c r="G1183" s="153"/>
      <c r="H1183" s="153"/>
      <c r="I1183" s="153">
        <f t="shared" si="1069"/>
        <v>0</v>
      </c>
      <c r="J1183" s="153">
        <f t="shared" si="1067"/>
        <v>0</v>
      </c>
      <c r="K1183" s="153"/>
      <c r="L1183" s="153"/>
      <c r="M1183" s="149">
        <v>6</v>
      </c>
      <c r="N1183" s="197">
        <f>IF(M1183="","",VLOOKUP(M1183,POA!$B$3:$G1150,3,0))</f>
        <v>5</v>
      </c>
      <c r="O1183" s="160" t="s">
        <v>7</v>
      </c>
      <c r="P1183" s="160">
        <f>+SUM(P1184:P1189)</f>
        <v>0</v>
      </c>
      <c r="Q1183" s="255">
        <f>IF(ISERROR(VLOOKUP(M1183,POA!$B$3:$G1163,2,0)),"",VLOOKUP(M1183,POA!$B$3:$G1163,2,0))</f>
        <v>1264100957</v>
      </c>
      <c r="R1183" s="295">
        <f>IF(M1183="","",SUM($I$1178)+IF(ISERROR(VLOOKUP(M1183,POA!$B$3:$G1152,4,0)),"",VLOOKUP(M1183,POA!$B$3:$G1152,4,0)))</f>
        <v>21850819191.400002</v>
      </c>
      <c r="S1183" s="257" t="str">
        <f>IF(OR($R$26=0,M1183="",Q1183=""),"",IF($R$26&gt;=VLOOKUP(M1183,POA!$B$3:$G$21,6,FALSE),"CUMPLE","NO CUMPLE"))</f>
        <v/>
      </c>
      <c r="T1183" s="129"/>
      <c r="U1183" s="130"/>
      <c r="V1183" s="186" t="str">
        <f>IF(OR($U1178=0,M1183="",Q1183=""),"",IF(AND(T1183="SI",$U1178&gt;=$V$22),"CUMPLE",IF($U1178&gt;=$V$23,"CUMPLE","NO CUMPLE")))</f>
        <v>CUMPLE</v>
      </c>
      <c r="W1183" s="131"/>
      <c r="X1183" s="186" t="str">
        <f>IF(OR(W1178=0,M1183="",Q1183=""),"",IF(AND(T1183="SI",W1178&lt;=$X$22),"CUMPLE",IF(W1178&lt;=$X$23,"CUMPLE","NO CUMPLE")))</f>
        <v>CUMPLE</v>
      </c>
      <c r="Y1183" s="132"/>
      <c r="Z1183" s="186" t="str">
        <f>IF(OR(Y1178=0,M1183="",Q1183=""),"",IF(AND(T1183="SI",Y1178&gt;=$Z$22),"CUMPLE",IF(Y1178&gt;=$Z$23,"CUMPLE","NO CUMPLE")))</f>
        <v>CUMPLE</v>
      </c>
      <c r="AA1183" s="214" t="str">
        <f t="shared" si="1062"/>
        <v/>
      </c>
      <c r="AB1183" s="199">
        <v>2021</v>
      </c>
      <c r="AC1183" s="134">
        <f t="shared" si="1064"/>
        <v>0</v>
      </c>
      <c r="AD1183" s="135" t="str">
        <f t="shared" si="1068"/>
        <v/>
      </c>
      <c r="AE1183" s="136"/>
      <c r="AF1183" s="188" t="str">
        <f>IF(OR(M1183="",L1178="",P1183=""),"",IF(AND(T1178="SI",AE1178&gt;=$AF$22),"CUMPLE",IF(AE1178&gt;=$AF$23,"CUMPLE","NO CUMPLE")))</f>
        <v>CUMPLE</v>
      </c>
      <c r="AG1183" s="136"/>
      <c r="AH1183" s="188" t="str">
        <f>IF(OR(M1183="",L1178="",P1178=""),"",IF(AND(T1178="SI",AG1178&gt;=$AH$22),"CUMPLE",IF(AG1178&gt;=$AH$23,"CUMPLE","NO CUMPLE")))</f>
        <v>CUMPLE</v>
      </c>
      <c r="AI1183" s="162" t="str">
        <f t="shared" si="1065"/>
        <v>CUMPLE</v>
      </c>
    </row>
    <row r="1184" spans="1:37" s="14" customFormat="1" ht="20.100000000000001" customHeight="1">
      <c r="A1184" s="259"/>
      <c r="B1184" s="150" t="str">
        <f t="shared" si="1066"/>
        <v/>
      </c>
      <c r="C1184" s="150"/>
      <c r="D1184" s="121"/>
      <c r="E1184" s="153"/>
      <c r="F1184" s="153"/>
      <c r="G1184" s="153"/>
      <c r="H1184" s="153"/>
      <c r="I1184" s="153">
        <f t="shared" si="1069"/>
        <v>0</v>
      </c>
      <c r="J1184" s="153">
        <f t="shared" si="1067"/>
        <v>0</v>
      </c>
      <c r="K1184" s="153"/>
      <c r="L1184" s="153"/>
      <c r="M1184" s="149">
        <v>7</v>
      </c>
      <c r="N1184" s="197">
        <f>IF(M1184="","",VLOOKUP(M1184,POA!$B$3:$G1150,3,0))</f>
        <v>5</v>
      </c>
      <c r="O1184" s="160" t="s">
        <v>7</v>
      </c>
      <c r="P1184" s="160">
        <f>+SUM(P1185:P1189)</f>
        <v>0</v>
      </c>
      <c r="Q1184" s="255">
        <f>IF(ISERROR(VLOOKUP(M1184,POA!$B$3:$G1163,2,0)),"",VLOOKUP(M1184,POA!$B$3:$G1163,2,0))</f>
        <v>1167015102</v>
      </c>
      <c r="R1184" s="295">
        <f>IF(M1184="","",SUM($I$1178)+IF(ISERROR(VLOOKUP(M1184,POA!$B$3:$G1153,4,0)),"",VLOOKUP(M1184,POA!$B$3:$G1153,4,0)))</f>
        <v>21831402020.400002</v>
      </c>
      <c r="S1184" s="257" t="str">
        <f>IF(OR($R$26=0,M1184="",Q1184=""),"",IF($R$26&gt;=VLOOKUP(M1184,POA!$B$3:$G$21,6,FALSE),"CUMPLE","NO CUMPLE"))</f>
        <v/>
      </c>
      <c r="T1184" s="129"/>
      <c r="U1184" s="130"/>
      <c r="V1184" s="186" t="str">
        <f>IF(OR($U1178=0,M1184="",Q1184=""),"",IF(AND(T1184="SI",$U1178&gt;=$V$22),"CUMPLE",IF($U1178&gt;=$V$23,"CUMPLE","NO CUMPLE")))</f>
        <v>CUMPLE</v>
      </c>
      <c r="W1184" s="131"/>
      <c r="X1184" s="186" t="str">
        <f>IF(OR(W1178=0,M1184="",Q1184=""),"",IF(AND(T1184="SI",W1178&lt;=$X$22),"CUMPLE",IF(W1178&lt;=$X$23,"CUMPLE","NO CUMPLE")))</f>
        <v>CUMPLE</v>
      </c>
      <c r="Y1184" s="132"/>
      <c r="Z1184" s="186" t="str">
        <f>IF(OR(Y1178=0,M1184="",Q1184=""),"",IF(AND(T1184="SI",Y1178&gt;=$Z$22),"CUMPLE",IF(Y1178&gt;=$Z$23,"CUMPLE","NO CUMPLE")))</f>
        <v>CUMPLE</v>
      </c>
      <c r="AA1184" s="214" t="str">
        <f t="shared" si="1062"/>
        <v/>
      </c>
      <c r="AB1184" s="199">
        <v>2021</v>
      </c>
      <c r="AC1184" s="134">
        <f t="shared" si="1064"/>
        <v>0</v>
      </c>
      <c r="AD1184" s="135" t="str">
        <f>IF(OR(B1184="",C1184=""),"",IF(AND(AC1184&gt;0,AC1184&lt;=30000),"MIPYME","NO CUMPLE"))</f>
        <v/>
      </c>
      <c r="AE1184" s="136"/>
      <c r="AF1184" s="188" t="str">
        <f>IF(OR(M1184="",L1178="",P1184=""),"",IF(AND(T1182="SI",AE1178&gt;=$AF$22),"CUMPLE",IF(AE1178&gt;=$AF$23,"CUMPLE","NO CUMPLE")))</f>
        <v>CUMPLE</v>
      </c>
      <c r="AG1184" s="136"/>
      <c r="AH1184" s="188" t="str">
        <f>IF(OR(M1184="",L1178="",P1178=""),"",IF(AND(T1178="SI",AG1178&gt;=$AH$22),"CUMPLE",IF(AG1178&gt;=$AH$23,"CUMPLE","NO CUMPLE")))</f>
        <v>CUMPLE</v>
      </c>
      <c r="AI1184" s="162" t="str">
        <f t="shared" si="1065"/>
        <v>CUMPLE</v>
      </c>
    </row>
    <row r="1185" spans="1:37" s="14" customFormat="1" ht="20.100000000000001" customHeight="1">
      <c r="A1185" s="259"/>
      <c r="B1185" s="150" t="str">
        <f t="shared" si="1066"/>
        <v/>
      </c>
      <c r="C1185" s="150"/>
      <c r="D1185" s="121"/>
      <c r="E1185" s="153"/>
      <c r="F1185" s="153"/>
      <c r="G1185" s="153"/>
      <c r="H1185" s="153"/>
      <c r="I1185" s="153">
        <f t="shared" si="1069"/>
        <v>0</v>
      </c>
      <c r="J1185" s="153">
        <f t="shared" si="1067"/>
        <v>0</v>
      </c>
      <c r="K1185" s="153"/>
      <c r="L1185" s="153"/>
      <c r="M1185" s="149">
        <v>8</v>
      </c>
      <c r="N1185" s="197">
        <f>IF(M1185="","",VLOOKUP(M1185,POA!$B$3:$G1150,3,0))</f>
        <v>5</v>
      </c>
      <c r="O1185" s="160" t="s">
        <v>7</v>
      </c>
      <c r="P1185" s="160">
        <f>+SUM(P1186:P1189)</f>
        <v>0</v>
      </c>
      <c r="Q1185" s="255">
        <f>IF(ISERROR(VLOOKUP(M1185,POA!$B$3:$G1163,2,0)),"",VLOOKUP(M1185,POA!$B$3:$G1163,2,0))</f>
        <v>1146992897</v>
      </c>
      <c r="R1185" s="295">
        <f>IF(M1185="","",SUM($I$1178)+IF(ISERROR(VLOOKUP(M1185,POA!$B$3:$G1154,4,0)),"",VLOOKUP(M1185,POA!$B$3:$G1154,4,0)))</f>
        <v>21827397579.400002</v>
      </c>
      <c r="S1185" s="257" t="str">
        <f>IF(OR($R$26=0,M1185="",Q1185=""),"",IF($R$26&gt;=VLOOKUP(M1185,POA!$B$3:$G$21,6,FALSE),"CUMPLE","NO CUMPLE"))</f>
        <v/>
      </c>
      <c r="T1185" s="129"/>
      <c r="U1185" s="130"/>
      <c r="V1185" s="186" t="str">
        <f>IF(OR($U1178=0,M1185="",Q1185=""),"",IF(AND(T1185="SI",$U1178&gt;=$V$22),"CUMPLE",IF($U1178&gt;=$V$23,"CUMPLE","NO CUMPLE")))</f>
        <v>CUMPLE</v>
      </c>
      <c r="W1185" s="131"/>
      <c r="X1185" s="186" t="str">
        <f>IF(OR(W1178=0,M1185="",Q1185=""),"",IF(AND(T1185="SI",W1178&lt;=$X$22),"CUMPLE",IF(W1178&lt;=$X$23,"CUMPLE","NO CUMPLE")))</f>
        <v>CUMPLE</v>
      </c>
      <c r="Y1185" s="132"/>
      <c r="Z1185" s="186" t="str">
        <f>IF(OR(Y1178=0,M1185="",Q1185=""),"",IF(AND(T1185="SI",Y1178&gt;=$Z$22),"CUMPLE",IF(Y1178&gt;=$Z$23,"CUMPLE","NO CUMPLE")))</f>
        <v>CUMPLE</v>
      </c>
      <c r="AA1185" s="214" t="str">
        <f t="shared" si="1062"/>
        <v/>
      </c>
      <c r="AB1185" s="199">
        <v>2021</v>
      </c>
      <c r="AC1185" s="134">
        <f t="shared" si="1064"/>
        <v>0</v>
      </c>
      <c r="AD1185" s="135" t="str">
        <f t="shared" ref="AD1185:AD1186" si="1070">IF(OR(B1185="",C1185=""),"",IF(AND(AC1185&gt;0,AC1185&lt;=30000),"MIPYME","NO CUMPLE"))</f>
        <v/>
      </c>
      <c r="AE1185" s="136"/>
      <c r="AF1185" s="188" t="str">
        <f>IF(OR(M1185="",L1178="",P1185=""),"",IF(AND(T1178="SI",AE1178&gt;=$AF$22),"CUMPLE",IF(AE1178&gt;=$AF$23,"CUMPLE","NO CUMPLE")))</f>
        <v>CUMPLE</v>
      </c>
      <c r="AG1185" s="136"/>
      <c r="AH1185" s="188" t="str">
        <f>IF(OR(M1185="",L1178="",P1178=""),"",IF(AND(T1178="SI",AG1178&gt;=$AH$22),"CUMPLE",IF(AG1178&gt;=$AH$23,"CUMPLE","NO CUMPLE")))</f>
        <v>CUMPLE</v>
      </c>
      <c r="AI1185" s="162" t="str">
        <f t="shared" si="1065"/>
        <v>CUMPLE</v>
      </c>
    </row>
    <row r="1186" spans="1:37" s="14" customFormat="1" ht="20.100000000000001" customHeight="1">
      <c r="A1186" s="259"/>
      <c r="B1186" s="150" t="str">
        <f t="shared" si="1066"/>
        <v/>
      </c>
      <c r="C1186" s="150"/>
      <c r="D1186" s="121"/>
      <c r="E1186" s="153"/>
      <c r="F1186" s="153"/>
      <c r="G1186" s="153"/>
      <c r="H1186" s="153"/>
      <c r="I1186" s="153">
        <f t="shared" si="1069"/>
        <v>0</v>
      </c>
      <c r="J1186" s="153">
        <f t="shared" si="1067"/>
        <v>0</v>
      </c>
      <c r="K1186" s="153"/>
      <c r="L1186" s="153"/>
      <c r="M1186" s="149">
        <v>9</v>
      </c>
      <c r="N1186" s="197">
        <f>IF(M1186="","",VLOOKUP(M1186,POA!$B$3:$G1150,3,0))</f>
        <v>5</v>
      </c>
      <c r="O1186" s="160" t="s">
        <v>7</v>
      </c>
      <c r="P1186" s="160">
        <f>+SUM(P1187:P1189)</f>
        <v>0</v>
      </c>
      <c r="Q1186" s="255">
        <f>IF(ISERROR(VLOOKUP(M1186,POA!$B$3:$G1156,2,0)),"",VLOOKUP(M1186,POA!$B$3:$G1156,2,0))</f>
        <v>1077361989</v>
      </c>
      <c r="R1186" s="295">
        <f>IF(M1186="","",SUM($I$1178)+IF(ISERROR(VLOOKUP(M1186,POA!$B$3:$G1155,4,0)),"",VLOOKUP(M1186,POA!$B$3:$G1155,4,0)))</f>
        <v>21813471397.799999</v>
      </c>
      <c r="S1186" s="257" t="str">
        <f>IF(OR($R$26=0,M1186="",Q1186=""),"",IF($R$26&gt;=VLOOKUP(M1186,POA!$B$3:$G$21,6,FALSE),"CUMPLE","NO CUMPLE"))</f>
        <v/>
      </c>
      <c r="T1186" s="129"/>
      <c r="U1186" s="130"/>
      <c r="V1186" s="186" t="str">
        <f>IF(OR($U1178=0,M1186="",Q1186=""),"",IF(AND(T1186="SI",$U1178&gt;=$V$22),"CUMPLE",IF($U1178&gt;=$V$23,"CUMPLE","NO CUMPLE")))</f>
        <v>CUMPLE</v>
      </c>
      <c r="W1186" s="131"/>
      <c r="X1186" s="186" t="str">
        <f>IF(OR(W1178=0,M1186="",Q1186=""),"",IF(AND(T1186="SI",W1178&lt;=$X$22),"CUMPLE",IF(W1178&lt;=$X$23,"CUMPLE","NO CUMPLE")))</f>
        <v>CUMPLE</v>
      </c>
      <c r="Y1186" s="132"/>
      <c r="Z1186" s="186" t="str">
        <f>IF(OR(Y1178=0,M1186="",Q1186=""),"",IF(AND(T1186="SI",Y1178&gt;=$Z$22),"CUMPLE",IF(Y1178&gt;=$Z$23,"CUMPLE","NO CUMPLE")))</f>
        <v>CUMPLE</v>
      </c>
      <c r="AA1186" s="215" t="str">
        <f t="shared" si="1062"/>
        <v/>
      </c>
      <c r="AB1186" s="133">
        <v>2021</v>
      </c>
      <c r="AC1186" s="134">
        <f t="shared" si="1064"/>
        <v>0</v>
      </c>
      <c r="AD1186" s="135" t="str">
        <f t="shared" si="1070"/>
        <v/>
      </c>
      <c r="AE1186" s="136"/>
      <c r="AF1186" s="188" t="str">
        <f>IF(OR(M1186="",L1178="",P1178=""),"",IF(AND(T1178="SI",AE1178&gt;=$AF$22),"CUMPLE",IF(AE1178&gt;=$AF$23,"CUMPLE","NO CUMPLE")))</f>
        <v>CUMPLE</v>
      </c>
      <c r="AG1186" s="136"/>
      <c r="AH1186" s="188" t="str">
        <f>IF(OR(M1186="",L1178="",P1178=""),"",IF(AND(T1178="SI",AG1178&gt;=$AH$22),"CUMPLE",IF(AG1178&gt;=$AH$23,"CUMPLE","NO CUMPLE")))</f>
        <v>CUMPLE</v>
      </c>
      <c r="AI1186" s="162" t="str">
        <f t="shared" si="1065"/>
        <v>CUMPLE</v>
      </c>
    </row>
    <row r="1187" spans="1:37" s="14" customFormat="1" ht="20.100000000000001" customHeight="1">
      <c r="A1187" s="259"/>
      <c r="B1187" s="150" t="str">
        <f t="shared" si="1066"/>
        <v/>
      </c>
      <c r="C1187" s="150"/>
      <c r="D1187" s="121"/>
      <c r="E1187" s="153"/>
      <c r="F1187" s="153"/>
      <c r="G1187" s="153"/>
      <c r="H1187" s="153"/>
      <c r="I1187" s="153">
        <f t="shared" si="1069"/>
        <v>0</v>
      </c>
      <c r="J1187" s="153">
        <f t="shared" si="1067"/>
        <v>0</v>
      </c>
      <c r="K1187" s="153"/>
      <c r="L1187" s="153"/>
      <c r="M1187" s="151"/>
      <c r="N1187" s="197" t="str">
        <f>IF(M1187="","",VLOOKUP(M1187,POA!$B$3:$G1150,3,0))</f>
        <v/>
      </c>
      <c r="O1187" s="160" t="s">
        <v>7</v>
      </c>
      <c r="P1187" s="160">
        <f>+SUM(P1188:P1189)</f>
        <v>0</v>
      </c>
      <c r="Q1187" s="203" t="str">
        <f>IF(ISERROR(VLOOKUP(M1187,POA!$B$3:$G1157,2,0)),"",VLOOKUP(M1187,POA!$B$3:$G1157,2,0))</f>
        <v/>
      </c>
      <c r="R1187" s="261"/>
      <c r="S1187" s="246"/>
      <c r="T1187" s="129"/>
      <c r="U1187" s="130"/>
      <c r="V1187" s="186" t="str">
        <f>IF(OR($U1178=0,M1187="",Q1187=""),"",IF(AND(T1187="SI",$U1178&gt;=$V$22),"CUMPLE",IF($U1178&gt;=$V$23,"CUMPLE","NO CUMPLE")))</f>
        <v/>
      </c>
      <c r="W1187" s="131"/>
      <c r="X1187" s="186" t="str">
        <f>IF(OR(W1178=0,M1187="",Q1187=""),"",IF(AND(T1187="SI",W1178&lt;=$X$22),"CUMPLE",IF(W1178&lt;=$X$23,"CUMPLE","NO CUMPLE")))</f>
        <v/>
      </c>
      <c r="Y1187" s="132"/>
      <c r="Z1187" s="186" t="str">
        <f>IF(OR(Y1178=0,M1187="",Q1187=""),"",IF(AND(T1187="SI",Y1178&gt;=$Z$22),"CUMPLE",IF(Y1178&gt;=$Z$23,"CUMPLE","NO CUMPLE")))</f>
        <v/>
      </c>
      <c r="AA1187" s="214" t="str">
        <f t="shared" si="1062"/>
        <v/>
      </c>
      <c r="AB1187" s="199">
        <v>2021</v>
      </c>
      <c r="AC1187" s="134">
        <f t="shared" si="1064"/>
        <v>0</v>
      </c>
      <c r="AD1187" s="135" t="str">
        <f>IF(OR(B1187="",C1187=""),"",IF(AND(AC1187&gt;0,AC1187&lt;=30000),"MIPYME","NO CUMPLE"))</f>
        <v/>
      </c>
      <c r="AE1187" s="136"/>
      <c r="AF1187" s="188" t="str">
        <f>IF(OR(M1187="",L1178="",P1187=""),"",IF(AND(T1178="SI",AE1178&gt;=$AF$22),"CUMPLE",IF(AE1178&gt;=$AF$23,"CUMPLE","NO CUMPLE")))</f>
        <v/>
      </c>
      <c r="AG1187" s="136"/>
      <c r="AH1187" s="188" t="str">
        <f>IF(OR(M1187="",L1178="",P1178=""),"",IF(AND(T1178="SI",AG1178&gt;=$AH$22),"CUMPLE",IF(AG1178&gt;=$AH$23,"CUMPLE","NO CUMPLE")))</f>
        <v/>
      </c>
      <c r="AI1187" s="162" t="str">
        <f t="shared" si="1065"/>
        <v/>
      </c>
    </row>
    <row r="1188" spans="1:37" ht="20.100000000000001" customHeight="1">
      <c r="A1188" s="259"/>
      <c r="B1188" s="284" t="str">
        <f t="shared" si="1066"/>
        <v/>
      </c>
      <c r="C1188" s="284"/>
      <c r="D1188" s="284"/>
      <c r="E1188" s="216"/>
      <c r="F1188" s="153"/>
      <c r="G1188" s="153"/>
      <c r="H1188" s="153"/>
      <c r="I1188" s="153">
        <f>IF(ISERROR(E1188-G1188),"",E1188-G1188)</f>
        <v>0</v>
      </c>
      <c r="J1188" s="153">
        <f t="shared" si="1067"/>
        <v>0</v>
      </c>
      <c r="K1188" s="153"/>
      <c r="L1188" s="153"/>
      <c r="M1188" s="151"/>
      <c r="N1188" s="197" t="str">
        <f>IF(M1188="","",VLOOKUP(M1188,POA!$B$3:$G1150,3,0))</f>
        <v/>
      </c>
      <c r="O1188" s="160" t="s">
        <v>7</v>
      </c>
      <c r="P1188" s="160">
        <f>+SUM(P1189:P1189)</f>
        <v>0</v>
      </c>
      <c r="Q1188" s="203" t="str">
        <f>IF(ISERROR(VLOOKUP(M1188,POA!$B$3:$G1158,2,0)),"",VLOOKUP(M1188,POA!$B$3:$G1158,2,0))</f>
        <v/>
      </c>
      <c r="R1188" s="204"/>
      <c r="S1188" s="253"/>
      <c r="T1188" s="129"/>
      <c r="U1188" s="129"/>
      <c r="V1188" s="186" t="str">
        <f>IF(OR($U1179=0,M1188="",Q1188=""),"",IF(AND(T1188="SI",$U1179&gt;=$V$22),"CUMPLE",IF($U1179&gt;=$V$23,"CUMPLE","NO CUMPLE")))</f>
        <v/>
      </c>
      <c r="W1188" s="129"/>
      <c r="X1188" s="186" t="str">
        <f>IF(OR(W1179=0,M1188="",Q1188=""),"",IF(AND(T1188="SI",W1179&lt;=$X$22),"CUMPLE",IF(W1179&lt;=$X$23,"CUMPLE","NO CUMPLE")))</f>
        <v/>
      </c>
      <c r="Y1188" s="129"/>
      <c r="Z1188" s="186" t="str">
        <f>IF(OR(Y1179=0,M1188="",Q1188=""),"",IF(AND(T1188="SI",Y1179&gt;=$Z$22),"CUMPLE",IF(Y1179&gt;=$Z$23,"CUMPLE","NO CUMPLE")))</f>
        <v/>
      </c>
      <c r="AA1188" s="214" t="str">
        <f t="shared" si="1062"/>
        <v/>
      </c>
      <c r="AB1188" s="200"/>
      <c r="AC1188" s="129"/>
      <c r="AD1188" s="129"/>
      <c r="AE1188" s="129"/>
      <c r="AF1188" s="188" t="str">
        <f>IF(OR(M1188="",L1178="",P1188=""),"",IF(AND(T1178="SI",AE1178&gt;=$AF$22),"CUMPLE",IF(AE1178&gt;=$AF$23,"CUMPLE","NO CUMPLE")))</f>
        <v/>
      </c>
      <c r="AG1188" s="129"/>
      <c r="AH1188" s="188" t="str">
        <f>IF(OR(M1188="",L1178="",P1178=""),"",IF(AND(T1178="SI",AG1178&gt;=$AH$22),"CUMPLE",IF(AG1178&gt;=$AH$23,"CUMPLE","NO CUMPLE")))</f>
        <v/>
      </c>
      <c r="AI1188" s="162" t="str">
        <f t="shared" si="1065"/>
        <v/>
      </c>
      <c r="AJ1188" s="14"/>
      <c r="AK1188" s="14"/>
    </row>
    <row r="1189" spans="1:37" ht="9.9499999999999993" customHeight="1" thickBot="1">
      <c r="A1189" s="259"/>
      <c r="B1189" s="322" t="s">
        <v>73</v>
      </c>
      <c r="C1189" s="323"/>
      <c r="D1189" s="323"/>
      <c r="E1189" s="323"/>
      <c r="F1189" s="323"/>
      <c r="G1189" s="323"/>
      <c r="H1189" s="323"/>
      <c r="I1189" s="323"/>
      <c r="J1189" s="323"/>
      <c r="K1189" s="323"/>
      <c r="L1189" s="323"/>
      <c r="M1189" s="323"/>
      <c r="N1189" s="323"/>
      <c r="O1189" s="323"/>
      <c r="P1189" s="323"/>
      <c r="Q1189" s="323"/>
      <c r="R1189" s="323"/>
      <c r="S1189" s="324"/>
      <c r="T1189" s="323"/>
      <c r="U1189" s="323"/>
      <c r="V1189" s="323"/>
      <c r="W1189" s="323"/>
      <c r="X1189" s="323"/>
      <c r="Y1189" s="323"/>
      <c r="Z1189" s="323"/>
      <c r="AA1189" s="324"/>
      <c r="AB1189" s="323"/>
      <c r="AC1189" s="323"/>
      <c r="AD1189" s="323"/>
      <c r="AE1189" s="323"/>
      <c r="AF1189" s="323"/>
      <c r="AG1189" s="323"/>
      <c r="AH1189" s="323"/>
      <c r="AI1189" s="325"/>
      <c r="AJ1189" s="14"/>
      <c r="AK1189" s="14"/>
    </row>
    <row r="1190" spans="1:37" s="221" customFormat="1" ht="26.1" customHeight="1">
      <c r="A1190" s="269" t="s">
        <v>416</v>
      </c>
      <c r="B1190" s="222">
        <v>98</v>
      </c>
      <c r="C1190" s="223" t="s">
        <v>417</v>
      </c>
      <c r="D1190" s="224">
        <f>IF(SUM(D1191:D1200)=0,"",SUM(D1191:D1200))</f>
        <v>1</v>
      </c>
      <c r="E1190" s="225">
        <f t="shared" ref="E1190:K1190" si="1071">IF(ISERROR(SUM(E1191:E1200)),"",SUM(E1191:E1200))</f>
        <v>2672629126</v>
      </c>
      <c r="F1190" s="225">
        <f t="shared" si="1071"/>
        <v>2821490126</v>
      </c>
      <c r="G1190" s="225">
        <f t="shared" si="1071"/>
        <v>1147584222.0000999</v>
      </c>
      <c r="H1190" s="225">
        <f t="shared" si="1071"/>
        <v>1147584222.0000999</v>
      </c>
      <c r="I1190" s="225">
        <f t="shared" si="1071"/>
        <v>1525044903.9998999</v>
      </c>
      <c r="J1190" s="225">
        <f t="shared" si="1071"/>
        <v>1673905903.9998999</v>
      </c>
      <c r="K1190" s="225">
        <f t="shared" si="1071"/>
        <v>39590602.001000002</v>
      </c>
      <c r="L1190" s="225">
        <f t="shared" ref="L1190" si="1072">IF(ISERROR(SUM(L1191:L1199)),"",SUM(L1191:L1199))</f>
        <v>1.1000000000000001E-3</v>
      </c>
      <c r="M1190" s="226">
        <v>1</v>
      </c>
      <c r="N1190" s="227">
        <f>IF(M1190="","",VLOOKUP(M1190,POA!$B$3:$G1162,3,0))</f>
        <v>5</v>
      </c>
      <c r="O1190" s="228" t="s">
        <v>7</v>
      </c>
      <c r="P1190" s="228">
        <f>+SUM(P1191:P1199)</f>
        <v>0</v>
      </c>
      <c r="Q1190" s="229">
        <f>IF(ISERROR(VLOOKUP(M1190,POA!$B$3:$G1175,2,0)),"",VLOOKUP(M1190,POA!$B$3:$G1175,2,0))</f>
        <v>3031202957</v>
      </c>
      <c r="R1190" s="230">
        <f>IF(M1190="","",SUM($I$1190)+IF(ISERROR(VLOOKUP(M1190,POA!$B$3:$G1159,4,0)),"",VLOOKUP(M1190,POA!$B$3:$G1159,4,0)))</f>
        <v>2131285495.3999</v>
      </c>
      <c r="S1190" s="231" t="str">
        <f>IF(OR($R$26=0,M1190="",Q1190=""),"",IF($R$26&gt;=VLOOKUP(M1190,POA!$B$3:$G$21,6,FALSE),"CUMPLE","NO CUMPLE"))</f>
        <v/>
      </c>
      <c r="T1190" s="225" t="str">
        <f>IF(M1190="","",IF(COUNTIFS(T1191:T1200,"SI",D1191:D1200,"&gt;=10%")&gt;0,"SI","NO"))</f>
        <v>SI</v>
      </c>
      <c r="U1190" s="225">
        <f>IF(ISERROR(SUM(E1190/G1190)),0,SUM(E1190/G1190))</f>
        <v>2.328917629541762</v>
      </c>
      <c r="V1190" s="232" t="str">
        <f>IF(OR($U1190=0,M1190="",Q1190=""),"",IF(AND(T1190="SI",$U1190&gt;=$V$22),"CUMPLE",IF($U1190&gt;=$V$23,"CUMPLE","NO CUMPLE")))</f>
        <v>CUMPLE</v>
      </c>
      <c r="W1190" s="233">
        <f>IF(M1190="","",IF(ISERROR(SUM(H1190/F1190)),0,SUM(H1190/F1190)))</f>
        <v>0.4067298380473226</v>
      </c>
      <c r="X1190" s="232" t="str">
        <f>IF(OR(W1190=0,M1190="",Q1190=""),"",IF(AND(T1190="SI",W1190&lt;=$X$22),"CUMPLE",IF(W1190&lt;=$X$23,"CUMPLE","NO CUMPLE")))</f>
        <v>CUMPLE</v>
      </c>
      <c r="Y1190" s="225">
        <f>IF(ISERROR(SUM(K1190/L1190)),0,SUM(K1190/L1190))</f>
        <v>35991456364.545456</v>
      </c>
      <c r="Z1190" s="232" t="str">
        <f>IF(OR(Y1190=0,M1190="",Q1190=""),"",IF(AND(T1190="SI",Y1190&gt;=$Z$22),"CUMPLE",IF(Y1190&gt;=$Z$23,"CUMPLE","NO CUMPLE")))</f>
        <v>CUMPLE</v>
      </c>
      <c r="AA1190" s="234" t="str">
        <f t="shared" ref="AA1190:AA1200" si="1073">IF(OR(S1190="",V1190="",X1190="",Z1190=""),"",IF(S1190="NO CUMPLE","NO CUMPLE",IF(V1190="NO CUMPLE","NO CUMPLE",IF(X1190="NO CUMPLE","NO CUMPLE",IF(Z1190="NO CUMPLE","NO CUMPLE",IF(Z1190="NO CUMPLE","NO CUMPLE","CUMPLE"))))))</f>
        <v/>
      </c>
      <c r="AB1190" s="235">
        <v>2021</v>
      </c>
      <c r="AC1190" s="236">
        <f>IF(ISERROR(F1190/VLOOKUP(AB1190,$AC$21:$AD$23,2)),"",F1190/VLOOKUP(AB1190,$AC$21:$AD$23,2))</f>
        <v>3105.5689391387809</v>
      </c>
      <c r="AD1190" s="237" t="str">
        <f>IF(OR(B1190="",C1190=""),"",IF(AND(AC1190&gt;0,AC1190&lt;=30000),"MIPYME","NO CUMPLE"))</f>
        <v>MIPYME</v>
      </c>
      <c r="AE1190" s="238">
        <f>IF(M1190="","",IF(ISERROR(SUM(K1190/J1190)),0,SUM(K1190/J1190)))</f>
        <v>2.365162934570925E-2</v>
      </c>
      <c r="AF1190" s="239" t="str">
        <f>IF(OR(M1190="",L1190="",P1190=""),"",IF(AND(T1190="SI",AE1190&gt;=$AF$22),"CUMPLE",IF(AE1190&gt;=$AF$23,"CUMPLE","NO CUMPLE")))</f>
        <v>CUMPLE</v>
      </c>
      <c r="AG1190" s="238">
        <f>IF(M1190="","",IF(ISERROR(SUM(K1190/F1190)),0,SUM(K1190/F1190)))</f>
        <v>1.4031805972373622E-2</v>
      </c>
      <c r="AH1190" s="239" t="str">
        <f>IF(OR(M1190="",L1190="",P1190=""),"",IF(AND(T1190="SI",AG1190&gt;=$AH$22),"CUMPLE",IF(AG1190&gt;=$AH$23,"CUMPLE","NO CUMPLE")))</f>
        <v>CUMPLE</v>
      </c>
      <c r="AI1190" s="234" t="str">
        <f>IF(OR(AF1190="",AH1190=""),"",IF(AF1190="NO CUMPLE","NO CUMPLE",IF(AH1190="NO CUMPLE","NO CUMPLE",IF(AH1190="NO CUMPLE","NO CUMPLE","CUMPLE"))))</f>
        <v>CUMPLE</v>
      </c>
    </row>
    <row r="1191" spans="1:37" s="14" customFormat="1" ht="20.100000000000001" customHeight="1">
      <c r="A1191" s="259">
        <v>45484</v>
      </c>
      <c r="B1191" s="146">
        <f>IF(C1191="","",B1190+0.1)</f>
        <v>98.1</v>
      </c>
      <c r="C1191" s="146" t="s">
        <v>418</v>
      </c>
      <c r="D1191" s="147">
        <v>0.5</v>
      </c>
      <c r="E1191" s="137">
        <v>2372629126</v>
      </c>
      <c r="F1191" s="137">
        <v>2521490126</v>
      </c>
      <c r="G1191" s="137">
        <v>1147584222</v>
      </c>
      <c r="H1191" s="137">
        <v>1147584222</v>
      </c>
      <c r="I1191" s="137">
        <f>IF(ISERROR(E1191-G1191),"",E1191-G1191)</f>
        <v>1225044904</v>
      </c>
      <c r="J1191" s="137">
        <f>IF(ISERROR(F1191-H1191),"",F1191-H1191)</f>
        <v>1373905904</v>
      </c>
      <c r="K1191" s="137">
        <v>39590602</v>
      </c>
      <c r="L1191" s="137">
        <v>1E-4</v>
      </c>
      <c r="M1191" s="148">
        <v>2</v>
      </c>
      <c r="N1191" s="198">
        <f>IF(M1191="","",VLOOKUP(M1191,POA!$B$3:$G1162,3,0))</f>
        <v>5</v>
      </c>
      <c r="O1191" s="159" t="s">
        <v>7</v>
      </c>
      <c r="P1191" s="159">
        <f t="shared" ref="P1191:P1192" si="1074">+SUM(P1192:P1200)</f>
        <v>0</v>
      </c>
      <c r="Q1191" s="202">
        <f>IF(ISERROR(VLOOKUP(M1191,POA!$B$3:$G1175,2,0)),"",VLOOKUP(M1191,POA!$B$3:$G1175,2,0))</f>
        <v>1797292893</v>
      </c>
      <c r="R1191" s="264">
        <f>IF(M1191="","",SUM($I$1190)+IF(ISERROR(VLOOKUP(M1191,POA!$B$3:$G1160,4,0)),"",VLOOKUP(M1191,POA!$B$3:$G1160,4,0)))</f>
        <v>1884503482.5998998</v>
      </c>
      <c r="S1191" s="256" t="str">
        <f>IF(OR($R$26=0,M1191="",Q1191=""),"",IF($R$26&gt;=VLOOKUP(M1191,POA!$B$3:$G$21,6,FALSE),"CUMPLE","NO CUMPLE"))</f>
        <v/>
      </c>
      <c r="T1191" s="154" t="s">
        <v>71</v>
      </c>
      <c r="U1191" s="138"/>
      <c r="V1191" s="185" t="str">
        <f>IF(OR($U1190=0,M1191="",Q1191=""),"",IF(AND(T1191="SI",$U1190&gt;=$V$22),"CUMPLE",IF($U1190&gt;=$V$23,"CUMPLE","NO CUMPLE")))</f>
        <v>CUMPLE</v>
      </c>
      <c r="W1191" s="139"/>
      <c r="X1191" s="185" t="str">
        <f>IF(OR(W1190=0,M1191="",Q1191=""),"",IF(AND(T1191="SI",W1190&lt;=$X$22),"CUMPLE",IF(W1190&lt;=$X$23,"CUMPLE","NO CUMPLE")))</f>
        <v>CUMPLE</v>
      </c>
      <c r="Y1191" s="140"/>
      <c r="Z1191" s="185" t="str">
        <f>IF(OR(Y1190=0,M1191="",Q1191=""),"",IF(AND(T1191="SI",Y1190&gt;=$Z$22),"CUMPLE",IF(Y1190&gt;=$Z$23,"CUMPLE","NO CUMPLE")))</f>
        <v>CUMPLE</v>
      </c>
      <c r="AA1191" s="213" t="str">
        <f t="shared" si="1073"/>
        <v/>
      </c>
      <c r="AB1191" s="141">
        <v>2021</v>
      </c>
      <c r="AC1191" s="142">
        <f t="shared" ref="AC1191:AC1199" si="1075">IF(ISERROR(F1191/VLOOKUP(AB1191,$AC$21:$AD$23,2)),"",F1191/VLOOKUP(AB1191,$AC$21:$AD$23,2))</f>
        <v>2775.3637496340225</v>
      </c>
      <c r="AD1191" s="143" t="str">
        <f>IF(OR(B1191="",C1191=""),"",IF(AND(AC1191&gt;0,AC1191&lt;=30000),"MIPYME","NO CUMPLE"))</f>
        <v>MIPYME</v>
      </c>
      <c r="AE1191" s="144"/>
      <c r="AF1191" s="187" t="str">
        <f>IF(OR(M1191="",L1190="",P1191=""),"",IF(AND(T1190="SI",AE1190&gt;=$AF$22),"CUMPLE",IF(AE1190&gt;=$AF$23,"CUMPLE","NO CUMPLE")))</f>
        <v>CUMPLE</v>
      </c>
      <c r="AG1191" s="144"/>
      <c r="AH1191" s="187" t="str">
        <f>IF(OR(M1191="",L1190="",P1191=""),"",IF(AND(T1190="SI",AG1190&gt;=$AH$22),"CUMPLE",IF(AG1190&gt;=$AH$23,"CUMPLE","NO CUMPLE")))</f>
        <v>CUMPLE</v>
      </c>
      <c r="AI1191" s="161" t="str">
        <f t="shared" ref="AI1191:AI1200" si="1076">IF(OR(AF1191="",AH1191=""),"",IF(AF1191="NO CUMPLE","NO CUMPLE",IF(AH1191="NO CUMPLE","NO CUMPLE",IF(AH1191="NO CUMPLE","NO CUMPLE","CUMPLE"))))</f>
        <v>CUMPLE</v>
      </c>
    </row>
    <row r="1192" spans="1:37" s="14" customFormat="1" ht="20.100000000000001" customHeight="1">
      <c r="A1192" s="259">
        <v>45470</v>
      </c>
      <c r="B1192" s="21">
        <f t="shared" ref="B1192:B1200" si="1077">IF(C1192="","",B1191+0.1)</f>
        <v>98.199999999999989</v>
      </c>
      <c r="C1192" s="21" t="s">
        <v>419</v>
      </c>
      <c r="D1192" s="121">
        <v>0.5</v>
      </c>
      <c r="E1192" s="153">
        <v>300000000</v>
      </c>
      <c r="F1192" s="153">
        <v>300000000</v>
      </c>
      <c r="G1192" s="153">
        <v>1E-4</v>
      </c>
      <c r="H1192" s="153">
        <v>1E-4</v>
      </c>
      <c r="I1192" s="153">
        <f>IF(ISERROR(E1192-G1192),"",E1192-G1192)</f>
        <v>299999999.99989998</v>
      </c>
      <c r="J1192" s="153">
        <f t="shared" ref="J1192:J1200" si="1078">IF(ISERROR(F1192-H1192),"",F1192-H1192)</f>
        <v>299999999.99989998</v>
      </c>
      <c r="K1192" s="153">
        <v>1E-3</v>
      </c>
      <c r="L1192" s="153">
        <v>1E-3</v>
      </c>
      <c r="M1192" s="149">
        <v>3</v>
      </c>
      <c r="N1192" s="197">
        <f>IF(M1192="","",VLOOKUP(M1192,POA!$B$3:$G1162,3,0))</f>
        <v>5</v>
      </c>
      <c r="O1192" s="160" t="s">
        <v>7</v>
      </c>
      <c r="P1192" s="160">
        <f t="shared" si="1074"/>
        <v>0</v>
      </c>
      <c r="Q1192" s="255">
        <f>IF(ISERROR(VLOOKUP(M1192,POA!$B$3:$G1175,2,0)),"",VLOOKUP(M1192,POA!$B$3:$G1175,2,0))</f>
        <v>1522205504</v>
      </c>
      <c r="R1192" s="295">
        <f>IF(M1192="","",SUM($I$1190)+IF(ISERROR(VLOOKUP(M1192,POA!$B$3:$G1161,4,0)),"",VLOOKUP(M1192,POA!$B$3:$G1161,4,0)))</f>
        <v>1829486004.7998998</v>
      </c>
      <c r="S1192" s="257" t="str">
        <f>IF(OR($R$26=0,M1192="",Q1192=""),"",IF($R$26&gt;=VLOOKUP(M1192,POA!$B$3:$G$21,6,FALSE),"CUMPLE","NO CUMPLE"))</f>
        <v/>
      </c>
      <c r="T1192" s="129" t="s">
        <v>71</v>
      </c>
      <c r="U1192" s="130"/>
      <c r="V1192" s="186" t="str">
        <f>IF(OR($U1190=0,M1192="",Q1192=""),"",IF(AND(T1192="SI",$U1190&gt;=$V$22),"CUMPLE",IF($U1190&gt;=$V$23,"CUMPLE","NO CUMPLE")))</f>
        <v>CUMPLE</v>
      </c>
      <c r="W1192" s="131"/>
      <c r="X1192" s="186" t="str">
        <f>IF(OR(W1190=0,M1192="",Q1192=""),"",IF(AND(T1192="SI",W1190&lt;=$X$22),"CUMPLE",IF(W1190&lt;=$X$23,"CUMPLE","NO CUMPLE")))</f>
        <v>CUMPLE</v>
      </c>
      <c r="Y1192" s="132"/>
      <c r="Z1192" s="186" t="str">
        <f>IF(OR(Y1190=0,M1192="",Q1192=""),"",IF(AND(T1192="SI",Y1190&gt;=$Z$22),"CUMPLE",IF(Y1190&gt;=$Z$23,"CUMPLE","NO CUMPLE")))</f>
        <v>CUMPLE</v>
      </c>
      <c r="AA1192" s="214" t="str">
        <f t="shared" si="1073"/>
        <v/>
      </c>
      <c r="AB1192" s="199">
        <v>2021</v>
      </c>
      <c r="AC1192" s="134">
        <f t="shared" si="1075"/>
        <v>330.20518950475827</v>
      </c>
      <c r="AD1192" s="135" t="str">
        <f t="shared" ref="AD1192:AD1195" si="1079">IF(OR(B1192="",C1192=""),"",IF(AND(AC1192&gt;0,AC1192&lt;=30000),"MIPYME","NO CUMPLE"))</f>
        <v>MIPYME</v>
      </c>
      <c r="AE1192" s="136"/>
      <c r="AF1192" s="188" t="str">
        <f>IF(OR(M1192="",L1190="",P1192=""),"",IF(AND(T1190="SI",AE1190&gt;=$AF$22),"CUMPLE",IF(AE1190&gt;=$AF$23,"CUMPLE","NO CUMPLE")))</f>
        <v>CUMPLE</v>
      </c>
      <c r="AG1192" s="136"/>
      <c r="AH1192" s="188" t="str">
        <f>IF(OR(M1192="",L1190="",P1190=""),"",IF(AND(T1190="SI",AG1190&gt;=$AH$22),"CUMPLE",IF(AG1190&gt;=$AH$23,"CUMPLE","NO CUMPLE")))</f>
        <v>CUMPLE</v>
      </c>
      <c r="AI1192" s="162" t="str">
        <f t="shared" si="1076"/>
        <v>CUMPLE</v>
      </c>
    </row>
    <row r="1193" spans="1:37" s="14" customFormat="1" ht="20.100000000000001" customHeight="1">
      <c r="A1193" s="259"/>
      <c r="B1193" s="21" t="str">
        <f t="shared" si="1077"/>
        <v/>
      </c>
      <c r="C1193" s="21"/>
      <c r="D1193" s="121"/>
      <c r="E1193" s="153"/>
      <c r="F1193" s="153"/>
      <c r="G1193" s="153"/>
      <c r="H1193" s="153"/>
      <c r="I1193" s="153">
        <f t="shared" ref="I1193:I1199" si="1080">IF(ISERROR(E1193-G1193),"",E1193-G1193)</f>
        <v>0</v>
      </c>
      <c r="J1193" s="153">
        <f t="shared" si="1078"/>
        <v>0</v>
      </c>
      <c r="K1193" s="153"/>
      <c r="L1193" s="153"/>
      <c r="M1193" s="149">
        <v>4</v>
      </c>
      <c r="N1193" s="197">
        <f>IF(M1193="","",VLOOKUP(M1193,POA!$B$3:$G1162,3,0))</f>
        <v>5</v>
      </c>
      <c r="O1193" s="160" t="s">
        <v>7</v>
      </c>
      <c r="P1193" s="160">
        <f>+SUM(P1194:P1201)</f>
        <v>0</v>
      </c>
      <c r="Q1193" s="255">
        <f>IF(ISERROR(VLOOKUP(M1193,POA!$B$3:$G1175,2,0)),"",VLOOKUP(M1193,POA!$B$3:$G1175,2,0))</f>
        <v>1378467964</v>
      </c>
      <c r="R1193" s="295">
        <f>IF(M1193="","",SUM($I$1190)+IF(ISERROR(VLOOKUP(M1193,POA!$B$3:$G1162,4,0)),"",VLOOKUP(M1193,POA!$B$3:$G1162,4,0)))</f>
        <v>1800738496.7998998</v>
      </c>
      <c r="S1193" s="294" t="str">
        <f>IF(OR($R$26=0,M1193="",Q1193=""),"",IF($R$26&gt;=VLOOKUP(M1193,POA!$B$3:$G$21,6,FALSE),"CUMPLE","NO CUMPLE"))</f>
        <v/>
      </c>
      <c r="T1193" s="129"/>
      <c r="U1193" s="130"/>
      <c r="V1193" s="186" t="str">
        <f>IF(OR($U1190=0,M1193="",Q1193=""),"",IF(AND(T1193="SI",$U1190&gt;=$V$22),"CUMPLE",IF($U1190&gt;=$V$23,"CUMPLE","NO CUMPLE")))</f>
        <v>CUMPLE</v>
      </c>
      <c r="W1193" s="131"/>
      <c r="X1193" s="186" t="str">
        <f>IF(OR(W1190=0,M1193="",Q1193=""),"",IF(AND(T1193="SI",W1190&lt;=$X$22),"CUMPLE",IF(W1190&lt;=$X$23,"CUMPLE","NO CUMPLE")))</f>
        <v>CUMPLE</v>
      </c>
      <c r="Y1193" s="132"/>
      <c r="Z1193" s="186" t="str">
        <f>IF(OR(Y1190=0,M1193="",Q1193=""),"",IF(AND(T1193="SI",Y1190&gt;=$Z$22),"CUMPLE",IF(Y1190&gt;=$Z$23,"CUMPLE","NO CUMPLE")))</f>
        <v>CUMPLE</v>
      </c>
      <c r="AA1193" s="214" t="str">
        <f t="shared" si="1073"/>
        <v/>
      </c>
      <c r="AB1193" s="199">
        <v>2021</v>
      </c>
      <c r="AC1193" s="134">
        <f t="shared" si="1075"/>
        <v>0</v>
      </c>
      <c r="AD1193" s="135" t="str">
        <f t="shared" si="1079"/>
        <v/>
      </c>
      <c r="AE1193" s="136"/>
      <c r="AF1193" s="188" t="str">
        <f>IF(OR(M1193="",L1190="",P1193=""),"",IF(AND(T1190="SI",AE1190&gt;=$AF$22),"CUMPLE",IF(AE1190&gt;=$AF$23,"CUMPLE","NO CUMPLE")))</f>
        <v>CUMPLE</v>
      </c>
      <c r="AG1193" s="136"/>
      <c r="AH1193" s="188" t="str">
        <f>IF(OR(M1193="",L1190="",P1190=""),"",IF(AND(T1190="SI",AG1190&gt;=$AH$22),"CUMPLE",IF(AG1190&gt;=$AH$23,"CUMPLE","NO CUMPLE")))</f>
        <v>CUMPLE</v>
      </c>
      <c r="AI1193" s="162" t="str">
        <f t="shared" si="1076"/>
        <v>CUMPLE</v>
      </c>
    </row>
    <row r="1194" spans="1:37" s="14" customFormat="1" ht="20.100000000000001" customHeight="1">
      <c r="A1194" s="259"/>
      <c r="B1194" s="21" t="str">
        <f t="shared" si="1077"/>
        <v/>
      </c>
      <c r="C1194" s="21"/>
      <c r="D1194" s="121"/>
      <c r="E1194" s="153"/>
      <c r="F1194" s="153"/>
      <c r="G1194" s="153"/>
      <c r="H1194" s="153"/>
      <c r="I1194" s="153">
        <f t="shared" si="1080"/>
        <v>0</v>
      </c>
      <c r="J1194" s="153">
        <f t="shared" si="1078"/>
        <v>0</v>
      </c>
      <c r="K1194" s="153"/>
      <c r="L1194" s="153"/>
      <c r="M1194" s="149">
        <v>5</v>
      </c>
      <c r="N1194" s="197">
        <f>IF(M1194="","",VLOOKUP(M1194,POA!$B$3:$G1175,3,0))</f>
        <v>5</v>
      </c>
      <c r="O1194" s="160" t="s">
        <v>7</v>
      </c>
      <c r="P1194" s="160">
        <f>+SUM(P1195:P1201)</f>
        <v>0</v>
      </c>
      <c r="Q1194" s="255">
        <f>IF(ISERROR(VLOOKUP(M1194,POA!$B$3:$G1164,2,0)),"",VLOOKUP(M1194,POA!$B$3:$G1164,2,0))</f>
        <v>1348402734</v>
      </c>
      <c r="R1194" s="295">
        <f>IF(M1194="","",SUM($I$1190)+IF(ISERROR(VLOOKUP(M1194,POA!$B$3:$G1163,4,0)),"",VLOOKUP(M1194,POA!$B$3:$G1163,4,0)))</f>
        <v>1794725450.7998998</v>
      </c>
      <c r="S1194" s="298" t="str">
        <f>IF(OR($R$26=0,M1194="",Q1194=""),"",IF($R$26&gt;=VLOOKUP(M1194,POA!$B$3:$G$21,6,FALSE),"CUMPLE","NO CUMPLE"))</f>
        <v/>
      </c>
      <c r="T1194" s="129"/>
      <c r="U1194" s="130"/>
      <c r="V1194" s="186" t="str">
        <f>IF(OR($U1190=0,M1194="",Q1194=""),"",IF(AND(T1194="SI",$U1190&gt;=$V$22),"CUMPLE",IF($U1190&gt;=$V$23,"CUMPLE","NO CUMPLE")))</f>
        <v>CUMPLE</v>
      </c>
      <c r="W1194" s="131"/>
      <c r="X1194" s="186" t="str">
        <f>IF(OR(W1190=0,M1194="",Q1194=""),"",IF(AND(T1194="SI",W1190&lt;=$X$22),"CUMPLE",IF(W1190&lt;=$X$23,"CUMPLE","NO CUMPLE")))</f>
        <v>CUMPLE</v>
      </c>
      <c r="Y1194" s="132"/>
      <c r="Z1194" s="186" t="str">
        <f>IF(OR(Y1190=0,M1194="",Q1194=""),"",IF(AND(T1194="SI",Y1190&gt;=$Z$22),"CUMPLE",IF(Y1190&gt;=$Z$23,"CUMPLE","NO CUMPLE")))</f>
        <v>CUMPLE</v>
      </c>
      <c r="AA1194" s="214" t="str">
        <f t="shared" si="1073"/>
        <v/>
      </c>
      <c r="AB1194" s="199">
        <v>2021</v>
      </c>
      <c r="AC1194" s="134">
        <f t="shared" si="1075"/>
        <v>0</v>
      </c>
      <c r="AD1194" s="135" t="str">
        <f t="shared" si="1079"/>
        <v/>
      </c>
      <c r="AE1194" s="136"/>
      <c r="AF1194" s="188" t="str">
        <f>IF(OR(M1194="",L1190="",P1194=""),"",IF(AND(T1190="SI",AE1190&gt;=$AF$22),"CUMPLE",IF(AE1190&gt;=$AF$23,"CUMPLE","NO CUMPLE")))</f>
        <v>CUMPLE</v>
      </c>
      <c r="AG1194" s="136"/>
      <c r="AH1194" s="188" t="str">
        <f>IF(OR(M1193="",L1190="",P1190=""),"",IF(AND(T1190="SI",AG1190&gt;=$AH$22),"CUMPLE",IF(AG1190&gt;=$AH$23,"CUMPLE","NO CUMPLE")))</f>
        <v>CUMPLE</v>
      </c>
      <c r="AI1194" s="162" t="str">
        <f t="shared" si="1076"/>
        <v>CUMPLE</v>
      </c>
    </row>
    <row r="1195" spans="1:37" s="14" customFormat="1" ht="20.100000000000001" customHeight="1">
      <c r="A1195" s="259"/>
      <c r="B1195" s="21" t="str">
        <f t="shared" si="1077"/>
        <v/>
      </c>
      <c r="C1195" s="21"/>
      <c r="D1195" s="121"/>
      <c r="E1195" s="153"/>
      <c r="F1195" s="153"/>
      <c r="G1195" s="153"/>
      <c r="H1195" s="153"/>
      <c r="I1195" s="153">
        <f t="shared" si="1080"/>
        <v>0</v>
      </c>
      <c r="J1195" s="153">
        <f t="shared" si="1078"/>
        <v>0</v>
      </c>
      <c r="K1195" s="153"/>
      <c r="L1195" s="153"/>
      <c r="M1195" s="149">
        <v>6</v>
      </c>
      <c r="N1195" s="197">
        <f>IF(M1195="","",VLOOKUP(M1195,POA!$B$3:$G1162,3,0))</f>
        <v>5</v>
      </c>
      <c r="O1195" s="160" t="s">
        <v>7</v>
      </c>
      <c r="P1195" s="160">
        <f>+SUM(P1196:P1201)</f>
        <v>0</v>
      </c>
      <c r="Q1195" s="255">
        <f>IF(ISERROR(VLOOKUP(M1195,POA!$B$3:$G1175,2,0)),"",VLOOKUP(M1195,POA!$B$3:$G1175,2,0))</f>
        <v>1264100957</v>
      </c>
      <c r="R1195" s="295">
        <f>IF(M1195="","",SUM($I$1190)+IF(ISERROR(VLOOKUP(M1195,POA!$B$3:$G1164,4,0)),"",VLOOKUP(M1195,POA!$B$3:$G1164,4,0)))</f>
        <v>1777865095.3999</v>
      </c>
      <c r="S1195" s="257" t="str">
        <f>IF(OR($R$26=0,M1195="",Q1195=""),"",IF($R$26&gt;=VLOOKUP(M1195,POA!$B$3:$G$21,6,FALSE),"CUMPLE","NO CUMPLE"))</f>
        <v/>
      </c>
      <c r="T1195" s="129"/>
      <c r="U1195" s="130"/>
      <c r="V1195" s="186" t="str">
        <f>IF(OR($U1190=0,M1195="",Q1195=""),"",IF(AND(T1195="SI",$U1190&gt;=$V$22),"CUMPLE",IF($U1190&gt;=$V$23,"CUMPLE","NO CUMPLE")))</f>
        <v>CUMPLE</v>
      </c>
      <c r="W1195" s="131"/>
      <c r="X1195" s="186" t="str">
        <f>IF(OR(W1190=0,M1195="",Q1195=""),"",IF(AND(T1195="SI",W1190&lt;=$X$22),"CUMPLE",IF(W1190&lt;=$X$23,"CUMPLE","NO CUMPLE")))</f>
        <v>CUMPLE</v>
      </c>
      <c r="Y1195" s="132"/>
      <c r="Z1195" s="186" t="str">
        <f>IF(OR(Y1190=0,M1195="",Q1195=""),"",IF(AND(T1195="SI",Y1190&gt;=$Z$22),"CUMPLE",IF(Y1190&gt;=$Z$23,"CUMPLE","NO CUMPLE")))</f>
        <v>CUMPLE</v>
      </c>
      <c r="AA1195" s="214" t="str">
        <f t="shared" si="1073"/>
        <v/>
      </c>
      <c r="AB1195" s="199">
        <v>2021</v>
      </c>
      <c r="AC1195" s="134">
        <f t="shared" si="1075"/>
        <v>0</v>
      </c>
      <c r="AD1195" s="135" t="str">
        <f t="shared" si="1079"/>
        <v/>
      </c>
      <c r="AE1195" s="136"/>
      <c r="AF1195" s="188" t="str">
        <f>IF(OR(M1195="",L1190="",P1195=""),"",IF(AND(T1190="SI",AE1190&gt;=$AF$22),"CUMPLE",IF(AE1190&gt;=$AF$23,"CUMPLE","NO CUMPLE")))</f>
        <v>CUMPLE</v>
      </c>
      <c r="AG1195" s="136"/>
      <c r="AH1195" s="188" t="str">
        <f>IF(OR(M1195="",L1190="",P1190=""),"",IF(AND(T1190="SI",AG1190&gt;=$AH$22),"CUMPLE",IF(AG1190&gt;=$AH$23,"CUMPLE","NO CUMPLE")))</f>
        <v>CUMPLE</v>
      </c>
      <c r="AI1195" s="162" t="str">
        <f t="shared" si="1076"/>
        <v>CUMPLE</v>
      </c>
    </row>
    <row r="1196" spans="1:37" s="14" customFormat="1" ht="20.100000000000001" customHeight="1">
      <c r="A1196" s="259"/>
      <c r="B1196" s="150" t="str">
        <f t="shared" si="1077"/>
        <v/>
      </c>
      <c r="C1196" s="150"/>
      <c r="D1196" s="121"/>
      <c r="E1196" s="153"/>
      <c r="F1196" s="153"/>
      <c r="G1196" s="153"/>
      <c r="H1196" s="153"/>
      <c r="I1196" s="153">
        <f t="shared" si="1080"/>
        <v>0</v>
      </c>
      <c r="J1196" s="153">
        <f t="shared" si="1078"/>
        <v>0</v>
      </c>
      <c r="K1196" s="153"/>
      <c r="L1196" s="153"/>
      <c r="M1196" s="149">
        <v>7</v>
      </c>
      <c r="N1196" s="197">
        <f>IF(M1196="","",VLOOKUP(M1196,POA!$B$3:$G1162,3,0))</f>
        <v>5</v>
      </c>
      <c r="O1196" s="160" t="s">
        <v>7</v>
      </c>
      <c r="P1196" s="160">
        <f>+SUM(P1197:P1201)</f>
        <v>0</v>
      </c>
      <c r="Q1196" s="255">
        <f>IF(ISERROR(VLOOKUP(M1196,POA!$B$3:$G1175,2,0)),"",VLOOKUP(M1196,POA!$B$3:$G1175,2,0))</f>
        <v>1167015102</v>
      </c>
      <c r="R1196" s="295">
        <f>IF(M1196="","",SUM($I$1190)+IF(ISERROR(VLOOKUP(M1196,POA!$B$3:$G1165,4,0)),"",VLOOKUP(M1196,POA!$B$3:$G1165,4,0)))</f>
        <v>1758447924.3999</v>
      </c>
      <c r="S1196" s="257" t="str">
        <f>IF(OR($R$26=0,M1196="",Q1196=""),"",IF($R$26&gt;=VLOOKUP(M1196,POA!$B$3:$G$21,6,FALSE),"CUMPLE","NO CUMPLE"))</f>
        <v/>
      </c>
      <c r="T1196" s="129"/>
      <c r="U1196" s="130"/>
      <c r="V1196" s="186" t="str">
        <f>IF(OR($U1190=0,M1196="",Q1196=""),"",IF(AND(T1196="SI",$U1190&gt;=$V$22),"CUMPLE",IF($U1190&gt;=$V$23,"CUMPLE","NO CUMPLE")))</f>
        <v>CUMPLE</v>
      </c>
      <c r="W1196" s="131"/>
      <c r="X1196" s="186" t="str">
        <f>IF(OR(W1190=0,M1196="",Q1196=""),"",IF(AND(T1196="SI",W1190&lt;=$X$22),"CUMPLE",IF(W1190&lt;=$X$23,"CUMPLE","NO CUMPLE")))</f>
        <v>CUMPLE</v>
      </c>
      <c r="Y1196" s="132"/>
      <c r="Z1196" s="186" t="str">
        <f>IF(OR(Y1190=0,M1196="",Q1196=""),"",IF(AND(T1196="SI",Y1190&gt;=$Z$22),"CUMPLE",IF(Y1190&gt;=$Z$23,"CUMPLE","NO CUMPLE")))</f>
        <v>CUMPLE</v>
      </c>
      <c r="AA1196" s="214" t="str">
        <f t="shared" si="1073"/>
        <v/>
      </c>
      <c r="AB1196" s="199">
        <v>2021</v>
      </c>
      <c r="AC1196" s="134">
        <f t="shared" si="1075"/>
        <v>0</v>
      </c>
      <c r="AD1196" s="135" t="str">
        <f>IF(OR(B1196="",C1196=""),"",IF(AND(AC1196&gt;0,AC1196&lt;=30000),"MIPYME","NO CUMPLE"))</f>
        <v/>
      </c>
      <c r="AE1196" s="136"/>
      <c r="AF1196" s="188" t="str">
        <f>IF(OR(M1196="",L1190="",P1196=""),"",IF(AND(T1194="SI",AE1190&gt;=$AF$22),"CUMPLE",IF(AE1190&gt;=$AF$23,"CUMPLE","NO CUMPLE")))</f>
        <v>NO CUMPLE</v>
      </c>
      <c r="AG1196" s="136"/>
      <c r="AH1196" s="188" t="str">
        <f>IF(OR(M1196="",L1190="",P1190=""),"",IF(AND(T1190="SI",AG1190&gt;=$AH$22),"CUMPLE",IF(AG1190&gt;=$AH$23,"CUMPLE","NO CUMPLE")))</f>
        <v>CUMPLE</v>
      </c>
      <c r="AI1196" s="162" t="str">
        <f t="shared" si="1076"/>
        <v>NO CUMPLE</v>
      </c>
    </row>
    <row r="1197" spans="1:37" s="14" customFormat="1" ht="20.100000000000001" customHeight="1">
      <c r="A1197" s="259"/>
      <c r="B1197" s="150" t="str">
        <f t="shared" si="1077"/>
        <v/>
      </c>
      <c r="C1197" s="150"/>
      <c r="D1197" s="121"/>
      <c r="E1197" s="153"/>
      <c r="F1197" s="153"/>
      <c r="G1197" s="153"/>
      <c r="H1197" s="153"/>
      <c r="I1197" s="153">
        <f t="shared" si="1080"/>
        <v>0</v>
      </c>
      <c r="J1197" s="153">
        <f t="shared" si="1078"/>
        <v>0</v>
      </c>
      <c r="K1197" s="153"/>
      <c r="L1197" s="153"/>
      <c r="M1197" s="149">
        <v>8</v>
      </c>
      <c r="N1197" s="197">
        <f>IF(M1197="","",VLOOKUP(M1197,POA!$B$3:$G1162,3,0))</f>
        <v>5</v>
      </c>
      <c r="O1197" s="160" t="s">
        <v>7</v>
      </c>
      <c r="P1197" s="160">
        <f>+SUM(P1198:P1201)</f>
        <v>0</v>
      </c>
      <c r="Q1197" s="255">
        <f>IF(ISERROR(VLOOKUP(M1197,POA!$B$3:$G1175,2,0)),"",VLOOKUP(M1197,POA!$B$3:$G1175,2,0))</f>
        <v>1146992897</v>
      </c>
      <c r="R1197" s="295">
        <f>IF(M1197="","",SUM($I$1190)+IF(ISERROR(VLOOKUP(M1197,POA!$B$3:$G1166,4,0)),"",VLOOKUP(M1197,POA!$B$3:$G1166,4,0)))</f>
        <v>1754443483.3999</v>
      </c>
      <c r="S1197" s="257" t="str">
        <f>IF(OR($R$26=0,M1197="",Q1197=""),"",IF($R$26&gt;=VLOOKUP(M1197,POA!$B$3:$G$21,6,FALSE),"CUMPLE","NO CUMPLE"))</f>
        <v/>
      </c>
      <c r="T1197" s="129"/>
      <c r="U1197" s="130"/>
      <c r="V1197" s="186" t="str">
        <f>IF(OR($U1190=0,M1197="",Q1197=""),"",IF(AND(T1197="SI",$U1190&gt;=$V$22),"CUMPLE",IF($U1190&gt;=$V$23,"CUMPLE","NO CUMPLE")))</f>
        <v>CUMPLE</v>
      </c>
      <c r="W1197" s="131"/>
      <c r="X1197" s="186" t="str">
        <f>IF(OR(W1190=0,M1197="",Q1197=""),"",IF(AND(T1197="SI",W1190&lt;=$X$22),"CUMPLE",IF(W1190&lt;=$X$23,"CUMPLE","NO CUMPLE")))</f>
        <v>CUMPLE</v>
      </c>
      <c r="Y1197" s="132"/>
      <c r="Z1197" s="186" t="str">
        <f>IF(OR(Y1190=0,M1197="",Q1197=""),"",IF(AND(T1197="SI",Y1190&gt;=$Z$22),"CUMPLE",IF(Y1190&gt;=$Z$23,"CUMPLE","NO CUMPLE")))</f>
        <v>CUMPLE</v>
      </c>
      <c r="AA1197" s="214" t="str">
        <f t="shared" si="1073"/>
        <v/>
      </c>
      <c r="AB1197" s="199">
        <v>2021</v>
      </c>
      <c r="AC1197" s="134">
        <f t="shared" si="1075"/>
        <v>0</v>
      </c>
      <c r="AD1197" s="135" t="str">
        <f t="shared" ref="AD1197:AD1198" si="1081">IF(OR(B1197="",C1197=""),"",IF(AND(AC1197&gt;0,AC1197&lt;=30000),"MIPYME","NO CUMPLE"))</f>
        <v/>
      </c>
      <c r="AE1197" s="136"/>
      <c r="AF1197" s="188" t="str">
        <f>IF(OR(M1197="",L1190="",P1197=""),"",IF(AND(T1190="SI",AE1190&gt;=$AF$22),"CUMPLE",IF(AE1190&gt;=$AF$23,"CUMPLE","NO CUMPLE")))</f>
        <v>CUMPLE</v>
      </c>
      <c r="AG1197" s="136"/>
      <c r="AH1197" s="188" t="str">
        <f>IF(OR(M1197="",L1190="",P1190=""),"",IF(AND(T1190="SI",AG1190&gt;=$AH$22),"CUMPLE",IF(AG1190&gt;=$AH$23,"CUMPLE","NO CUMPLE")))</f>
        <v>CUMPLE</v>
      </c>
      <c r="AI1197" s="162" t="str">
        <f t="shared" si="1076"/>
        <v>CUMPLE</v>
      </c>
    </row>
    <row r="1198" spans="1:37" s="14" customFormat="1" ht="20.100000000000001" customHeight="1">
      <c r="A1198" s="259"/>
      <c r="B1198" s="150" t="str">
        <f t="shared" si="1077"/>
        <v/>
      </c>
      <c r="C1198" s="150"/>
      <c r="D1198" s="121"/>
      <c r="E1198" s="153"/>
      <c r="F1198" s="153"/>
      <c r="G1198" s="153"/>
      <c r="H1198" s="153"/>
      <c r="I1198" s="153">
        <f t="shared" si="1080"/>
        <v>0</v>
      </c>
      <c r="J1198" s="153">
        <f t="shared" si="1078"/>
        <v>0</v>
      </c>
      <c r="K1198" s="153"/>
      <c r="L1198" s="153"/>
      <c r="M1198" s="149">
        <v>9</v>
      </c>
      <c r="N1198" s="197">
        <f>IF(M1198="","",VLOOKUP(M1198,POA!$B$3:$G1162,3,0))</f>
        <v>5</v>
      </c>
      <c r="O1198" s="160" t="s">
        <v>7</v>
      </c>
      <c r="P1198" s="160">
        <f>+SUM(P1199:P1201)</f>
        <v>0</v>
      </c>
      <c r="Q1198" s="255">
        <f>IF(ISERROR(VLOOKUP(M1198,POA!$B$3:$G1168,2,0)),"",VLOOKUP(M1198,POA!$B$3:$G1168,2,0))</f>
        <v>1077361989</v>
      </c>
      <c r="R1198" s="295">
        <f>IF(M1198="","",SUM($I$1190)+IF(ISERROR(VLOOKUP(M1198,POA!$B$3:$G1167,4,0)),"",VLOOKUP(M1198,POA!$B$3:$G1167,4,0)))</f>
        <v>1740517301.7998998</v>
      </c>
      <c r="S1198" s="257" t="str">
        <f>IF(OR($R$26=0,M1198="",Q1198=""),"",IF($R$26&gt;=VLOOKUP(M1198,POA!$B$3:$G$21,6,FALSE),"CUMPLE","NO CUMPLE"))</f>
        <v/>
      </c>
      <c r="T1198" s="129"/>
      <c r="U1198" s="130"/>
      <c r="V1198" s="186" t="str">
        <f>IF(OR($U1190=0,M1198="",Q1198=""),"",IF(AND(T1198="SI",$U1190&gt;=$V$22),"CUMPLE",IF($U1190&gt;=$V$23,"CUMPLE","NO CUMPLE")))</f>
        <v>CUMPLE</v>
      </c>
      <c r="W1198" s="131"/>
      <c r="X1198" s="186" t="str">
        <f>IF(OR(W1190=0,M1198="",Q1198=""),"",IF(AND(T1198="SI",W1190&lt;=$X$22),"CUMPLE",IF(W1190&lt;=$X$23,"CUMPLE","NO CUMPLE")))</f>
        <v>CUMPLE</v>
      </c>
      <c r="Y1198" s="132"/>
      <c r="Z1198" s="186" t="str">
        <f>IF(OR(Y1190=0,M1198="",Q1198=""),"",IF(AND(T1198="SI",Y1190&gt;=$Z$22),"CUMPLE",IF(Y1190&gt;=$Z$23,"CUMPLE","NO CUMPLE")))</f>
        <v>CUMPLE</v>
      </c>
      <c r="AA1198" s="215" t="str">
        <f t="shared" si="1073"/>
        <v/>
      </c>
      <c r="AB1198" s="133">
        <v>2021</v>
      </c>
      <c r="AC1198" s="134">
        <f t="shared" si="1075"/>
        <v>0</v>
      </c>
      <c r="AD1198" s="135" t="str">
        <f t="shared" si="1081"/>
        <v/>
      </c>
      <c r="AE1198" s="136"/>
      <c r="AF1198" s="188" t="str">
        <f>IF(OR(M1198="",L1190="",P1190=""),"",IF(AND(T1190="SI",AE1190&gt;=$AF$22),"CUMPLE",IF(AE1190&gt;=$AF$23,"CUMPLE","NO CUMPLE")))</f>
        <v>CUMPLE</v>
      </c>
      <c r="AG1198" s="136"/>
      <c r="AH1198" s="188" t="str">
        <f>IF(OR(M1198="",L1190="",P1190=""),"",IF(AND(T1190="SI",AG1190&gt;=$AH$22),"CUMPLE",IF(AG1190&gt;=$AH$23,"CUMPLE","NO CUMPLE")))</f>
        <v>CUMPLE</v>
      </c>
      <c r="AI1198" s="162" t="str">
        <f t="shared" si="1076"/>
        <v>CUMPLE</v>
      </c>
    </row>
    <row r="1199" spans="1:37" s="14" customFormat="1" ht="20.100000000000001" customHeight="1">
      <c r="A1199" s="259"/>
      <c r="B1199" s="150" t="str">
        <f t="shared" si="1077"/>
        <v/>
      </c>
      <c r="C1199" s="150"/>
      <c r="D1199" s="121"/>
      <c r="E1199" s="153"/>
      <c r="F1199" s="153"/>
      <c r="G1199" s="153"/>
      <c r="H1199" s="153"/>
      <c r="I1199" s="153">
        <f t="shared" si="1080"/>
        <v>0</v>
      </c>
      <c r="J1199" s="153">
        <f t="shared" si="1078"/>
        <v>0</v>
      </c>
      <c r="K1199" s="153"/>
      <c r="L1199" s="153"/>
      <c r="M1199" s="151"/>
      <c r="N1199" s="197" t="str">
        <f>IF(M1199="","",VLOOKUP(M1199,POA!$B$3:$G1162,3,0))</f>
        <v/>
      </c>
      <c r="O1199" s="160" t="s">
        <v>7</v>
      </c>
      <c r="P1199" s="160">
        <f>+SUM(P1200:P1201)</f>
        <v>0</v>
      </c>
      <c r="Q1199" s="203" t="str">
        <f>IF(ISERROR(VLOOKUP(M1199,POA!$B$3:$G1169,2,0)),"",VLOOKUP(M1199,POA!$B$3:$G1169,2,0))</f>
        <v/>
      </c>
      <c r="R1199" s="261"/>
      <c r="S1199" s="246"/>
      <c r="T1199" s="129"/>
      <c r="U1199" s="130"/>
      <c r="V1199" s="186" t="str">
        <f>IF(OR($U1190=0,M1199="",Q1199=""),"",IF(AND(T1199="SI",$U1190&gt;=$V$22),"CUMPLE",IF($U1190&gt;=$V$23,"CUMPLE","NO CUMPLE")))</f>
        <v/>
      </c>
      <c r="W1199" s="131"/>
      <c r="X1199" s="186" t="str">
        <f>IF(OR(W1190=0,M1199="",Q1199=""),"",IF(AND(T1199="SI",W1190&lt;=$X$22),"CUMPLE",IF(W1190&lt;=$X$23,"CUMPLE","NO CUMPLE")))</f>
        <v/>
      </c>
      <c r="Y1199" s="132"/>
      <c r="Z1199" s="186" t="str">
        <f>IF(OR(Y1190=0,M1199="",Q1199=""),"",IF(AND(T1199="SI",Y1190&gt;=$Z$22),"CUMPLE",IF(Y1190&gt;=$Z$23,"CUMPLE","NO CUMPLE")))</f>
        <v/>
      </c>
      <c r="AA1199" s="214" t="str">
        <f t="shared" si="1073"/>
        <v/>
      </c>
      <c r="AB1199" s="199">
        <v>2021</v>
      </c>
      <c r="AC1199" s="134">
        <f t="shared" si="1075"/>
        <v>0</v>
      </c>
      <c r="AD1199" s="135" t="str">
        <f>IF(OR(B1199="",C1199=""),"",IF(AND(AC1199&gt;0,AC1199&lt;=30000),"MIPYME","NO CUMPLE"))</f>
        <v/>
      </c>
      <c r="AE1199" s="136"/>
      <c r="AF1199" s="188" t="str">
        <f>IF(OR(M1199="",L1190="",P1199=""),"",IF(AND(T1190="SI",AE1190&gt;=$AF$22),"CUMPLE",IF(AE1190&gt;=$AF$23,"CUMPLE","NO CUMPLE")))</f>
        <v/>
      </c>
      <c r="AG1199" s="136"/>
      <c r="AH1199" s="188" t="str">
        <f>IF(OR(M1199="",L1190="",P1190=""),"",IF(AND(T1190="SI",AG1190&gt;=$AH$22),"CUMPLE",IF(AG1190&gt;=$AH$23,"CUMPLE","NO CUMPLE")))</f>
        <v/>
      </c>
      <c r="AI1199" s="162" t="str">
        <f t="shared" si="1076"/>
        <v/>
      </c>
    </row>
    <row r="1200" spans="1:37" ht="20.100000000000001" customHeight="1">
      <c r="A1200" s="259"/>
      <c r="B1200" s="284" t="str">
        <f t="shared" si="1077"/>
        <v/>
      </c>
      <c r="C1200" s="284"/>
      <c r="D1200" s="284"/>
      <c r="E1200" s="216"/>
      <c r="F1200" s="153"/>
      <c r="G1200" s="153"/>
      <c r="H1200" s="153"/>
      <c r="I1200" s="153">
        <f>IF(ISERROR(E1200-G1200),"",E1200-G1200)</f>
        <v>0</v>
      </c>
      <c r="J1200" s="153">
        <f t="shared" si="1078"/>
        <v>0</v>
      </c>
      <c r="K1200" s="153"/>
      <c r="L1200" s="153"/>
      <c r="M1200" s="151"/>
      <c r="N1200" s="197" t="str">
        <f>IF(M1200="","",VLOOKUP(M1200,POA!$B$3:$G1162,3,0))</f>
        <v/>
      </c>
      <c r="O1200" s="160" t="s">
        <v>7</v>
      </c>
      <c r="P1200" s="160">
        <f>+SUM(P1201:P1201)</f>
        <v>0</v>
      </c>
      <c r="Q1200" s="203" t="str">
        <f>IF(ISERROR(VLOOKUP(M1200,POA!$B$3:$G1170,2,0)),"",VLOOKUP(M1200,POA!$B$3:$G1170,2,0))</f>
        <v/>
      </c>
      <c r="R1200" s="204"/>
      <c r="S1200" s="253"/>
      <c r="T1200" s="129"/>
      <c r="U1200" s="129"/>
      <c r="V1200" s="186" t="str">
        <f>IF(OR($U1191=0,M1200="",Q1200=""),"",IF(AND(T1200="SI",$U1191&gt;=$V$22),"CUMPLE",IF($U1191&gt;=$V$23,"CUMPLE","NO CUMPLE")))</f>
        <v/>
      </c>
      <c r="W1200" s="129"/>
      <c r="X1200" s="186" t="str">
        <f>IF(OR(W1191=0,M1200="",Q1200=""),"",IF(AND(T1200="SI",W1191&lt;=$X$22),"CUMPLE",IF(W1191&lt;=$X$23,"CUMPLE","NO CUMPLE")))</f>
        <v/>
      </c>
      <c r="Y1200" s="129"/>
      <c r="Z1200" s="186" t="str">
        <f>IF(OR(Y1191=0,M1200="",Q1200=""),"",IF(AND(T1200="SI",Y1191&gt;=$Z$22),"CUMPLE",IF(Y1191&gt;=$Z$23,"CUMPLE","NO CUMPLE")))</f>
        <v/>
      </c>
      <c r="AA1200" s="214" t="str">
        <f t="shared" si="1073"/>
        <v/>
      </c>
      <c r="AB1200" s="200"/>
      <c r="AC1200" s="129"/>
      <c r="AD1200" s="129"/>
      <c r="AE1200" s="129"/>
      <c r="AF1200" s="188" t="str">
        <f>IF(OR(M1200="",L1190="",P1200=""),"",IF(AND(T1190="SI",AE1190&gt;=$AF$22),"CUMPLE",IF(AE1190&gt;=$AF$23,"CUMPLE","NO CUMPLE")))</f>
        <v/>
      </c>
      <c r="AG1200" s="129"/>
      <c r="AH1200" s="188" t="str">
        <f>IF(OR(M1200="",L1190="",P1190=""),"",IF(AND(T1190="SI",AG1190&gt;=$AH$22),"CUMPLE",IF(AG1190&gt;=$AH$23,"CUMPLE","NO CUMPLE")))</f>
        <v/>
      </c>
      <c r="AI1200" s="162" t="str">
        <f t="shared" si="1076"/>
        <v/>
      </c>
      <c r="AJ1200" s="14"/>
      <c r="AK1200" s="14"/>
    </row>
    <row r="1201" spans="1:37" ht="9.9499999999999993" customHeight="1" thickBot="1">
      <c r="A1201" s="259"/>
      <c r="B1201" s="322" t="s">
        <v>73</v>
      </c>
      <c r="C1201" s="323"/>
      <c r="D1201" s="323"/>
      <c r="E1201" s="323"/>
      <c r="F1201" s="323"/>
      <c r="G1201" s="323"/>
      <c r="H1201" s="323"/>
      <c r="I1201" s="323"/>
      <c r="J1201" s="323"/>
      <c r="K1201" s="323"/>
      <c r="L1201" s="323"/>
      <c r="M1201" s="323"/>
      <c r="N1201" s="323"/>
      <c r="O1201" s="323"/>
      <c r="P1201" s="323"/>
      <c r="Q1201" s="323"/>
      <c r="R1201" s="323"/>
      <c r="S1201" s="324"/>
      <c r="T1201" s="323"/>
      <c r="U1201" s="323"/>
      <c r="V1201" s="323"/>
      <c r="W1201" s="323"/>
      <c r="X1201" s="323"/>
      <c r="Y1201" s="323"/>
      <c r="Z1201" s="323"/>
      <c r="AA1201" s="324"/>
      <c r="AB1201" s="323"/>
      <c r="AC1201" s="323"/>
      <c r="AD1201" s="323"/>
      <c r="AE1201" s="323"/>
      <c r="AF1201" s="323"/>
      <c r="AG1201" s="323"/>
      <c r="AH1201" s="323"/>
      <c r="AI1201" s="325"/>
      <c r="AJ1201" s="14"/>
      <c r="AK1201" s="14"/>
    </row>
    <row r="1202" spans="1:37" s="221" customFormat="1" ht="26.1" customHeight="1">
      <c r="A1202" s="269" t="s">
        <v>420</v>
      </c>
      <c r="B1202" s="222">
        <v>99</v>
      </c>
      <c r="C1202" s="223" t="s">
        <v>421</v>
      </c>
      <c r="D1202" s="224">
        <f>IF(SUM(D1203:D1212)=0,"",SUM(D1203:D1212))</f>
        <v>10.9</v>
      </c>
      <c r="E1202" s="225">
        <f t="shared" ref="E1202:K1202" si="1082">IF(ISERROR(SUM(E1203:E1212)),"",SUM(E1203:E1212))</f>
        <v>13207726471</v>
      </c>
      <c r="F1202" s="225">
        <f t="shared" si="1082"/>
        <v>14562751974</v>
      </c>
      <c r="G1202" s="225">
        <f t="shared" si="1082"/>
        <v>2321898362</v>
      </c>
      <c r="H1202" s="225">
        <f t="shared" si="1082"/>
        <v>2358979862</v>
      </c>
      <c r="I1202" s="225">
        <f t="shared" si="1082"/>
        <v>10885828109</v>
      </c>
      <c r="J1202" s="225">
        <f t="shared" si="1082"/>
        <v>12203772112</v>
      </c>
      <c r="K1202" s="225">
        <f t="shared" si="1082"/>
        <v>3559044408</v>
      </c>
      <c r="L1202" s="225">
        <f t="shared" ref="L1202" si="1083">IF(ISERROR(SUM(L1203:L1211)),"",SUM(L1203:L1211))</f>
        <v>2E-3</v>
      </c>
      <c r="M1202" s="226">
        <v>1</v>
      </c>
      <c r="N1202" s="227">
        <f>IF(M1202="","",VLOOKUP(M1202,POA!$B$3:$G1174,3,0))</f>
        <v>5</v>
      </c>
      <c r="O1202" s="228" t="s">
        <v>7</v>
      </c>
      <c r="P1202" s="228">
        <f>+SUM(P1203:P1211)</f>
        <v>0</v>
      </c>
      <c r="Q1202" s="229">
        <f>IF(ISERROR(VLOOKUP(M1202,POA!$B$3:$G1187,2,0)),"",VLOOKUP(M1202,POA!$B$3:$G1187,2,0))</f>
        <v>3031202957</v>
      </c>
      <c r="R1202" s="230">
        <f>IF(M1202="","",SUM($I$1202)+IF(ISERROR(VLOOKUP(M1202,POA!$B$3:$G1171,4,0)),"",VLOOKUP(M1202,POA!$B$3:$G1171,4,0)))</f>
        <v>11492068700.4</v>
      </c>
      <c r="S1202" s="231" t="str">
        <f>IF(OR($R$26=0,M1202="",Q1202=""),"",IF($R$26&gt;=VLOOKUP(M1202,POA!$B$3:$G$21,6,FALSE),"CUMPLE","NO CUMPLE"))</f>
        <v/>
      </c>
      <c r="T1202" s="225" t="str">
        <f>IF(M1202="","",IF(COUNTIFS(T1203:T1212,"SI",D1203:D1212,"&gt;=10%")&gt;0,"SI","NO"))</f>
        <v>SI</v>
      </c>
      <c r="U1202" s="225">
        <f>IF(ISERROR(SUM(E1202/G1202)),0,SUM(E1202/G1202))</f>
        <v>5.6883310170490571</v>
      </c>
      <c r="V1202" s="232" t="str">
        <f>IF(OR($U1202=0,M1202="",Q1202=""),"",IF(AND(T1202="SI",$U1202&gt;=$V$22),"CUMPLE",IF($U1202&gt;=$V$23,"CUMPLE","NO CUMPLE")))</f>
        <v>CUMPLE</v>
      </c>
      <c r="W1202" s="233">
        <f>IF(M1202="","",IF(ISERROR(SUM(H1202/F1202)),0,SUM(H1202/F1202)))</f>
        <v>0.16198723058743758</v>
      </c>
      <c r="X1202" s="232" t="str">
        <f>IF(OR(W1202=0,M1202="",Q1202=""),"",IF(AND(T1202="SI",W1202&lt;=$X$22),"CUMPLE",IF(W1202&lt;=$X$23,"CUMPLE","NO CUMPLE")))</f>
        <v>CUMPLE</v>
      </c>
      <c r="Y1202" s="225">
        <f>IF(ISERROR(SUM(K1202/L1202)),0,SUM(K1202/L1202))</f>
        <v>1779522204000</v>
      </c>
      <c r="Z1202" s="232" t="str">
        <f>IF(OR(Y1202=0,M1202="",Q1202=""),"",IF(AND(T1202="SI",Y1202&gt;=$Z$22),"CUMPLE",IF(Y1202&gt;=$Z$23,"CUMPLE","NO CUMPLE")))</f>
        <v>CUMPLE</v>
      </c>
      <c r="AA1202" s="234" t="str">
        <f t="shared" ref="AA1202:AA1212" si="1084">IF(OR(S1202="",V1202="",X1202="",Z1202=""),"",IF(S1202="NO CUMPLE","NO CUMPLE",IF(V1202="NO CUMPLE","NO CUMPLE",IF(X1202="NO CUMPLE","NO CUMPLE",IF(Z1202="NO CUMPLE","NO CUMPLE",IF(Z1202="NO CUMPLE","NO CUMPLE","CUMPLE"))))))</f>
        <v/>
      </c>
      <c r="AB1202" s="235">
        <v>2021</v>
      </c>
      <c r="AC1202" s="236">
        <f>IF(ISERROR(F1202/VLOOKUP(AB1202,$AC$21:$AD$23,2)),"",F1202/VLOOKUP(AB1202,$AC$21:$AD$23,2))</f>
        <v>16028.987584284874</v>
      </c>
      <c r="AD1202" s="237" t="str">
        <f>IF(OR(B1202="",C1202=""),"",IF(AND(AC1202&gt;0,AC1202&lt;=30000),"MIPYME","NO CUMPLE"))</f>
        <v>MIPYME</v>
      </c>
      <c r="AE1202" s="238">
        <f>IF(M1202="","",IF(ISERROR(SUM(K1202/J1202)),0,SUM(K1202/J1202)))</f>
        <v>0.29163478106088059</v>
      </c>
      <c r="AF1202" s="239" t="str">
        <f>IF(OR(M1202="",L1202="",P1202=""),"",IF(AND(T1202="SI",AE1202&gt;=$AF$22),"CUMPLE",IF(AE1202&gt;=$AF$23,"CUMPLE","NO CUMPLE")))</f>
        <v>CUMPLE</v>
      </c>
      <c r="AG1202" s="238">
        <f>IF(M1202="","",IF(ISERROR(SUM(K1202/F1202)),0,SUM(K1202/F1202)))</f>
        <v>0.24439367053385483</v>
      </c>
      <c r="AH1202" s="239" t="str">
        <f>IF(OR(M1202="",L1202="",P1202=""),"",IF(AND(T1202="SI",AG1202&gt;=$AH$22),"CUMPLE",IF(AG1202&gt;=$AH$23,"CUMPLE","NO CUMPLE")))</f>
        <v>CUMPLE</v>
      </c>
      <c r="AI1202" s="234" t="str">
        <f>IF(OR(AF1202="",AH1202=""),"",IF(AF1202="NO CUMPLE","NO CUMPLE",IF(AH1202="NO CUMPLE","NO CUMPLE",IF(AH1202="NO CUMPLE","NO CUMPLE","CUMPLE"))))</f>
        <v>CUMPLE</v>
      </c>
    </row>
    <row r="1203" spans="1:37" s="14" customFormat="1" ht="20.100000000000001" customHeight="1">
      <c r="A1203" s="259">
        <v>45489</v>
      </c>
      <c r="B1203" s="146">
        <f>IF(C1203="","",B1202+0.1)</f>
        <v>99.1</v>
      </c>
      <c r="C1203" s="146" t="s">
        <v>422</v>
      </c>
      <c r="D1203" s="147">
        <v>10</v>
      </c>
      <c r="E1203" s="137">
        <v>822771518</v>
      </c>
      <c r="F1203" s="137">
        <v>1397771518</v>
      </c>
      <c r="G1203" s="137">
        <v>109276788</v>
      </c>
      <c r="H1203" s="137">
        <v>109276788</v>
      </c>
      <c r="I1203" s="137">
        <f>IF(ISERROR(E1203-G1203),"",E1203-G1203)</f>
        <v>713494730</v>
      </c>
      <c r="J1203" s="137">
        <f>IF(ISERROR(F1203-H1203),"",F1203-H1203)</f>
        <v>1288494730</v>
      </c>
      <c r="K1203" s="137">
        <v>532265250</v>
      </c>
      <c r="L1203" s="137">
        <v>1E-3</v>
      </c>
      <c r="M1203" s="148">
        <v>2</v>
      </c>
      <c r="N1203" s="198">
        <f>IF(M1203="","",VLOOKUP(M1203,POA!$B$3:$G1174,3,0))</f>
        <v>5</v>
      </c>
      <c r="O1203" s="159" t="s">
        <v>7</v>
      </c>
      <c r="P1203" s="159">
        <f t="shared" ref="P1203:P1204" si="1085">+SUM(P1204:P1212)</f>
        <v>0</v>
      </c>
      <c r="Q1203" s="202">
        <f>IF(ISERROR(VLOOKUP(M1203,POA!$B$3:$G1187,2,0)),"",VLOOKUP(M1203,POA!$B$3:$G1187,2,0))</f>
        <v>1797292893</v>
      </c>
      <c r="R1203" s="264">
        <f>IF(M1203="","",SUM($I$1202)+IF(ISERROR(VLOOKUP(M1203,POA!$B$3:$G1172,4,0)),"",VLOOKUP(M1203,POA!$B$3:$G1172,4,0)))</f>
        <v>11245286687.6</v>
      </c>
      <c r="S1203" s="256" t="str">
        <f>IF(OR($R$26=0,M1203="",Q1203=""),"",IF($R$26&gt;=VLOOKUP(M1203,POA!$B$3:$G$21,6,FALSE),"CUMPLE","NO CUMPLE"))</f>
        <v/>
      </c>
      <c r="T1203" s="154" t="s">
        <v>71</v>
      </c>
      <c r="U1203" s="138"/>
      <c r="V1203" s="185" t="str">
        <f>IF(OR($U1202=0,M1203="",Q1203=""),"",IF(AND(T1203="SI",$U1202&gt;=$V$22),"CUMPLE",IF($U1202&gt;=$V$23,"CUMPLE","NO CUMPLE")))</f>
        <v>CUMPLE</v>
      </c>
      <c r="W1203" s="139"/>
      <c r="X1203" s="185" t="str">
        <f>IF(OR(W1202=0,M1203="",Q1203=""),"",IF(AND(T1203="SI",W1202&lt;=$X$22),"CUMPLE",IF(W1202&lt;=$X$23,"CUMPLE","NO CUMPLE")))</f>
        <v>CUMPLE</v>
      </c>
      <c r="Y1203" s="140"/>
      <c r="Z1203" s="185" t="str">
        <f>IF(OR(Y1202=0,M1203="",Q1203=""),"",IF(AND(T1203="SI",Y1202&gt;=$Z$22),"CUMPLE",IF(Y1202&gt;=$Z$23,"CUMPLE","NO CUMPLE")))</f>
        <v>CUMPLE</v>
      </c>
      <c r="AA1203" s="213" t="str">
        <f t="shared" si="1084"/>
        <v/>
      </c>
      <c r="AB1203" s="141">
        <v>2021</v>
      </c>
      <c r="AC1203" s="142">
        <f t="shared" ref="AC1203:AC1211" si="1086">IF(ISERROR(F1203/VLOOKUP(AB1203,$AC$21:$AD$23,2)),"",F1203/VLOOKUP(AB1203,$AC$21:$AD$23,2))</f>
        <v>1538.5046966184786</v>
      </c>
      <c r="AD1203" s="143" t="str">
        <f>IF(OR(B1203="",C1203=""),"",IF(AND(AC1203&gt;0,AC1203&lt;=30000),"MIPYME","NO CUMPLE"))</f>
        <v>MIPYME</v>
      </c>
      <c r="AE1203" s="144"/>
      <c r="AF1203" s="187" t="str">
        <f>IF(OR(M1203="",L1202="",P1203=""),"",IF(AND(T1202="SI",AE1202&gt;=$AF$22),"CUMPLE",IF(AE1202&gt;=$AF$23,"CUMPLE","NO CUMPLE")))</f>
        <v>CUMPLE</v>
      </c>
      <c r="AG1203" s="144"/>
      <c r="AH1203" s="187" t="str">
        <f>IF(OR(M1203="",L1202="",P1203=""),"",IF(AND(T1202="SI",AG1202&gt;=$AH$22),"CUMPLE",IF(AG1202&gt;=$AH$23,"CUMPLE","NO CUMPLE")))</f>
        <v>CUMPLE</v>
      </c>
      <c r="AI1203" s="161" t="str">
        <f t="shared" ref="AI1203:AI1212" si="1087">IF(OR(AF1203="",AH1203=""),"",IF(AF1203="NO CUMPLE","NO CUMPLE",IF(AH1203="NO CUMPLE","NO CUMPLE",IF(AH1203="NO CUMPLE","NO CUMPLE","CUMPLE"))))</f>
        <v>CUMPLE</v>
      </c>
    </row>
    <row r="1204" spans="1:37" s="14" customFormat="1" ht="20.100000000000001" customHeight="1">
      <c r="A1204" s="259">
        <v>45483</v>
      </c>
      <c r="B1204" s="21">
        <f t="shared" ref="B1204:B1212" si="1088">IF(C1204="","",B1203+0.1)</f>
        <v>99.199999999999989</v>
      </c>
      <c r="C1204" s="21" t="s">
        <v>423</v>
      </c>
      <c r="D1204" s="121">
        <v>0.9</v>
      </c>
      <c r="E1204" s="153">
        <v>12384954953</v>
      </c>
      <c r="F1204" s="153">
        <v>13164980456</v>
      </c>
      <c r="G1204" s="153">
        <v>2212621574</v>
      </c>
      <c r="H1204" s="153">
        <v>2249703074</v>
      </c>
      <c r="I1204" s="153">
        <f>IF(ISERROR(E1204-G1204),"",E1204-G1204)</f>
        <v>10172333379</v>
      </c>
      <c r="J1204" s="153">
        <f t="shared" ref="J1204:J1212" si="1089">IF(ISERROR(F1204-H1204),"",F1204-H1204)</f>
        <v>10915277382</v>
      </c>
      <c r="K1204" s="153">
        <v>3026779158</v>
      </c>
      <c r="L1204" s="153">
        <v>1E-3</v>
      </c>
      <c r="M1204" s="149">
        <v>3</v>
      </c>
      <c r="N1204" s="197">
        <f>IF(M1204="","",VLOOKUP(M1204,POA!$B$3:$G1174,3,0))</f>
        <v>5</v>
      </c>
      <c r="O1204" s="160" t="s">
        <v>7</v>
      </c>
      <c r="P1204" s="160">
        <f t="shared" si="1085"/>
        <v>0</v>
      </c>
      <c r="Q1204" s="255">
        <f>IF(ISERROR(VLOOKUP(M1204,POA!$B$3:$G1187,2,0)),"",VLOOKUP(M1204,POA!$B$3:$G1187,2,0))</f>
        <v>1522205504</v>
      </c>
      <c r="R1204" s="295">
        <f>IF(M1204="","",SUM($I$1202)+IF(ISERROR(VLOOKUP(M1204,POA!$B$3:$G1173,4,0)),"",VLOOKUP(M1204,POA!$B$3:$G1173,4,0)))</f>
        <v>11190269209.799999</v>
      </c>
      <c r="S1204" s="257" t="str">
        <f>IF(OR($R$26=0,M1204="",Q1204=""),"",IF($R$26&gt;=VLOOKUP(M1204,POA!$B$3:$G$21,6,FALSE),"CUMPLE","NO CUMPLE"))</f>
        <v/>
      </c>
      <c r="T1204" s="129" t="s">
        <v>71</v>
      </c>
      <c r="U1204" s="130"/>
      <c r="V1204" s="186" t="str">
        <f>IF(OR($U1202=0,M1204="",Q1204=""),"",IF(AND(T1204="SI",$U1202&gt;=$V$22),"CUMPLE",IF($U1202&gt;=$V$23,"CUMPLE","NO CUMPLE")))</f>
        <v>CUMPLE</v>
      </c>
      <c r="W1204" s="131"/>
      <c r="X1204" s="186" t="str">
        <f>IF(OR(W1202=0,M1204="",Q1204=""),"",IF(AND(T1204="SI",W1202&lt;=$X$22),"CUMPLE",IF(W1202&lt;=$X$23,"CUMPLE","NO CUMPLE")))</f>
        <v>CUMPLE</v>
      </c>
      <c r="Y1204" s="132"/>
      <c r="Z1204" s="186" t="str">
        <f>IF(OR(Y1202=0,M1204="",Q1204=""),"",IF(AND(T1204="SI",Y1202&gt;=$Z$22),"CUMPLE",IF(Y1202&gt;=$Z$23,"CUMPLE","NO CUMPLE")))</f>
        <v>CUMPLE</v>
      </c>
      <c r="AA1204" s="214" t="str">
        <f t="shared" si="1084"/>
        <v/>
      </c>
      <c r="AB1204" s="199">
        <v>2021</v>
      </c>
      <c r="AC1204" s="134">
        <f t="shared" si="1086"/>
        <v>14490.482887666396</v>
      </c>
      <c r="AD1204" s="135" t="str">
        <f t="shared" ref="AD1204:AD1207" si="1090">IF(OR(B1204="",C1204=""),"",IF(AND(AC1204&gt;0,AC1204&lt;=30000),"MIPYME","NO CUMPLE"))</f>
        <v>MIPYME</v>
      </c>
      <c r="AE1204" s="136"/>
      <c r="AF1204" s="188" t="str">
        <f>IF(OR(M1204="",L1202="",P1204=""),"",IF(AND(T1202="SI",AE1202&gt;=$AF$22),"CUMPLE",IF(AE1202&gt;=$AF$23,"CUMPLE","NO CUMPLE")))</f>
        <v>CUMPLE</v>
      </c>
      <c r="AG1204" s="136"/>
      <c r="AH1204" s="188" t="str">
        <f>IF(OR(M1204="",L1202="",P1202=""),"",IF(AND(T1202="SI",AG1202&gt;=$AH$22),"CUMPLE",IF(AG1202&gt;=$AH$23,"CUMPLE","NO CUMPLE")))</f>
        <v>CUMPLE</v>
      </c>
      <c r="AI1204" s="162" t="str">
        <f t="shared" si="1087"/>
        <v>CUMPLE</v>
      </c>
    </row>
    <row r="1205" spans="1:37" s="14" customFormat="1" ht="20.100000000000001" customHeight="1">
      <c r="A1205" s="259"/>
      <c r="B1205" s="21" t="str">
        <f t="shared" si="1088"/>
        <v/>
      </c>
      <c r="C1205" s="21"/>
      <c r="D1205" s="121"/>
      <c r="E1205" s="153"/>
      <c r="F1205" s="153"/>
      <c r="G1205" s="153"/>
      <c r="H1205" s="153"/>
      <c r="I1205" s="153">
        <f t="shared" ref="I1205:I1211" si="1091">IF(ISERROR(E1205-G1205),"",E1205-G1205)</f>
        <v>0</v>
      </c>
      <c r="J1205" s="153">
        <f t="shared" si="1089"/>
        <v>0</v>
      </c>
      <c r="K1205" s="153"/>
      <c r="L1205" s="153"/>
      <c r="M1205" s="149">
        <v>4</v>
      </c>
      <c r="N1205" s="197">
        <f>IF(M1205="","",VLOOKUP(M1205,POA!$B$3:$G1174,3,0))</f>
        <v>5</v>
      </c>
      <c r="O1205" s="160" t="s">
        <v>7</v>
      </c>
      <c r="P1205" s="160">
        <f>+SUM(P1206:P1213)</f>
        <v>0</v>
      </c>
      <c r="Q1205" s="255">
        <f>IF(ISERROR(VLOOKUP(M1205,POA!$B$3:$G1187,2,0)),"",VLOOKUP(M1205,POA!$B$3:$G1187,2,0))</f>
        <v>1378467964</v>
      </c>
      <c r="R1205" s="295">
        <f>IF(M1205="","",SUM($I$1202)+IF(ISERROR(VLOOKUP(M1205,POA!$B$3:$G1174,4,0)),"",VLOOKUP(M1205,POA!$B$3:$G1174,4,0)))</f>
        <v>11161521701.799999</v>
      </c>
      <c r="S1205" s="294" t="str">
        <f>IF(OR($R$26=0,M1205="",Q1205=""),"",IF($R$26&gt;=VLOOKUP(M1205,POA!$B$3:$G$21,6,FALSE),"CUMPLE","NO CUMPLE"))</f>
        <v/>
      </c>
      <c r="T1205" s="129"/>
      <c r="U1205" s="130"/>
      <c r="V1205" s="186" t="str">
        <f>IF(OR($U1202=0,M1205="",Q1205=""),"",IF(AND(T1205="SI",$U1202&gt;=$V$22),"CUMPLE",IF($U1202&gt;=$V$23,"CUMPLE","NO CUMPLE")))</f>
        <v>CUMPLE</v>
      </c>
      <c r="W1205" s="131"/>
      <c r="X1205" s="186" t="str">
        <f>IF(OR(W1202=0,M1205="",Q1205=""),"",IF(AND(T1205="SI",W1202&lt;=$X$22),"CUMPLE",IF(W1202&lt;=$X$23,"CUMPLE","NO CUMPLE")))</f>
        <v>CUMPLE</v>
      </c>
      <c r="Y1205" s="132"/>
      <c r="Z1205" s="186" t="str">
        <f>IF(OR(Y1202=0,M1205="",Q1205=""),"",IF(AND(T1205="SI",Y1202&gt;=$Z$22),"CUMPLE",IF(Y1202&gt;=$Z$23,"CUMPLE","NO CUMPLE")))</f>
        <v>CUMPLE</v>
      </c>
      <c r="AA1205" s="214" t="str">
        <f t="shared" si="1084"/>
        <v/>
      </c>
      <c r="AB1205" s="199">
        <v>2021</v>
      </c>
      <c r="AC1205" s="134">
        <f t="shared" si="1086"/>
        <v>0</v>
      </c>
      <c r="AD1205" s="135" t="str">
        <f t="shared" si="1090"/>
        <v/>
      </c>
      <c r="AE1205" s="136"/>
      <c r="AF1205" s="188" t="str">
        <f>IF(OR(M1205="",L1202="",P1205=""),"",IF(AND(T1202="SI",AE1202&gt;=$AF$22),"CUMPLE",IF(AE1202&gt;=$AF$23,"CUMPLE","NO CUMPLE")))</f>
        <v>CUMPLE</v>
      </c>
      <c r="AG1205" s="136"/>
      <c r="AH1205" s="188" t="str">
        <f>IF(OR(M1205="",L1202="",P1202=""),"",IF(AND(T1202="SI",AG1202&gt;=$AH$22),"CUMPLE",IF(AG1202&gt;=$AH$23,"CUMPLE","NO CUMPLE")))</f>
        <v>CUMPLE</v>
      </c>
      <c r="AI1205" s="162" t="str">
        <f t="shared" si="1087"/>
        <v>CUMPLE</v>
      </c>
    </row>
    <row r="1206" spans="1:37" s="14" customFormat="1" ht="20.100000000000001" customHeight="1">
      <c r="A1206" s="259"/>
      <c r="B1206" s="21" t="str">
        <f t="shared" si="1088"/>
        <v/>
      </c>
      <c r="C1206" s="21"/>
      <c r="D1206" s="121"/>
      <c r="E1206" s="153"/>
      <c r="F1206" s="153"/>
      <c r="G1206" s="153"/>
      <c r="H1206" s="153"/>
      <c r="I1206" s="153">
        <f t="shared" si="1091"/>
        <v>0</v>
      </c>
      <c r="J1206" s="153">
        <f t="shared" si="1089"/>
        <v>0</v>
      </c>
      <c r="K1206" s="153"/>
      <c r="L1206" s="153"/>
      <c r="M1206" s="149">
        <v>5</v>
      </c>
      <c r="N1206" s="197">
        <f>IF(M1206="","",VLOOKUP(M1206,POA!$B$3:$G1187,3,0))</f>
        <v>5</v>
      </c>
      <c r="O1206" s="160" t="s">
        <v>7</v>
      </c>
      <c r="P1206" s="160">
        <f>+SUM(P1207:P1213)</f>
        <v>0</v>
      </c>
      <c r="Q1206" s="255">
        <f>IF(ISERROR(VLOOKUP(M1206,POA!$B$3:$G1176,2,0)),"",VLOOKUP(M1206,POA!$B$3:$G1176,2,0))</f>
        <v>1348402734</v>
      </c>
      <c r="R1206" s="295">
        <f>IF(M1206="","",SUM($I$1202)+IF(ISERROR(VLOOKUP(M1206,POA!$B$3:$G1175,4,0)),"",VLOOKUP(M1206,POA!$B$3:$G1175,4,0)))</f>
        <v>11155508655.799999</v>
      </c>
      <c r="S1206" s="298" t="str">
        <f>IF(OR($R$26=0,M1206="",Q1206=""),"",IF($R$26&gt;=VLOOKUP(M1206,POA!$B$3:$G$21,6,FALSE),"CUMPLE","NO CUMPLE"))</f>
        <v/>
      </c>
      <c r="T1206" s="129"/>
      <c r="U1206" s="130"/>
      <c r="V1206" s="186" t="str">
        <f>IF(OR($U1202=0,M1206="",Q1206=""),"",IF(AND(T1206="SI",$U1202&gt;=$V$22),"CUMPLE",IF($U1202&gt;=$V$23,"CUMPLE","NO CUMPLE")))</f>
        <v>CUMPLE</v>
      </c>
      <c r="W1206" s="131"/>
      <c r="X1206" s="186" t="str">
        <f>IF(OR(W1202=0,M1206="",Q1206=""),"",IF(AND(T1206="SI",W1202&lt;=$X$22),"CUMPLE",IF(W1202&lt;=$X$23,"CUMPLE","NO CUMPLE")))</f>
        <v>CUMPLE</v>
      </c>
      <c r="Y1206" s="132"/>
      <c r="Z1206" s="186" t="str">
        <f>IF(OR(Y1202=0,M1206="",Q1206=""),"",IF(AND(T1206="SI",Y1202&gt;=$Z$22),"CUMPLE",IF(Y1202&gt;=$Z$23,"CUMPLE","NO CUMPLE")))</f>
        <v>CUMPLE</v>
      </c>
      <c r="AA1206" s="214" t="str">
        <f t="shared" si="1084"/>
        <v/>
      </c>
      <c r="AB1206" s="199">
        <v>2021</v>
      </c>
      <c r="AC1206" s="134">
        <f t="shared" si="1086"/>
        <v>0</v>
      </c>
      <c r="AD1206" s="135" t="str">
        <f t="shared" si="1090"/>
        <v/>
      </c>
      <c r="AE1206" s="136"/>
      <c r="AF1206" s="188" t="str">
        <f>IF(OR(M1206="",L1202="",P1206=""),"",IF(AND(T1202="SI",AE1202&gt;=$AF$22),"CUMPLE",IF(AE1202&gt;=$AF$23,"CUMPLE","NO CUMPLE")))</f>
        <v>CUMPLE</v>
      </c>
      <c r="AG1206" s="136"/>
      <c r="AH1206" s="188" t="str">
        <f>IF(OR(M1205="",L1202="",P1202=""),"",IF(AND(T1202="SI",AG1202&gt;=$AH$22),"CUMPLE",IF(AG1202&gt;=$AH$23,"CUMPLE","NO CUMPLE")))</f>
        <v>CUMPLE</v>
      </c>
      <c r="AI1206" s="162" t="str">
        <f t="shared" si="1087"/>
        <v>CUMPLE</v>
      </c>
    </row>
    <row r="1207" spans="1:37" s="14" customFormat="1" ht="20.100000000000001" customHeight="1">
      <c r="A1207" s="259"/>
      <c r="B1207" s="21" t="str">
        <f t="shared" si="1088"/>
        <v/>
      </c>
      <c r="C1207" s="21"/>
      <c r="D1207" s="121"/>
      <c r="E1207" s="153"/>
      <c r="F1207" s="153"/>
      <c r="G1207" s="153"/>
      <c r="H1207" s="153"/>
      <c r="I1207" s="153">
        <f t="shared" si="1091"/>
        <v>0</v>
      </c>
      <c r="J1207" s="153">
        <f t="shared" si="1089"/>
        <v>0</v>
      </c>
      <c r="K1207" s="153"/>
      <c r="L1207" s="153"/>
      <c r="M1207" s="149">
        <v>6</v>
      </c>
      <c r="N1207" s="197">
        <f>IF(M1207="","",VLOOKUP(M1207,POA!$B$3:$G1174,3,0))</f>
        <v>5</v>
      </c>
      <c r="O1207" s="160" t="s">
        <v>7</v>
      </c>
      <c r="P1207" s="160">
        <f>+SUM(P1208:P1213)</f>
        <v>0</v>
      </c>
      <c r="Q1207" s="255">
        <f>IF(ISERROR(VLOOKUP(M1207,POA!$B$3:$G1187,2,0)),"",VLOOKUP(M1207,POA!$B$3:$G1187,2,0))</f>
        <v>1264100957</v>
      </c>
      <c r="R1207" s="295">
        <f>IF(M1207="","",SUM($I$1202)+IF(ISERROR(VLOOKUP(M1207,POA!$B$3:$G1176,4,0)),"",VLOOKUP(M1207,POA!$B$3:$G1176,4,0)))</f>
        <v>11138648300.4</v>
      </c>
      <c r="S1207" s="257" t="str">
        <f>IF(OR($R$26=0,M1207="",Q1207=""),"",IF($R$26&gt;=VLOOKUP(M1207,POA!$B$3:$G$21,6,FALSE),"CUMPLE","NO CUMPLE"))</f>
        <v/>
      </c>
      <c r="T1207" s="129"/>
      <c r="U1207" s="130"/>
      <c r="V1207" s="186" t="str">
        <f>IF(OR($U1202=0,M1207="",Q1207=""),"",IF(AND(T1207="SI",$U1202&gt;=$V$22),"CUMPLE",IF($U1202&gt;=$V$23,"CUMPLE","NO CUMPLE")))</f>
        <v>CUMPLE</v>
      </c>
      <c r="W1207" s="131"/>
      <c r="X1207" s="186" t="str">
        <f>IF(OR(W1202=0,M1207="",Q1207=""),"",IF(AND(T1207="SI",W1202&lt;=$X$22),"CUMPLE",IF(W1202&lt;=$X$23,"CUMPLE","NO CUMPLE")))</f>
        <v>CUMPLE</v>
      </c>
      <c r="Y1207" s="132"/>
      <c r="Z1207" s="186" t="str">
        <f>IF(OR(Y1202=0,M1207="",Q1207=""),"",IF(AND(T1207="SI",Y1202&gt;=$Z$22),"CUMPLE",IF(Y1202&gt;=$Z$23,"CUMPLE","NO CUMPLE")))</f>
        <v>CUMPLE</v>
      </c>
      <c r="AA1207" s="214" t="str">
        <f t="shared" si="1084"/>
        <v/>
      </c>
      <c r="AB1207" s="199">
        <v>2021</v>
      </c>
      <c r="AC1207" s="134">
        <f t="shared" si="1086"/>
        <v>0</v>
      </c>
      <c r="AD1207" s="135" t="str">
        <f t="shared" si="1090"/>
        <v/>
      </c>
      <c r="AE1207" s="136"/>
      <c r="AF1207" s="188" t="str">
        <f>IF(OR(M1207="",L1202="",P1207=""),"",IF(AND(T1202="SI",AE1202&gt;=$AF$22),"CUMPLE",IF(AE1202&gt;=$AF$23,"CUMPLE","NO CUMPLE")))</f>
        <v>CUMPLE</v>
      </c>
      <c r="AG1207" s="136"/>
      <c r="AH1207" s="188" t="str">
        <f>IF(OR(M1207="",L1202="",P1202=""),"",IF(AND(T1202="SI",AG1202&gt;=$AH$22),"CUMPLE",IF(AG1202&gt;=$AH$23,"CUMPLE","NO CUMPLE")))</f>
        <v>CUMPLE</v>
      </c>
      <c r="AI1207" s="162" t="str">
        <f t="shared" si="1087"/>
        <v>CUMPLE</v>
      </c>
    </row>
    <row r="1208" spans="1:37" s="14" customFormat="1" ht="20.100000000000001" customHeight="1">
      <c r="A1208" s="259"/>
      <c r="B1208" s="150" t="str">
        <f t="shared" si="1088"/>
        <v/>
      </c>
      <c r="C1208" s="150"/>
      <c r="D1208" s="121"/>
      <c r="E1208" s="153"/>
      <c r="F1208" s="153"/>
      <c r="G1208" s="153"/>
      <c r="H1208" s="153"/>
      <c r="I1208" s="153">
        <f t="shared" si="1091"/>
        <v>0</v>
      </c>
      <c r="J1208" s="153">
        <f t="shared" si="1089"/>
        <v>0</v>
      </c>
      <c r="K1208" s="153"/>
      <c r="L1208" s="153"/>
      <c r="M1208" s="149">
        <v>7</v>
      </c>
      <c r="N1208" s="197">
        <f>IF(M1208="","",VLOOKUP(M1208,POA!$B$3:$G1174,3,0))</f>
        <v>5</v>
      </c>
      <c r="O1208" s="160" t="s">
        <v>7</v>
      </c>
      <c r="P1208" s="160">
        <f>+SUM(P1209:P1213)</f>
        <v>0</v>
      </c>
      <c r="Q1208" s="255">
        <f>IF(ISERROR(VLOOKUP(M1208,POA!$B$3:$G1187,2,0)),"",VLOOKUP(M1208,POA!$B$3:$G1187,2,0))</f>
        <v>1167015102</v>
      </c>
      <c r="R1208" s="295">
        <f>IF(M1208="","",SUM($I$1202)+IF(ISERROR(VLOOKUP(M1208,POA!$B$3:$G1177,4,0)),"",VLOOKUP(M1208,POA!$B$3:$G1177,4,0)))</f>
        <v>11119231129.4</v>
      </c>
      <c r="S1208" s="257" t="str">
        <f>IF(OR($R$26=0,M1208="",Q1208=""),"",IF($R$26&gt;=VLOOKUP(M1208,POA!$B$3:$G$21,6,FALSE),"CUMPLE","NO CUMPLE"))</f>
        <v/>
      </c>
      <c r="T1208" s="129"/>
      <c r="U1208" s="130"/>
      <c r="V1208" s="186" t="str">
        <f>IF(OR($U1202=0,M1208="",Q1208=""),"",IF(AND(T1208="SI",$U1202&gt;=$V$22),"CUMPLE",IF($U1202&gt;=$V$23,"CUMPLE","NO CUMPLE")))</f>
        <v>CUMPLE</v>
      </c>
      <c r="W1208" s="131"/>
      <c r="X1208" s="186" t="str">
        <f>IF(OR(W1202=0,M1208="",Q1208=""),"",IF(AND(T1208="SI",W1202&lt;=$X$22),"CUMPLE",IF(W1202&lt;=$X$23,"CUMPLE","NO CUMPLE")))</f>
        <v>CUMPLE</v>
      </c>
      <c r="Y1208" s="132"/>
      <c r="Z1208" s="186" t="str">
        <f>IF(OR(Y1202=0,M1208="",Q1208=""),"",IF(AND(T1208="SI",Y1202&gt;=$Z$22),"CUMPLE",IF(Y1202&gt;=$Z$23,"CUMPLE","NO CUMPLE")))</f>
        <v>CUMPLE</v>
      </c>
      <c r="AA1208" s="214" t="str">
        <f t="shared" si="1084"/>
        <v/>
      </c>
      <c r="AB1208" s="199">
        <v>2021</v>
      </c>
      <c r="AC1208" s="134">
        <f t="shared" si="1086"/>
        <v>0</v>
      </c>
      <c r="AD1208" s="135" t="str">
        <f>IF(OR(B1208="",C1208=""),"",IF(AND(AC1208&gt;0,AC1208&lt;=30000),"MIPYME","NO CUMPLE"))</f>
        <v/>
      </c>
      <c r="AE1208" s="136"/>
      <c r="AF1208" s="188" t="str">
        <f>IF(OR(M1208="",L1202="",P1208=""),"",IF(AND(T1206="SI",AE1202&gt;=$AF$22),"CUMPLE",IF(AE1202&gt;=$AF$23,"CUMPLE","NO CUMPLE")))</f>
        <v>CUMPLE</v>
      </c>
      <c r="AG1208" s="136"/>
      <c r="AH1208" s="188" t="str">
        <f>IF(OR(M1208="",L1202="",P1202=""),"",IF(AND(T1202="SI",AG1202&gt;=$AH$22),"CUMPLE",IF(AG1202&gt;=$AH$23,"CUMPLE","NO CUMPLE")))</f>
        <v>CUMPLE</v>
      </c>
      <c r="AI1208" s="162" t="str">
        <f t="shared" si="1087"/>
        <v>CUMPLE</v>
      </c>
    </row>
    <row r="1209" spans="1:37" s="14" customFormat="1" ht="20.100000000000001" customHeight="1">
      <c r="A1209" s="259"/>
      <c r="B1209" s="150" t="str">
        <f t="shared" si="1088"/>
        <v/>
      </c>
      <c r="C1209" s="150"/>
      <c r="D1209" s="121"/>
      <c r="E1209" s="153"/>
      <c r="F1209" s="153"/>
      <c r="G1209" s="153"/>
      <c r="H1209" s="153"/>
      <c r="I1209" s="153">
        <f t="shared" si="1091"/>
        <v>0</v>
      </c>
      <c r="J1209" s="153">
        <f t="shared" si="1089"/>
        <v>0</v>
      </c>
      <c r="K1209" s="153"/>
      <c r="L1209" s="153"/>
      <c r="M1209" s="149">
        <v>8</v>
      </c>
      <c r="N1209" s="197">
        <f>IF(M1209="","",VLOOKUP(M1209,POA!$B$3:$G1174,3,0))</f>
        <v>5</v>
      </c>
      <c r="O1209" s="160" t="s">
        <v>7</v>
      </c>
      <c r="P1209" s="160">
        <f>+SUM(P1210:P1213)</f>
        <v>0</v>
      </c>
      <c r="Q1209" s="255">
        <f>IF(ISERROR(VLOOKUP(M1209,POA!$B$3:$G1187,2,0)),"",VLOOKUP(M1209,POA!$B$3:$G1187,2,0))</f>
        <v>1146992897</v>
      </c>
      <c r="R1209" s="295">
        <f>IF(M1209="","",SUM($I$1202)+IF(ISERROR(VLOOKUP(M1209,POA!$B$3:$G1178,4,0)),"",VLOOKUP(M1209,POA!$B$3:$G1178,4,0)))</f>
        <v>11115226688.4</v>
      </c>
      <c r="S1209" s="257" t="str">
        <f>IF(OR($R$26=0,M1209="",Q1209=""),"",IF($R$26&gt;=VLOOKUP(M1209,POA!$B$3:$G$21,6,FALSE),"CUMPLE","NO CUMPLE"))</f>
        <v/>
      </c>
      <c r="T1209" s="129"/>
      <c r="U1209" s="130"/>
      <c r="V1209" s="186" t="str">
        <f>IF(OR($U1202=0,M1209="",Q1209=""),"",IF(AND(T1209="SI",$U1202&gt;=$V$22),"CUMPLE",IF($U1202&gt;=$V$23,"CUMPLE","NO CUMPLE")))</f>
        <v>CUMPLE</v>
      </c>
      <c r="W1209" s="131"/>
      <c r="X1209" s="186" t="str">
        <f>IF(OR(W1202=0,M1209="",Q1209=""),"",IF(AND(T1209="SI",W1202&lt;=$X$22),"CUMPLE",IF(W1202&lt;=$X$23,"CUMPLE","NO CUMPLE")))</f>
        <v>CUMPLE</v>
      </c>
      <c r="Y1209" s="132"/>
      <c r="Z1209" s="186" t="str">
        <f>IF(OR(Y1202=0,M1209="",Q1209=""),"",IF(AND(T1209="SI",Y1202&gt;=$Z$22),"CUMPLE",IF(Y1202&gt;=$Z$23,"CUMPLE","NO CUMPLE")))</f>
        <v>CUMPLE</v>
      </c>
      <c r="AA1209" s="214" t="str">
        <f t="shared" si="1084"/>
        <v/>
      </c>
      <c r="AB1209" s="199">
        <v>2021</v>
      </c>
      <c r="AC1209" s="134">
        <f t="shared" si="1086"/>
        <v>0</v>
      </c>
      <c r="AD1209" s="135" t="str">
        <f t="shared" ref="AD1209:AD1210" si="1092">IF(OR(B1209="",C1209=""),"",IF(AND(AC1209&gt;0,AC1209&lt;=30000),"MIPYME","NO CUMPLE"))</f>
        <v/>
      </c>
      <c r="AE1209" s="136"/>
      <c r="AF1209" s="188" t="str">
        <f>IF(OR(M1209="",L1202="",P1209=""),"",IF(AND(T1202="SI",AE1202&gt;=$AF$22),"CUMPLE",IF(AE1202&gt;=$AF$23,"CUMPLE","NO CUMPLE")))</f>
        <v>CUMPLE</v>
      </c>
      <c r="AG1209" s="136"/>
      <c r="AH1209" s="188" t="str">
        <f>IF(OR(M1209="",L1202="",P1202=""),"",IF(AND(T1202="SI",AG1202&gt;=$AH$22),"CUMPLE",IF(AG1202&gt;=$AH$23,"CUMPLE","NO CUMPLE")))</f>
        <v>CUMPLE</v>
      </c>
      <c r="AI1209" s="162" t="str">
        <f t="shared" si="1087"/>
        <v>CUMPLE</v>
      </c>
    </row>
    <row r="1210" spans="1:37" s="14" customFormat="1" ht="20.100000000000001" customHeight="1">
      <c r="A1210" s="259"/>
      <c r="B1210" s="150" t="str">
        <f t="shared" si="1088"/>
        <v/>
      </c>
      <c r="C1210" s="150"/>
      <c r="D1210" s="121"/>
      <c r="E1210" s="153"/>
      <c r="F1210" s="153"/>
      <c r="G1210" s="153"/>
      <c r="H1210" s="153"/>
      <c r="I1210" s="153">
        <f t="shared" si="1091"/>
        <v>0</v>
      </c>
      <c r="J1210" s="153">
        <f t="shared" si="1089"/>
        <v>0</v>
      </c>
      <c r="K1210" s="153"/>
      <c r="L1210" s="153"/>
      <c r="M1210" s="149">
        <v>9</v>
      </c>
      <c r="N1210" s="197">
        <f>IF(M1210="","",VLOOKUP(M1210,POA!$B$3:$G1174,3,0))</f>
        <v>5</v>
      </c>
      <c r="O1210" s="160" t="s">
        <v>7</v>
      </c>
      <c r="P1210" s="160">
        <f>+SUM(P1211:P1213)</f>
        <v>0</v>
      </c>
      <c r="Q1210" s="255">
        <f>IF(ISERROR(VLOOKUP(M1210,POA!$B$3:$G1180,2,0)),"",VLOOKUP(M1210,POA!$B$3:$G1180,2,0))</f>
        <v>1077361989</v>
      </c>
      <c r="R1210" s="295">
        <f>IF(M1210="","",SUM($I$1202)+IF(ISERROR(VLOOKUP(M1210,POA!$B$3:$G1179,4,0)),"",VLOOKUP(M1210,POA!$B$3:$G1179,4,0)))</f>
        <v>11101300506.799999</v>
      </c>
      <c r="S1210" s="257" t="str">
        <f>IF(OR($R$26=0,M1210="",Q1210=""),"",IF($R$26&gt;=VLOOKUP(M1210,POA!$B$3:$G$21,6,FALSE),"CUMPLE","NO CUMPLE"))</f>
        <v/>
      </c>
      <c r="T1210" s="129"/>
      <c r="U1210" s="130"/>
      <c r="V1210" s="186" t="str">
        <f>IF(OR($U1202=0,M1210="",Q1210=""),"",IF(AND(T1210="SI",$U1202&gt;=$V$22),"CUMPLE",IF($U1202&gt;=$V$23,"CUMPLE","NO CUMPLE")))</f>
        <v>CUMPLE</v>
      </c>
      <c r="W1210" s="131"/>
      <c r="X1210" s="186" t="str">
        <f>IF(OR(W1202=0,M1210="",Q1210=""),"",IF(AND(T1210="SI",W1202&lt;=$X$22),"CUMPLE",IF(W1202&lt;=$X$23,"CUMPLE","NO CUMPLE")))</f>
        <v>CUMPLE</v>
      </c>
      <c r="Y1210" s="132"/>
      <c r="Z1210" s="186" t="str">
        <f>IF(OR(Y1202=0,M1210="",Q1210=""),"",IF(AND(T1210="SI",Y1202&gt;=$Z$22),"CUMPLE",IF(Y1202&gt;=$Z$23,"CUMPLE","NO CUMPLE")))</f>
        <v>CUMPLE</v>
      </c>
      <c r="AA1210" s="215" t="str">
        <f t="shared" si="1084"/>
        <v/>
      </c>
      <c r="AB1210" s="133">
        <v>2021</v>
      </c>
      <c r="AC1210" s="134">
        <f t="shared" si="1086"/>
        <v>0</v>
      </c>
      <c r="AD1210" s="135" t="str">
        <f t="shared" si="1092"/>
        <v/>
      </c>
      <c r="AE1210" s="136"/>
      <c r="AF1210" s="188" t="str">
        <f>IF(OR(M1210="",L1202="",P1202=""),"",IF(AND(T1202="SI",AE1202&gt;=$AF$22),"CUMPLE",IF(AE1202&gt;=$AF$23,"CUMPLE","NO CUMPLE")))</f>
        <v>CUMPLE</v>
      </c>
      <c r="AG1210" s="136"/>
      <c r="AH1210" s="188" t="str">
        <f>IF(OR(M1210="",L1202="",P1202=""),"",IF(AND(T1202="SI",AG1202&gt;=$AH$22),"CUMPLE",IF(AG1202&gt;=$AH$23,"CUMPLE","NO CUMPLE")))</f>
        <v>CUMPLE</v>
      </c>
      <c r="AI1210" s="162" t="str">
        <f t="shared" si="1087"/>
        <v>CUMPLE</v>
      </c>
    </row>
    <row r="1211" spans="1:37" s="14" customFormat="1" ht="20.100000000000001" customHeight="1">
      <c r="A1211" s="259"/>
      <c r="B1211" s="150" t="str">
        <f t="shared" si="1088"/>
        <v/>
      </c>
      <c r="C1211" s="150"/>
      <c r="D1211" s="121"/>
      <c r="E1211" s="153"/>
      <c r="F1211" s="153"/>
      <c r="G1211" s="153"/>
      <c r="H1211" s="153"/>
      <c r="I1211" s="153">
        <f t="shared" si="1091"/>
        <v>0</v>
      </c>
      <c r="J1211" s="153">
        <f t="shared" si="1089"/>
        <v>0</v>
      </c>
      <c r="K1211" s="153"/>
      <c r="L1211" s="153"/>
      <c r="M1211" s="151"/>
      <c r="N1211" s="197" t="str">
        <f>IF(M1211="","",VLOOKUP(M1211,POA!$B$3:$G1174,3,0))</f>
        <v/>
      </c>
      <c r="O1211" s="160" t="s">
        <v>7</v>
      </c>
      <c r="P1211" s="160">
        <f>+SUM(P1212:P1213)</f>
        <v>0</v>
      </c>
      <c r="Q1211" s="203" t="str">
        <f>IF(ISERROR(VLOOKUP(M1211,POA!$B$3:$G1181,2,0)),"",VLOOKUP(M1211,POA!$B$3:$G1181,2,0))</f>
        <v/>
      </c>
      <c r="R1211" s="261"/>
      <c r="S1211" s="246"/>
      <c r="T1211" s="129"/>
      <c r="U1211" s="130"/>
      <c r="V1211" s="186" t="str">
        <f>IF(OR($U1202=0,M1211="",Q1211=""),"",IF(AND(T1211="SI",$U1202&gt;=$V$22),"CUMPLE",IF($U1202&gt;=$V$23,"CUMPLE","NO CUMPLE")))</f>
        <v/>
      </c>
      <c r="W1211" s="131"/>
      <c r="X1211" s="186" t="str">
        <f>IF(OR(W1202=0,M1211="",Q1211=""),"",IF(AND(T1211="SI",W1202&lt;=$X$22),"CUMPLE",IF(W1202&lt;=$X$23,"CUMPLE","NO CUMPLE")))</f>
        <v/>
      </c>
      <c r="Y1211" s="132"/>
      <c r="Z1211" s="186" t="str">
        <f>IF(OR(Y1202=0,M1211="",Q1211=""),"",IF(AND(T1211="SI",Y1202&gt;=$Z$22),"CUMPLE",IF(Y1202&gt;=$Z$23,"CUMPLE","NO CUMPLE")))</f>
        <v/>
      </c>
      <c r="AA1211" s="214" t="str">
        <f t="shared" si="1084"/>
        <v/>
      </c>
      <c r="AB1211" s="199">
        <v>2021</v>
      </c>
      <c r="AC1211" s="134">
        <f t="shared" si="1086"/>
        <v>0</v>
      </c>
      <c r="AD1211" s="135" t="str">
        <f>IF(OR(B1211="",C1211=""),"",IF(AND(AC1211&gt;0,AC1211&lt;=30000),"MIPYME","NO CUMPLE"))</f>
        <v/>
      </c>
      <c r="AE1211" s="136"/>
      <c r="AF1211" s="188" t="str">
        <f>IF(OR(M1211="",L1202="",P1211=""),"",IF(AND(T1202="SI",AE1202&gt;=$AF$22),"CUMPLE",IF(AE1202&gt;=$AF$23,"CUMPLE","NO CUMPLE")))</f>
        <v/>
      </c>
      <c r="AG1211" s="136"/>
      <c r="AH1211" s="188" t="str">
        <f>IF(OR(M1211="",L1202="",P1202=""),"",IF(AND(T1202="SI",AG1202&gt;=$AH$22),"CUMPLE",IF(AG1202&gt;=$AH$23,"CUMPLE","NO CUMPLE")))</f>
        <v/>
      </c>
      <c r="AI1211" s="162" t="str">
        <f t="shared" si="1087"/>
        <v/>
      </c>
    </row>
    <row r="1212" spans="1:37" ht="20.100000000000001" customHeight="1">
      <c r="A1212" s="259"/>
      <c r="B1212" s="284" t="str">
        <f t="shared" si="1088"/>
        <v/>
      </c>
      <c r="C1212" s="284"/>
      <c r="D1212" s="284"/>
      <c r="E1212" s="216"/>
      <c r="F1212" s="153"/>
      <c r="G1212" s="153"/>
      <c r="H1212" s="153"/>
      <c r="I1212" s="153">
        <f>IF(ISERROR(E1212-G1212),"",E1212-G1212)</f>
        <v>0</v>
      </c>
      <c r="J1212" s="153">
        <f t="shared" si="1089"/>
        <v>0</v>
      </c>
      <c r="K1212" s="153"/>
      <c r="L1212" s="153"/>
      <c r="M1212" s="151"/>
      <c r="N1212" s="197" t="str">
        <f>IF(M1212="","",VLOOKUP(M1212,POA!$B$3:$G1174,3,0))</f>
        <v/>
      </c>
      <c r="O1212" s="160" t="s">
        <v>7</v>
      </c>
      <c r="P1212" s="160">
        <f>+SUM(P1213:P1213)</f>
        <v>0</v>
      </c>
      <c r="Q1212" s="203" t="str">
        <f>IF(ISERROR(VLOOKUP(M1212,POA!$B$3:$G1182,2,0)),"",VLOOKUP(M1212,POA!$B$3:$G1182,2,0))</f>
        <v/>
      </c>
      <c r="R1212" s="204"/>
      <c r="S1212" s="253"/>
      <c r="T1212" s="129"/>
      <c r="U1212" s="129"/>
      <c r="V1212" s="186" t="str">
        <f>IF(OR($U1203=0,M1212="",Q1212=""),"",IF(AND(T1212="SI",$U1203&gt;=$V$22),"CUMPLE",IF($U1203&gt;=$V$23,"CUMPLE","NO CUMPLE")))</f>
        <v/>
      </c>
      <c r="W1212" s="129"/>
      <c r="X1212" s="186" t="str">
        <f>IF(OR(W1203=0,M1212="",Q1212=""),"",IF(AND(T1212="SI",W1203&lt;=$X$22),"CUMPLE",IF(W1203&lt;=$X$23,"CUMPLE","NO CUMPLE")))</f>
        <v/>
      </c>
      <c r="Y1212" s="129"/>
      <c r="Z1212" s="186" t="str">
        <f>IF(OR(Y1203=0,M1212="",Q1212=""),"",IF(AND(T1212="SI",Y1203&gt;=$Z$22),"CUMPLE",IF(Y1203&gt;=$Z$23,"CUMPLE","NO CUMPLE")))</f>
        <v/>
      </c>
      <c r="AA1212" s="214" t="str">
        <f t="shared" si="1084"/>
        <v/>
      </c>
      <c r="AB1212" s="200"/>
      <c r="AC1212" s="129"/>
      <c r="AD1212" s="129"/>
      <c r="AE1212" s="129"/>
      <c r="AF1212" s="188" t="str">
        <f>IF(OR(M1212="",L1202="",P1212=""),"",IF(AND(T1202="SI",AE1202&gt;=$AF$22),"CUMPLE",IF(AE1202&gt;=$AF$23,"CUMPLE","NO CUMPLE")))</f>
        <v/>
      </c>
      <c r="AG1212" s="129"/>
      <c r="AH1212" s="188" t="str">
        <f>IF(OR(M1212="",L1202="",P1202=""),"",IF(AND(T1202="SI",AG1202&gt;=$AH$22),"CUMPLE",IF(AG1202&gt;=$AH$23,"CUMPLE","NO CUMPLE")))</f>
        <v/>
      </c>
      <c r="AI1212" s="162" t="str">
        <f t="shared" si="1087"/>
        <v/>
      </c>
      <c r="AJ1212" s="14"/>
      <c r="AK1212" s="14"/>
    </row>
    <row r="1213" spans="1:37" ht="9.9499999999999993" customHeight="1" thickBot="1">
      <c r="A1213" s="259"/>
      <c r="B1213" s="322" t="s">
        <v>73</v>
      </c>
      <c r="C1213" s="323"/>
      <c r="D1213" s="323"/>
      <c r="E1213" s="323"/>
      <c r="F1213" s="323"/>
      <c r="G1213" s="323"/>
      <c r="H1213" s="323"/>
      <c r="I1213" s="323"/>
      <c r="J1213" s="323"/>
      <c r="K1213" s="323"/>
      <c r="L1213" s="323"/>
      <c r="M1213" s="323"/>
      <c r="N1213" s="323"/>
      <c r="O1213" s="323"/>
      <c r="P1213" s="323"/>
      <c r="Q1213" s="323"/>
      <c r="R1213" s="323"/>
      <c r="S1213" s="324"/>
      <c r="T1213" s="323"/>
      <c r="U1213" s="323"/>
      <c r="V1213" s="323"/>
      <c r="W1213" s="323"/>
      <c r="X1213" s="323"/>
      <c r="Y1213" s="323"/>
      <c r="Z1213" s="323"/>
      <c r="AA1213" s="324"/>
      <c r="AB1213" s="323"/>
      <c r="AC1213" s="323"/>
      <c r="AD1213" s="323"/>
      <c r="AE1213" s="323"/>
      <c r="AF1213" s="323"/>
      <c r="AG1213" s="323"/>
      <c r="AH1213" s="323"/>
      <c r="AI1213" s="325"/>
      <c r="AJ1213" s="14"/>
      <c r="AK1213" s="14"/>
    </row>
    <row r="1214" spans="1:37" s="221" customFormat="1" ht="26.1" customHeight="1">
      <c r="A1214" s="269" t="s">
        <v>424</v>
      </c>
      <c r="B1214" s="222">
        <v>100</v>
      </c>
      <c r="C1214" s="223" t="s">
        <v>383</v>
      </c>
      <c r="D1214" s="224">
        <f>IF(SUM(D1215:D1224)=0,"",SUM(D1215:D1224))</f>
        <v>1</v>
      </c>
      <c r="E1214" s="225">
        <f t="shared" ref="E1214:K1214" si="1093">IF(ISERROR(SUM(E1215:E1224)),"",SUM(E1215:E1224))</f>
        <v>150970600</v>
      </c>
      <c r="F1214" s="225">
        <f t="shared" si="1093"/>
        <v>260970600</v>
      </c>
      <c r="G1214" s="225">
        <f t="shared" si="1093"/>
        <v>2447400</v>
      </c>
      <c r="H1214" s="225">
        <f t="shared" si="1093"/>
        <v>100090900</v>
      </c>
      <c r="I1214" s="225">
        <f t="shared" si="1093"/>
        <v>148523200</v>
      </c>
      <c r="J1214" s="225">
        <f t="shared" si="1093"/>
        <v>160879700</v>
      </c>
      <c r="K1214" s="225">
        <f t="shared" si="1093"/>
        <v>29918200</v>
      </c>
      <c r="L1214" s="225">
        <f t="shared" ref="L1214" si="1094">IF(ISERROR(SUM(L1215:L1223)),"",SUM(L1215:L1223))</f>
        <v>1E-3</v>
      </c>
      <c r="M1214" s="226">
        <v>2</v>
      </c>
      <c r="N1214" s="227">
        <f>IF(M1214="","",VLOOKUP(M1214,POA!$B$3:$G1186,3,0))</f>
        <v>5</v>
      </c>
      <c r="O1214" s="228" t="s">
        <v>7</v>
      </c>
      <c r="P1214" s="228">
        <f>+SUM(P1215:P1223)</f>
        <v>0</v>
      </c>
      <c r="Q1214" s="229">
        <f>IF(ISERROR(VLOOKUP(M1214,POA!$B$3:$G1199,2,0)),"",VLOOKUP(M1214,POA!$B$3:$G1199,2,0))</f>
        <v>1797292893</v>
      </c>
      <c r="R1214" s="230">
        <f>IF(M1214="","",SUM($I$1214)+IF(ISERROR(VLOOKUP(M1214,POA!$B$3:$G1183,4,0)),"",VLOOKUP(M1214,POA!$B$3:$G1183,4,0)))</f>
        <v>507981778.60000002</v>
      </c>
      <c r="S1214" s="231" t="str">
        <f>IF(OR($R$26=0,M1214="",Q1214=""),"",IF($R$26&gt;=VLOOKUP(M1214,POA!$B$3:$G$21,6,FALSE),"CUMPLE","NO CUMPLE"))</f>
        <v/>
      </c>
      <c r="T1214" s="225" t="str">
        <f>IF(M1214="","",IF(COUNTIFS(T1215:T1224,"SI",D1215:D1224,"&gt;=10%")&gt;0,"SI","NO"))</f>
        <v>SI</v>
      </c>
      <c r="U1214" s="225">
        <f>IF(ISERROR(SUM(E1214/G1214)),0,SUM(E1214/G1214))</f>
        <v>61.686115878074695</v>
      </c>
      <c r="V1214" s="232" t="str">
        <f>IF(OR($U1214=0,M1214="",Q1214=""),"",IF(AND(T1214="SI",$U1214&gt;=$V$22),"CUMPLE",IF($U1214&gt;=$V$23,"CUMPLE","NO CUMPLE")))</f>
        <v>CUMPLE</v>
      </c>
      <c r="W1214" s="233">
        <f>IF(M1214="","",IF(ISERROR(SUM(H1214/F1214)),0,SUM(H1214/F1214)))</f>
        <v>0.38353324090912921</v>
      </c>
      <c r="X1214" s="232" t="str">
        <f>IF(OR(W1214=0,M1214="",Q1214=""),"",IF(AND(T1214="SI",W1214&lt;=$X$22),"CUMPLE",IF(W1214&lt;=$X$23,"CUMPLE","NO CUMPLE")))</f>
        <v>CUMPLE</v>
      </c>
      <c r="Y1214" s="225">
        <f>IF(ISERROR(SUM(K1214/L1214)),0,SUM(K1214/L1214))</f>
        <v>29918200000</v>
      </c>
      <c r="Z1214" s="232" t="str">
        <f>IF(OR(Y1214=0,M1214="",Q1214=""),"",IF(AND(T1214="SI",Y1214&gt;=$Z$22),"CUMPLE",IF(Y1214&gt;=$Z$23,"CUMPLE","NO CUMPLE")))</f>
        <v>CUMPLE</v>
      </c>
      <c r="AA1214" s="234" t="str">
        <f t="shared" ref="AA1214:AA1224" si="1095">IF(OR(S1214="",V1214="",X1214="",Z1214=""),"",IF(S1214="NO CUMPLE","NO CUMPLE",IF(V1214="NO CUMPLE","NO CUMPLE",IF(X1214="NO CUMPLE","NO CUMPLE",IF(Z1214="NO CUMPLE","NO CUMPLE",IF(Z1214="NO CUMPLE","NO CUMPLE","CUMPLE"))))))</f>
        <v/>
      </c>
      <c r="AB1214" s="235">
        <v>2021</v>
      </c>
      <c r="AC1214" s="236">
        <f>IF(ISERROR(F1214/VLOOKUP(AB1214,$AC$21:$AD$23,2)),"",F1214/VLOOKUP(AB1214,$AC$21:$AD$23,2))</f>
        <v>287.24615476056823</v>
      </c>
      <c r="AD1214" s="237" t="str">
        <f>IF(OR(B1214="",C1214=""),"",IF(AND(AC1214&gt;0,AC1214&lt;=30000),"MIPYME","NO CUMPLE"))</f>
        <v>MIPYME</v>
      </c>
      <c r="AE1214" s="238">
        <f>IF(M1214="","",IF(ISERROR(SUM(K1214/J1214)),0,SUM(K1214/J1214)))</f>
        <v>0.18596628412410018</v>
      </c>
      <c r="AF1214" s="239" t="str">
        <f>IF(OR(M1214="",L1214="",P1214=""),"",IF(AND(T1214="SI",AE1214&gt;=$AF$22),"CUMPLE",IF(AE1214&gt;=$AF$23,"CUMPLE","NO CUMPLE")))</f>
        <v>CUMPLE</v>
      </c>
      <c r="AG1214" s="238">
        <f>IF(M1214="","",IF(ISERROR(SUM(K1214/F1214)),0,SUM(K1214/F1214)))</f>
        <v>0.11464203247415609</v>
      </c>
      <c r="AH1214" s="239" t="str">
        <f>IF(OR(M1214="",L1214="",P1214=""),"",IF(AND(T1214="SI",AG1214&gt;=$AH$22),"CUMPLE",IF(AG1214&gt;=$AH$23,"CUMPLE","NO CUMPLE")))</f>
        <v>CUMPLE</v>
      </c>
      <c r="AI1214" s="234" t="str">
        <f>IF(OR(AF1214="",AH1214=""),"",IF(AF1214="NO CUMPLE","NO CUMPLE",IF(AH1214="NO CUMPLE","NO CUMPLE",IF(AH1214="NO CUMPLE","NO CUMPLE","CUMPLE"))))</f>
        <v>CUMPLE</v>
      </c>
    </row>
    <row r="1215" spans="1:37" s="14" customFormat="1" ht="20.100000000000001" customHeight="1">
      <c r="A1215" s="259">
        <v>45483</v>
      </c>
      <c r="B1215" s="146">
        <f>IF(C1215="","",B1214+0.1)</f>
        <v>100.1</v>
      </c>
      <c r="C1215" s="146" t="s">
        <v>383</v>
      </c>
      <c r="D1215" s="147">
        <v>1</v>
      </c>
      <c r="E1215" s="137">
        <v>150970600</v>
      </c>
      <c r="F1215" s="137">
        <v>260970600</v>
      </c>
      <c r="G1215" s="137">
        <v>2447400</v>
      </c>
      <c r="H1215" s="137">
        <v>100090900</v>
      </c>
      <c r="I1215" s="137">
        <f>IF(ISERROR(E1215-G1215),"",E1215-G1215)</f>
        <v>148523200</v>
      </c>
      <c r="J1215" s="137">
        <f>IF(ISERROR(F1215-H1215),"",F1215-H1215)</f>
        <v>160879700</v>
      </c>
      <c r="K1215" s="137">
        <v>29918200</v>
      </c>
      <c r="L1215" s="137">
        <v>1E-3</v>
      </c>
      <c r="M1215" s="148">
        <v>3</v>
      </c>
      <c r="N1215" s="198">
        <f>IF(M1215="","",VLOOKUP(M1215,POA!$B$3:$G1186,3,0))</f>
        <v>5</v>
      </c>
      <c r="O1215" s="159" t="s">
        <v>7</v>
      </c>
      <c r="P1215" s="159">
        <f t="shared" ref="P1215:P1216" si="1096">+SUM(P1216:P1224)</f>
        <v>0</v>
      </c>
      <c r="Q1215" s="202">
        <f>IF(ISERROR(VLOOKUP(M1215,POA!$B$3:$G1199,2,0)),"",VLOOKUP(M1215,POA!$B$3:$G1199,2,0))</f>
        <v>1522205504</v>
      </c>
      <c r="R1215" s="264">
        <f>IF(M1215="","",SUM($I$1214)+IF(ISERROR(VLOOKUP(M1215,POA!$B$3:$G1184,4,0)),"",VLOOKUP(M1215,POA!$B$3:$G1184,4,0)))</f>
        <v>452964300.80000001</v>
      </c>
      <c r="S1215" s="256" t="str">
        <f>IF(OR($R$26=0,M1215="",Q1215=""),"",IF($R$26&gt;=VLOOKUP(M1215,POA!$B$3:$G$21,6,FALSE),"CUMPLE","NO CUMPLE"))</f>
        <v/>
      </c>
      <c r="T1215" s="154" t="s">
        <v>71</v>
      </c>
      <c r="U1215" s="138"/>
      <c r="V1215" s="185" t="str">
        <f>IF(OR($U1214=0,M1215="",Q1215=""),"",IF(AND(T1215="SI",$U1214&gt;=$V$22),"CUMPLE",IF($U1214&gt;=$V$23,"CUMPLE","NO CUMPLE")))</f>
        <v>CUMPLE</v>
      </c>
      <c r="W1215" s="139"/>
      <c r="X1215" s="185" t="str">
        <f>IF(OR(W1214=0,M1215="",Q1215=""),"",IF(AND(T1215="SI",W1214&lt;=$X$22),"CUMPLE",IF(W1214&lt;=$X$23,"CUMPLE","NO CUMPLE")))</f>
        <v>CUMPLE</v>
      </c>
      <c r="Y1215" s="140"/>
      <c r="Z1215" s="185" t="str">
        <f>IF(OR(Y1214=0,M1215="",Q1215=""),"",IF(AND(T1215="SI",Y1214&gt;=$Z$22),"CUMPLE",IF(Y1214&gt;=$Z$23,"CUMPLE","NO CUMPLE")))</f>
        <v>CUMPLE</v>
      </c>
      <c r="AA1215" s="213" t="str">
        <f t="shared" si="1095"/>
        <v/>
      </c>
      <c r="AB1215" s="141">
        <v>2021</v>
      </c>
      <c r="AC1215" s="142">
        <f t="shared" ref="AC1215:AC1223" si="1097">IF(ISERROR(F1215/VLOOKUP(AB1215,$AC$21:$AD$23,2)),"",F1215/VLOOKUP(AB1215,$AC$21:$AD$23,2))</f>
        <v>287.24615476056823</v>
      </c>
      <c r="AD1215" s="143" t="str">
        <f>IF(OR(B1215="",C1215=""),"",IF(AND(AC1215&gt;0,AC1215&lt;=30000),"MIPYME","NO CUMPLE"))</f>
        <v>MIPYME</v>
      </c>
      <c r="AE1215" s="144"/>
      <c r="AF1215" s="187" t="str">
        <f>IF(OR(M1215="",L1214="",P1215=""),"",IF(AND(T1214="SI",AE1214&gt;=$AF$22),"CUMPLE",IF(AE1214&gt;=$AF$23,"CUMPLE","NO CUMPLE")))</f>
        <v>CUMPLE</v>
      </c>
      <c r="AG1215" s="144"/>
      <c r="AH1215" s="187" t="str">
        <f>IF(OR(M1215="",L1214="",P1215=""),"",IF(AND(T1214="SI",AG1214&gt;=$AH$22),"CUMPLE",IF(AG1214&gt;=$AH$23,"CUMPLE","NO CUMPLE")))</f>
        <v>CUMPLE</v>
      </c>
      <c r="AI1215" s="161" t="str">
        <f t="shared" ref="AI1215:AI1224" si="1098">IF(OR(AF1215="",AH1215=""),"",IF(AF1215="NO CUMPLE","NO CUMPLE",IF(AH1215="NO CUMPLE","NO CUMPLE",IF(AH1215="NO CUMPLE","NO CUMPLE","CUMPLE"))))</f>
        <v>CUMPLE</v>
      </c>
    </row>
    <row r="1216" spans="1:37" s="14" customFormat="1" ht="20.100000000000001" customHeight="1">
      <c r="A1216" s="259"/>
      <c r="B1216" s="21" t="str">
        <f t="shared" ref="B1216:B1224" si="1099">IF(C1216="","",B1215+0.1)</f>
        <v/>
      </c>
      <c r="C1216" s="21"/>
      <c r="D1216" s="121"/>
      <c r="E1216" s="153"/>
      <c r="F1216" s="153"/>
      <c r="G1216" s="153"/>
      <c r="H1216" s="153"/>
      <c r="I1216" s="153">
        <f>IF(ISERROR(E1216-G1216),"",E1216-G1216)</f>
        <v>0</v>
      </c>
      <c r="J1216" s="153">
        <f t="shared" ref="J1216:J1224" si="1100">IF(ISERROR(F1216-H1216),"",F1216-H1216)</f>
        <v>0</v>
      </c>
      <c r="K1216" s="153"/>
      <c r="L1216" s="153"/>
      <c r="M1216" s="149">
        <v>4</v>
      </c>
      <c r="N1216" s="197">
        <f>IF(M1216="","",VLOOKUP(M1216,POA!$B$3:$G1186,3,0))</f>
        <v>5</v>
      </c>
      <c r="O1216" s="160" t="s">
        <v>7</v>
      </c>
      <c r="P1216" s="160">
        <f t="shared" si="1096"/>
        <v>0</v>
      </c>
      <c r="Q1216" s="255">
        <f>IF(ISERROR(VLOOKUP(M1216,POA!$B$3:$G1199,2,0)),"",VLOOKUP(M1216,POA!$B$3:$G1199,2,0))</f>
        <v>1378467964</v>
      </c>
      <c r="R1216" s="295">
        <f>IF(M1216="","",SUM($I$1214)+IF(ISERROR(VLOOKUP(M1216,POA!$B$3:$G1185,4,0)),"",VLOOKUP(M1216,POA!$B$3:$G1185,4,0)))</f>
        <v>424216792.80000001</v>
      </c>
      <c r="S1216" s="257" t="str">
        <f>IF(OR($R$26=0,M1216="",Q1216=""),"",IF($R$26&gt;=VLOOKUP(M1216,POA!$B$3:$G$21,6,FALSE),"CUMPLE","NO CUMPLE"))</f>
        <v/>
      </c>
      <c r="T1216" s="129"/>
      <c r="U1216" s="130"/>
      <c r="V1216" s="186" t="str">
        <f>IF(OR($U1214=0,M1216="",Q1216=""),"",IF(AND(T1216="SI",$U1214&gt;=$V$22),"CUMPLE",IF($U1214&gt;=$V$23,"CUMPLE","NO CUMPLE")))</f>
        <v>CUMPLE</v>
      </c>
      <c r="W1216" s="131"/>
      <c r="X1216" s="186" t="str">
        <f>IF(OR(W1214=0,M1216="",Q1216=""),"",IF(AND(T1216="SI",W1214&lt;=$X$22),"CUMPLE",IF(W1214&lt;=$X$23,"CUMPLE","NO CUMPLE")))</f>
        <v>CUMPLE</v>
      </c>
      <c r="Y1216" s="132"/>
      <c r="Z1216" s="186" t="str">
        <f>IF(OR(Y1214=0,M1216="",Q1216=""),"",IF(AND(T1216="SI",Y1214&gt;=$Z$22),"CUMPLE",IF(Y1214&gt;=$Z$23,"CUMPLE","NO CUMPLE")))</f>
        <v>CUMPLE</v>
      </c>
      <c r="AA1216" s="214" t="str">
        <f t="shared" si="1095"/>
        <v/>
      </c>
      <c r="AB1216" s="199">
        <v>2021</v>
      </c>
      <c r="AC1216" s="134">
        <f t="shared" si="1097"/>
        <v>0</v>
      </c>
      <c r="AD1216" s="135" t="str">
        <f t="shared" ref="AD1216:AD1219" si="1101">IF(OR(B1216="",C1216=""),"",IF(AND(AC1216&gt;0,AC1216&lt;=30000),"MIPYME","NO CUMPLE"))</f>
        <v/>
      </c>
      <c r="AE1216" s="136"/>
      <c r="AF1216" s="188" t="str">
        <f>IF(OR(M1216="",L1214="",P1216=""),"",IF(AND(T1214="SI",AE1214&gt;=$AF$22),"CUMPLE",IF(AE1214&gt;=$AF$23,"CUMPLE","NO CUMPLE")))</f>
        <v>CUMPLE</v>
      </c>
      <c r="AG1216" s="136"/>
      <c r="AH1216" s="188" t="str">
        <f>IF(OR(M1216="",L1214="",P1214=""),"",IF(AND(T1214="SI",AG1214&gt;=$AH$22),"CUMPLE",IF(AG1214&gt;=$AH$23,"CUMPLE","NO CUMPLE")))</f>
        <v>CUMPLE</v>
      </c>
      <c r="AI1216" s="162" t="str">
        <f t="shared" si="1098"/>
        <v>CUMPLE</v>
      </c>
    </row>
    <row r="1217" spans="1:37" s="14" customFormat="1" ht="20.100000000000001" customHeight="1">
      <c r="A1217" s="259"/>
      <c r="B1217" s="21" t="str">
        <f t="shared" si="1099"/>
        <v/>
      </c>
      <c r="C1217" s="21"/>
      <c r="D1217" s="121"/>
      <c r="E1217" s="153"/>
      <c r="F1217" s="153"/>
      <c r="G1217" s="153"/>
      <c r="H1217" s="153"/>
      <c r="I1217" s="153">
        <f t="shared" ref="I1217:I1223" si="1102">IF(ISERROR(E1217-G1217),"",E1217-G1217)</f>
        <v>0</v>
      </c>
      <c r="J1217" s="153">
        <f t="shared" si="1100"/>
        <v>0</v>
      </c>
      <c r="K1217" s="153"/>
      <c r="L1217" s="153"/>
      <c r="M1217" s="149">
        <v>5</v>
      </c>
      <c r="N1217" s="197">
        <f>IF(M1217="","",VLOOKUP(M1217,POA!$B$3:$G1186,3,0))</f>
        <v>5</v>
      </c>
      <c r="O1217" s="160" t="s">
        <v>7</v>
      </c>
      <c r="P1217" s="160">
        <f>+SUM(P1218:P1225)</f>
        <v>0</v>
      </c>
      <c r="Q1217" s="255">
        <f>IF(ISERROR(VLOOKUP(M1217,POA!$B$3:$G1199,2,0)),"",VLOOKUP(M1217,POA!$B$3:$G1199,2,0))</f>
        <v>1348402734</v>
      </c>
      <c r="R1217" s="295">
        <f>IF(M1217="","",SUM($I$1214)+IF(ISERROR(VLOOKUP(M1217,POA!$B$3:$G1186,4,0)),"",VLOOKUP(M1217,POA!$B$3:$G1186,4,0)))</f>
        <v>418203746.80000001</v>
      </c>
      <c r="S1217" s="294" t="str">
        <f>IF(OR($R$26=0,M1217="",Q1217=""),"",IF($R$26&gt;=VLOOKUP(M1217,POA!$B$3:$G$21,6,FALSE),"CUMPLE","NO CUMPLE"))</f>
        <v/>
      </c>
      <c r="T1217" s="129"/>
      <c r="U1217" s="130"/>
      <c r="V1217" s="186" t="str">
        <f>IF(OR($U1214=0,M1217="",Q1217=""),"",IF(AND(T1217="SI",$U1214&gt;=$V$22),"CUMPLE",IF($U1214&gt;=$V$23,"CUMPLE","NO CUMPLE")))</f>
        <v>CUMPLE</v>
      </c>
      <c r="W1217" s="131"/>
      <c r="X1217" s="186" t="str">
        <f>IF(OR(W1214=0,M1217="",Q1217=""),"",IF(AND(T1217="SI",W1214&lt;=$X$22),"CUMPLE",IF(W1214&lt;=$X$23,"CUMPLE","NO CUMPLE")))</f>
        <v>CUMPLE</v>
      </c>
      <c r="Y1217" s="132"/>
      <c r="Z1217" s="186" t="str">
        <f>IF(OR(Y1214=0,M1217="",Q1217=""),"",IF(AND(T1217="SI",Y1214&gt;=$Z$22),"CUMPLE",IF(Y1214&gt;=$Z$23,"CUMPLE","NO CUMPLE")))</f>
        <v>CUMPLE</v>
      </c>
      <c r="AA1217" s="214" t="str">
        <f t="shared" si="1095"/>
        <v/>
      </c>
      <c r="AB1217" s="199">
        <v>2021</v>
      </c>
      <c r="AC1217" s="134">
        <f t="shared" si="1097"/>
        <v>0</v>
      </c>
      <c r="AD1217" s="135" t="str">
        <f t="shared" si="1101"/>
        <v/>
      </c>
      <c r="AE1217" s="136"/>
      <c r="AF1217" s="188" t="str">
        <f>IF(OR(M1217="",L1214="",P1217=""),"",IF(AND(T1214="SI",AE1214&gt;=$AF$22),"CUMPLE",IF(AE1214&gt;=$AF$23,"CUMPLE","NO CUMPLE")))</f>
        <v>CUMPLE</v>
      </c>
      <c r="AG1217" s="136"/>
      <c r="AH1217" s="188" t="str">
        <f>IF(OR(M1217="",L1214="",P1214=""),"",IF(AND(T1214="SI",AG1214&gt;=$AH$22),"CUMPLE",IF(AG1214&gt;=$AH$23,"CUMPLE","NO CUMPLE")))</f>
        <v>CUMPLE</v>
      </c>
      <c r="AI1217" s="162" t="str">
        <f t="shared" si="1098"/>
        <v>CUMPLE</v>
      </c>
    </row>
    <row r="1218" spans="1:37" s="14" customFormat="1" ht="20.100000000000001" customHeight="1">
      <c r="A1218" s="259"/>
      <c r="B1218" s="21" t="str">
        <f t="shared" si="1099"/>
        <v/>
      </c>
      <c r="C1218" s="21"/>
      <c r="D1218" s="121"/>
      <c r="E1218" s="153"/>
      <c r="F1218" s="153"/>
      <c r="G1218" s="153"/>
      <c r="H1218" s="153"/>
      <c r="I1218" s="153">
        <f t="shared" si="1102"/>
        <v>0</v>
      </c>
      <c r="J1218" s="153">
        <f t="shared" si="1100"/>
        <v>0</v>
      </c>
      <c r="K1218" s="153"/>
      <c r="L1218" s="153"/>
      <c r="M1218" s="149">
        <v>6</v>
      </c>
      <c r="N1218" s="197">
        <f>IF(M1218="","",VLOOKUP(M1218,POA!$B$3:$G1199,3,0))</f>
        <v>5</v>
      </c>
      <c r="O1218" s="160" t="s">
        <v>7</v>
      </c>
      <c r="P1218" s="160">
        <f>+SUM(P1219:P1225)</f>
        <v>0</v>
      </c>
      <c r="Q1218" s="255">
        <f>IF(ISERROR(VLOOKUP(M1218,POA!$B$3:$G1188,2,0)),"",VLOOKUP(M1218,POA!$B$3:$G1188,2,0))</f>
        <v>1264100957</v>
      </c>
      <c r="R1218" s="295">
        <f>IF(M1218="","",SUM($I$1214)+IF(ISERROR(VLOOKUP(M1218,POA!$B$3:$G1187,4,0)),"",VLOOKUP(M1218,POA!$B$3:$G1187,4,0)))</f>
        <v>401343391.39999998</v>
      </c>
      <c r="S1218" s="298" t="str">
        <f>IF(OR($R$26=0,M1218="",Q1218=""),"",IF($R$26&gt;=VLOOKUP(M1218,POA!$B$3:$G$21,6,FALSE),"CUMPLE","NO CUMPLE"))</f>
        <v/>
      </c>
      <c r="T1218" s="129"/>
      <c r="U1218" s="130"/>
      <c r="V1218" s="186" t="str">
        <f>IF(OR($U1214=0,M1218="",Q1218=""),"",IF(AND(T1218="SI",$U1214&gt;=$V$22),"CUMPLE",IF($U1214&gt;=$V$23,"CUMPLE","NO CUMPLE")))</f>
        <v>CUMPLE</v>
      </c>
      <c r="W1218" s="131"/>
      <c r="X1218" s="186" t="str">
        <f>IF(OR(W1214=0,M1218="",Q1218=""),"",IF(AND(T1218="SI",W1214&lt;=$X$22),"CUMPLE",IF(W1214&lt;=$X$23,"CUMPLE","NO CUMPLE")))</f>
        <v>CUMPLE</v>
      </c>
      <c r="Y1218" s="132"/>
      <c r="Z1218" s="186" t="str">
        <f>IF(OR(Y1214=0,M1218="",Q1218=""),"",IF(AND(T1218="SI",Y1214&gt;=$Z$22),"CUMPLE",IF(Y1214&gt;=$Z$23,"CUMPLE","NO CUMPLE")))</f>
        <v>CUMPLE</v>
      </c>
      <c r="AA1218" s="214" t="str">
        <f t="shared" si="1095"/>
        <v/>
      </c>
      <c r="AB1218" s="199">
        <v>2021</v>
      </c>
      <c r="AC1218" s="134">
        <f t="shared" si="1097"/>
        <v>0</v>
      </c>
      <c r="AD1218" s="135" t="str">
        <f t="shared" si="1101"/>
        <v/>
      </c>
      <c r="AE1218" s="136"/>
      <c r="AF1218" s="188" t="str">
        <f>IF(OR(M1218="",L1214="",P1218=""),"",IF(AND(T1214="SI",AE1214&gt;=$AF$22),"CUMPLE",IF(AE1214&gt;=$AF$23,"CUMPLE","NO CUMPLE")))</f>
        <v>CUMPLE</v>
      </c>
      <c r="AG1218" s="136"/>
      <c r="AH1218" s="188" t="str">
        <f>IF(OR(M1217="",L1214="",P1214=""),"",IF(AND(T1214="SI",AG1214&gt;=$AH$22),"CUMPLE",IF(AG1214&gt;=$AH$23,"CUMPLE","NO CUMPLE")))</f>
        <v>CUMPLE</v>
      </c>
      <c r="AI1218" s="162" t="str">
        <f t="shared" si="1098"/>
        <v>CUMPLE</v>
      </c>
    </row>
    <row r="1219" spans="1:37" s="14" customFormat="1" ht="20.100000000000001" customHeight="1">
      <c r="A1219" s="259"/>
      <c r="B1219" s="21" t="str">
        <f t="shared" si="1099"/>
        <v/>
      </c>
      <c r="C1219" s="21"/>
      <c r="D1219" s="121"/>
      <c r="E1219" s="153"/>
      <c r="F1219" s="153"/>
      <c r="G1219" s="153"/>
      <c r="H1219" s="153"/>
      <c r="I1219" s="153">
        <f t="shared" si="1102"/>
        <v>0</v>
      </c>
      <c r="J1219" s="153">
        <f t="shared" si="1100"/>
        <v>0</v>
      </c>
      <c r="K1219" s="153"/>
      <c r="L1219" s="153"/>
      <c r="M1219" s="149">
        <v>7</v>
      </c>
      <c r="N1219" s="197">
        <f>IF(M1219="","",VLOOKUP(M1219,POA!$B$3:$G1186,3,0))</f>
        <v>5</v>
      </c>
      <c r="O1219" s="160" t="s">
        <v>7</v>
      </c>
      <c r="P1219" s="160">
        <f>+SUM(P1220:P1225)</f>
        <v>0</v>
      </c>
      <c r="Q1219" s="255">
        <f>IF(ISERROR(VLOOKUP(M1219,POA!$B$3:$G1199,2,0)),"",VLOOKUP(M1219,POA!$B$3:$G1199,2,0))</f>
        <v>1167015102</v>
      </c>
      <c r="R1219" s="295">
        <f>IF(M1219="","",SUM($I$1214)+IF(ISERROR(VLOOKUP(M1219,POA!$B$3:$G1188,4,0)),"",VLOOKUP(M1219,POA!$B$3:$G1188,4,0)))</f>
        <v>381926220.39999998</v>
      </c>
      <c r="S1219" s="257" t="str">
        <f>IF(OR($R$26=0,M1219="",Q1219=""),"",IF($R$26&gt;=VLOOKUP(M1219,POA!$B$3:$G$21,6,FALSE),"CUMPLE","NO CUMPLE"))</f>
        <v/>
      </c>
      <c r="T1219" s="129"/>
      <c r="U1219" s="130"/>
      <c r="V1219" s="186" t="str">
        <f>IF(OR($U1214=0,M1219="",Q1219=""),"",IF(AND(T1219="SI",$U1214&gt;=$V$22),"CUMPLE",IF($U1214&gt;=$V$23,"CUMPLE","NO CUMPLE")))</f>
        <v>CUMPLE</v>
      </c>
      <c r="W1219" s="131"/>
      <c r="X1219" s="186" t="str">
        <f>IF(OR(W1214=0,M1219="",Q1219=""),"",IF(AND(T1219="SI",W1214&lt;=$X$22),"CUMPLE",IF(W1214&lt;=$X$23,"CUMPLE","NO CUMPLE")))</f>
        <v>CUMPLE</v>
      </c>
      <c r="Y1219" s="132"/>
      <c r="Z1219" s="186" t="str">
        <f>IF(OR(Y1214=0,M1219="",Q1219=""),"",IF(AND(T1219="SI",Y1214&gt;=$Z$22),"CUMPLE",IF(Y1214&gt;=$Z$23,"CUMPLE","NO CUMPLE")))</f>
        <v>CUMPLE</v>
      </c>
      <c r="AA1219" s="214" t="str">
        <f t="shared" si="1095"/>
        <v/>
      </c>
      <c r="AB1219" s="199">
        <v>2021</v>
      </c>
      <c r="AC1219" s="134">
        <f t="shared" si="1097"/>
        <v>0</v>
      </c>
      <c r="AD1219" s="135" t="str">
        <f t="shared" si="1101"/>
        <v/>
      </c>
      <c r="AE1219" s="136"/>
      <c r="AF1219" s="188" t="str">
        <f>IF(OR(M1219="",L1214="",P1219=""),"",IF(AND(T1214="SI",AE1214&gt;=$AF$22),"CUMPLE",IF(AE1214&gt;=$AF$23,"CUMPLE","NO CUMPLE")))</f>
        <v>CUMPLE</v>
      </c>
      <c r="AG1219" s="136"/>
      <c r="AH1219" s="188" t="str">
        <f>IF(OR(M1219="",L1214="",P1214=""),"",IF(AND(T1214="SI",AG1214&gt;=$AH$22),"CUMPLE",IF(AG1214&gt;=$AH$23,"CUMPLE","NO CUMPLE")))</f>
        <v>CUMPLE</v>
      </c>
      <c r="AI1219" s="162" t="str">
        <f t="shared" si="1098"/>
        <v>CUMPLE</v>
      </c>
    </row>
    <row r="1220" spans="1:37" s="14" customFormat="1" ht="20.100000000000001" customHeight="1">
      <c r="A1220" s="259"/>
      <c r="B1220" s="150" t="str">
        <f t="shared" si="1099"/>
        <v/>
      </c>
      <c r="C1220" s="150"/>
      <c r="D1220" s="121"/>
      <c r="E1220" s="153"/>
      <c r="F1220" s="153"/>
      <c r="G1220" s="153"/>
      <c r="H1220" s="153"/>
      <c r="I1220" s="153">
        <f t="shared" si="1102"/>
        <v>0</v>
      </c>
      <c r="J1220" s="153">
        <f t="shared" si="1100"/>
        <v>0</v>
      </c>
      <c r="K1220" s="153"/>
      <c r="L1220" s="153"/>
      <c r="M1220" s="149">
        <v>8</v>
      </c>
      <c r="N1220" s="197">
        <f>IF(M1220="","",VLOOKUP(M1220,POA!$B$3:$G1186,3,0))</f>
        <v>5</v>
      </c>
      <c r="O1220" s="160" t="s">
        <v>7</v>
      </c>
      <c r="P1220" s="160">
        <f>+SUM(P1221:P1225)</f>
        <v>0</v>
      </c>
      <c r="Q1220" s="255">
        <f>IF(ISERROR(VLOOKUP(M1220,POA!$B$3:$G1199,2,0)),"",VLOOKUP(M1220,POA!$B$3:$G1199,2,0))</f>
        <v>1146992897</v>
      </c>
      <c r="R1220" s="295">
        <f>IF(M1220="","",SUM($I$1214)+IF(ISERROR(VLOOKUP(M1220,POA!$B$3:$G1189,4,0)),"",VLOOKUP(M1220,POA!$B$3:$G1189,4,0)))</f>
        <v>377921779.39999998</v>
      </c>
      <c r="S1220" s="257" t="str">
        <f>IF(OR($R$26=0,M1220="",Q1220=""),"",IF($R$26&gt;=VLOOKUP(M1220,POA!$B$3:$G$21,6,FALSE),"CUMPLE","NO CUMPLE"))</f>
        <v/>
      </c>
      <c r="T1220" s="129"/>
      <c r="U1220" s="130"/>
      <c r="V1220" s="186" t="str">
        <f>IF(OR($U1214=0,M1220="",Q1220=""),"",IF(AND(T1220="SI",$U1214&gt;=$V$22),"CUMPLE",IF($U1214&gt;=$V$23,"CUMPLE","NO CUMPLE")))</f>
        <v>CUMPLE</v>
      </c>
      <c r="W1220" s="131"/>
      <c r="X1220" s="186" t="str">
        <f>IF(OR(W1214=0,M1220="",Q1220=""),"",IF(AND(T1220="SI",W1214&lt;=$X$22),"CUMPLE",IF(W1214&lt;=$X$23,"CUMPLE","NO CUMPLE")))</f>
        <v>CUMPLE</v>
      </c>
      <c r="Y1220" s="132"/>
      <c r="Z1220" s="186" t="str">
        <f>IF(OR(Y1214=0,M1220="",Q1220=""),"",IF(AND(T1220="SI",Y1214&gt;=$Z$22),"CUMPLE",IF(Y1214&gt;=$Z$23,"CUMPLE","NO CUMPLE")))</f>
        <v>CUMPLE</v>
      </c>
      <c r="AA1220" s="214" t="str">
        <f t="shared" si="1095"/>
        <v/>
      </c>
      <c r="AB1220" s="199">
        <v>2021</v>
      </c>
      <c r="AC1220" s="134">
        <f t="shared" si="1097"/>
        <v>0</v>
      </c>
      <c r="AD1220" s="135" t="str">
        <f>IF(OR(B1220="",C1220=""),"",IF(AND(AC1220&gt;0,AC1220&lt;=30000),"MIPYME","NO CUMPLE"))</f>
        <v/>
      </c>
      <c r="AE1220" s="136"/>
      <c r="AF1220" s="188" t="str">
        <f>IF(OR(M1220="",L1214="",P1220=""),"",IF(AND(T1218="SI",AE1214&gt;=$AF$22),"CUMPLE",IF(AE1214&gt;=$AF$23,"CUMPLE","NO CUMPLE")))</f>
        <v>CUMPLE</v>
      </c>
      <c r="AG1220" s="136"/>
      <c r="AH1220" s="188" t="str">
        <f>IF(OR(M1220="",L1214="",P1214=""),"",IF(AND(T1214="SI",AG1214&gt;=$AH$22),"CUMPLE",IF(AG1214&gt;=$AH$23,"CUMPLE","NO CUMPLE")))</f>
        <v>CUMPLE</v>
      </c>
      <c r="AI1220" s="162" t="str">
        <f t="shared" si="1098"/>
        <v>CUMPLE</v>
      </c>
    </row>
    <row r="1221" spans="1:37" s="14" customFormat="1" ht="20.100000000000001" customHeight="1">
      <c r="A1221" s="259"/>
      <c r="B1221" s="150" t="str">
        <f t="shared" si="1099"/>
        <v/>
      </c>
      <c r="C1221" s="150"/>
      <c r="D1221" s="121"/>
      <c r="E1221" s="153"/>
      <c r="F1221" s="153"/>
      <c r="G1221" s="153"/>
      <c r="H1221" s="153"/>
      <c r="I1221" s="153">
        <f t="shared" si="1102"/>
        <v>0</v>
      </c>
      <c r="J1221" s="153">
        <f t="shared" si="1100"/>
        <v>0</v>
      </c>
      <c r="K1221" s="153"/>
      <c r="L1221" s="153"/>
      <c r="M1221" s="149">
        <v>9</v>
      </c>
      <c r="N1221" s="197">
        <f>IF(M1221="","",VLOOKUP(M1221,POA!$B$3:$G1186,3,0))</f>
        <v>5</v>
      </c>
      <c r="O1221" s="160" t="s">
        <v>7</v>
      </c>
      <c r="P1221" s="160">
        <f>+SUM(P1222:P1225)</f>
        <v>0</v>
      </c>
      <c r="Q1221" s="255">
        <f>IF(ISERROR(VLOOKUP(M1221,POA!$B$3:$G1199,2,0)),"",VLOOKUP(M1221,POA!$B$3:$G1199,2,0))</f>
        <v>1077361989</v>
      </c>
      <c r="R1221" s="295">
        <f>IF(M1221="","",SUM($I$1214)+IF(ISERROR(VLOOKUP(M1221,POA!$B$3:$G1190,4,0)),"",VLOOKUP(M1221,POA!$B$3:$G1190,4,0)))</f>
        <v>363995597.80000001</v>
      </c>
      <c r="S1221" s="257" t="str">
        <f>IF(OR($R$26=0,M1221="",Q1221=""),"",IF($R$26&gt;=VLOOKUP(M1221,POA!$B$3:$G$21,6,FALSE),"CUMPLE","NO CUMPLE"))</f>
        <v/>
      </c>
      <c r="T1221" s="129"/>
      <c r="U1221" s="130"/>
      <c r="V1221" s="186" t="str">
        <f>IF(OR($U1214=0,M1221="",Q1221=""),"",IF(AND(T1221="SI",$U1214&gt;=$V$22),"CUMPLE",IF($U1214&gt;=$V$23,"CUMPLE","NO CUMPLE")))</f>
        <v>CUMPLE</v>
      </c>
      <c r="W1221" s="131"/>
      <c r="X1221" s="186" t="str">
        <f>IF(OR(W1214=0,M1221="",Q1221=""),"",IF(AND(T1221="SI",W1214&lt;=$X$22),"CUMPLE",IF(W1214&lt;=$X$23,"CUMPLE","NO CUMPLE")))</f>
        <v>CUMPLE</v>
      </c>
      <c r="Y1221" s="132"/>
      <c r="Z1221" s="186" t="str">
        <f>IF(OR(Y1214=0,M1221="",Q1221=""),"",IF(AND(T1221="SI",Y1214&gt;=$Z$22),"CUMPLE",IF(Y1214&gt;=$Z$23,"CUMPLE","NO CUMPLE")))</f>
        <v>CUMPLE</v>
      </c>
      <c r="AA1221" s="214" t="str">
        <f t="shared" si="1095"/>
        <v/>
      </c>
      <c r="AB1221" s="199">
        <v>2021</v>
      </c>
      <c r="AC1221" s="134">
        <f t="shared" si="1097"/>
        <v>0</v>
      </c>
      <c r="AD1221" s="135" t="str">
        <f t="shared" ref="AD1221:AD1222" si="1103">IF(OR(B1221="",C1221=""),"",IF(AND(AC1221&gt;0,AC1221&lt;=30000),"MIPYME","NO CUMPLE"))</f>
        <v/>
      </c>
      <c r="AE1221" s="136"/>
      <c r="AF1221" s="188" t="str">
        <f>IF(OR(M1221="",L1214="",P1221=""),"",IF(AND(T1214="SI",AE1214&gt;=$AF$22),"CUMPLE",IF(AE1214&gt;=$AF$23,"CUMPLE","NO CUMPLE")))</f>
        <v>CUMPLE</v>
      </c>
      <c r="AG1221" s="136"/>
      <c r="AH1221" s="188" t="str">
        <f>IF(OR(M1221="",L1214="",P1214=""),"",IF(AND(T1214="SI",AG1214&gt;=$AH$22),"CUMPLE",IF(AG1214&gt;=$AH$23,"CUMPLE","NO CUMPLE")))</f>
        <v>CUMPLE</v>
      </c>
      <c r="AI1221" s="162" t="str">
        <f t="shared" si="1098"/>
        <v>CUMPLE</v>
      </c>
    </row>
    <row r="1222" spans="1:37" s="14" customFormat="1" ht="20.100000000000001" customHeight="1">
      <c r="A1222" s="259"/>
      <c r="B1222" s="150" t="str">
        <f t="shared" si="1099"/>
        <v/>
      </c>
      <c r="C1222" s="150"/>
      <c r="D1222" s="121"/>
      <c r="E1222" s="153"/>
      <c r="F1222" s="153"/>
      <c r="G1222" s="153"/>
      <c r="H1222" s="153"/>
      <c r="I1222" s="153">
        <f t="shared" si="1102"/>
        <v>0</v>
      </c>
      <c r="J1222" s="153">
        <f t="shared" si="1100"/>
        <v>0</v>
      </c>
      <c r="K1222" s="153"/>
      <c r="L1222" s="153"/>
      <c r="M1222" s="149"/>
      <c r="N1222" s="197" t="str">
        <f>IF(M1222="","",VLOOKUP(M1222,POA!$B$3:$G1186,3,0))</f>
        <v/>
      </c>
      <c r="O1222" s="160" t="s">
        <v>7</v>
      </c>
      <c r="P1222" s="160">
        <f>+SUM(P1223:P1225)</f>
        <v>0</v>
      </c>
      <c r="Q1222" s="203" t="str">
        <f>IF(ISERROR(VLOOKUP(M1222,POA!$B$3:$G1192,2,0)),"",VLOOKUP(M1222,POA!$B$3:$G1192,2,0))</f>
        <v/>
      </c>
      <c r="R1222" s="261"/>
      <c r="S1222" s="246" t="str">
        <f>IF(OR($R$26=0,M1222="",Q1222=""),"",IF($R$26&gt;=VLOOKUP(M1222,POA!$B$3:$G$21,6,FALSE),"CUMPLE","NO CUMPLE"))</f>
        <v/>
      </c>
      <c r="T1222" s="129"/>
      <c r="U1222" s="130"/>
      <c r="V1222" s="186" t="str">
        <f>IF(OR($U1214=0,M1222="",Q1222=""),"",IF(AND(T1222="SI",$U1214&gt;=$V$22),"CUMPLE",IF($U1214&gt;=$V$23,"CUMPLE","NO CUMPLE")))</f>
        <v/>
      </c>
      <c r="W1222" s="131"/>
      <c r="X1222" s="186" t="str">
        <f>IF(OR(W1214=0,M1222="",Q1222=""),"",IF(AND(T1222="SI",W1214&lt;=$X$22),"CUMPLE",IF(W1214&lt;=$X$23,"CUMPLE","NO CUMPLE")))</f>
        <v/>
      </c>
      <c r="Y1222" s="132"/>
      <c r="Z1222" s="186" t="str">
        <f>IF(OR(Y1214=0,M1222="",Q1222=""),"",IF(AND(T1222="SI",Y1214&gt;=$Z$22),"CUMPLE",IF(Y1214&gt;=$Z$23,"CUMPLE","NO CUMPLE")))</f>
        <v/>
      </c>
      <c r="AA1222" s="215" t="str">
        <f t="shared" si="1095"/>
        <v/>
      </c>
      <c r="AB1222" s="133">
        <v>2021</v>
      </c>
      <c r="AC1222" s="134">
        <f t="shared" si="1097"/>
        <v>0</v>
      </c>
      <c r="AD1222" s="135" t="str">
        <f t="shared" si="1103"/>
        <v/>
      </c>
      <c r="AE1222" s="136"/>
      <c r="AF1222" s="188" t="str">
        <f>IF(OR(M1222="",L1214="",P1214=""),"",IF(AND(T1214="SI",AE1214&gt;=$AF$22),"CUMPLE",IF(AE1214&gt;=$AF$23,"CUMPLE","NO CUMPLE")))</f>
        <v/>
      </c>
      <c r="AG1222" s="136"/>
      <c r="AH1222" s="188" t="str">
        <f>IF(OR(M1222="",L1214="",P1214=""),"",IF(AND(T1214="SI",AG1214&gt;=$AH$22),"CUMPLE",IF(AG1214&gt;=$AH$23,"CUMPLE","NO CUMPLE")))</f>
        <v/>
      </c>
      <c r="AI1222" s="162" t="str">
        <f t="shared" si="1098"/>
        <v/>
      </c>
    </row>
    <row r="1223" spans="1:37" s="14" customFormat="1" ht="20.100000000000001" customHeight="1">
      <c r="A1223" s="259"/>
      <c r="B1223" s="150" t="str">
        <f t="shared" si="1099"/>
        <v/>
      </c>
      <c r="C1223" s="150"/>
      <c r="D1223" s="121"/>
      <c r="E1223" s="153"/>
      <c r="F1223" s="153"/>
      <c r="G1223" s="153"/>
      <c r="H1223" s="153"/>
      <c r="I1223" s="153">
        <f t="shared" si="1102"/>
        <v>0</v>
      </c>
      <c r="J1223" s="153">
        <f t="shared" si="1100"/>
        <v>0</v>
      </c>
      <c r="K1223" s="153"/>
      <c r="L1223" s="153"/>
      <c r="M1223" s="151" t="s">
        <v>7</v>
      </c>
      <c r="N1223" s="197" t="e">
        <f>IF(M1223="","",VLOOKUP(M1223,POA!$B$3:$G1186,3,0))</f>
        <v>#N/A</v>
      </c>
      <c r="O1223" s="160" t="s">
        <v>7</v>
      </c>
      <c r="P1223" s="160">
        <f>+SUM(P1224:P1225)</f>
        <v>0</v>
      </c>
      <c r="Q1223" s="203" t="str">
        <f>IF(ISERROR(VLOOKUP(M1223,POA!$B$3:$G1193,2,0)),"",VLOOKUP(M1223,POA!$B$3:$G1193,2,0))</f>
        <v/>
      </c>
      <c r="R1223" s="204"/>
      <c r="S1223" s="246"/>
      <c r="T1223" s="129"/>
      <c r="U1223" s="130"/>
      <c r="V1223" s="186" t="str">
        <f>IF(OR($U1214=0,M1223="",Q1223=""),"",IF(AND(T1223="SI",$U1214&gt;=$V$22),"CUMPLE",IF($U1214&gt;=$V$23,"CUMPLE","NO CUMPLE")))</f>
        <v/>
      </c>
      <c r="W1223" s="131"/>
      <c r="X1223" s="186" t="str">
        <f>IF(OR(W1214=0,M1223="",Q1223=""),"",IF(AND(T1223="SI",W1214&lt;=$X$22),"CUMPLE",IF(W1214&lt;=$X$23,"CUMPLE","NO CUMPLE")))</f>
        <v/>
      </c>
      <c r="Y1223" s="132"/>
      <c r="Z1223" s="186" t="str">
        <f>IF(OR(Y1214=0,M1223="",Q1223=""),"",IF(AND(T1223="SI",Y1214&gt;=$Z$22),"CUMPLE",IF(Y1214&gt;=$Z$23,"CUMPLE","NO CUMPLE")))</f>
        <v/>
      </c>
      <c r="AA1223" s="214" t="str">
        <f t="shared" si="1095"/>
        <v/>
      </c>
      <c r="AB1223" s="199">
        <v>2021</v>
      </c>
      <c r="AC1223" s="134">
        <f t="shared" si="1097"/>
        <v>0</v>
      </c>
      <c r="AD1223" s="135" t="str">
        <f>IF(OR(B1223="",C1223=""),"",IF(AND(AC1223&gt;0,AC1223&lt;=30000),"MIPYME","NO CUMPLE"))</f>
        <v/>
      </c>
      <c r="AE1223" s="136"/>
      <c r="AF1223" s="188" t="str">
        <f>IF(OR(M1223="",L1214="",P1223=""),"",IF(AND(T1214="SI",AE1214&gt;=$AF$22),"CUMPLE",IF(AE1214&gt;=$AF$23,"CUMPLE","NO CUMPLE")))</f>
        <v>CUMPLE</v>
      </c>
      <c r="AG1223" s="136"/>
      <c r="AH1223" s="188" t="str">
        <f>IF(OR(M1223="",L1214="",P1214=""),"",IF(AND(T1214="SI",AG1214&gt;=$AH$22),"CUMPLE",IF(AG1214&gt;=$AH$23,"CUMPLE","NO CUMPLE")))</f>
        <v>CUMPLE</v>
      </c>
      <c r="AI1223" s="162" t="str">
        <f t="shared" si="1098"/>
        <v>CUMPLE</v>
      </c>
    </row>
    <row r="1224" spans="1:37" ht="20.100000000000001" customHeight="1">
      <c r="A1224" s="259"/>
      <c r="B1224" s="284" t="str">
        <f t="shared" si="1099"/>
        <v/>
      </c>
      <c r="C1224" s="284"/>
      <c r="D1224" s="284"/>
      <c r="E1224" s="216"/>
      <c r="F1224" s="153"/>
      <c r="G1224" s="153"/>
      <c r="H1224" s="153"/>
      <c r="I1224" s="153">
        <f>IF(ISERROR(E1224-G1224),"",E1224-G1224)</f>
        <v>0</v>
      </c>
      <c r="J1224" s="153">
        <f t="shared" si="1100"/>
        <v>0</v>
      </c>
      <c r="K1224" s="153"/>
      <c r="L1224" s="153"/>
      <c r="M1224" s="151"/>
      <c r="N1224" s="197" t="str">
        <f>IF(M1224="","",VLOOKUP(M1224,POA!$B$3:$G1186,3,0))</f>
        <v/>
      </c>
      <c r="O1224" s="160" t="s">
        <v>7</v>
      </c>
      <c r="P1224" s="160">
        <f>+SUM(P1225:P1225)</f>
        <v>0</v>
      </c>
      <c r="Q1224" s="203" t="str">
        <f>IF(ISERROR(VLOOKUP(M1224,POA!$B$3:$G1194,2,0)),"",VLOOKUP(M1224,POA!$B$3:$G1194,2,0))</f>
        <v/>
      </c>
      <c r="R1224" s="204"/>
      <c r="S1224" s="253"/>
      <c r="T1224" s="129"/>
      <c r="U1224" s="129"/>
      <c r="V1224" s="186" t="str">
        <f>IF(OR($U1215=0,M1224="",Q1224=""),"",IF(AND(T1224="SI",$U1215&gt;=$V$22),"CUMPLE",IF($U1215&gt;=$V$23,"CUMPLE","NO CUMPLE")))</f>
        <v/>
      </c>
      <c r="W1224" s="129"/>
      <c r="X1224" s="186" t="str">
        <f>IF(OR(W1215=0,M1224="",Q1224=""),"",IF(AND(T1224="SI",W1215&lt;=$X$22),"CUMPLE",IF(W1215&lt;=$X$23,"CUMPLE","NO CUMPLE")))</f>
        <v/>
      </c>
      <c r="Y1224" s="129"/>
      <c r="Z1224" s="186" t="str">
        <f>IF(OR(Y1215=0,M1224="",Q1224=""),"",IF(AND(T1224="SI",Y1215&gt;=$Z$22),"CUMPLE",IF(Y1215&gt;=$Z$23,"CUMPLE","NO CUMPLE")))</f>
        <v/>
      </c>
      <c r="AA1224" s="214" t="str">
        <f t="shared" si="1095"/>
        <v/>
      </c>
      <c r="AB1224" s="200"/>
      <c r="AC1224" s="129"/>
      <c r="AD1224" s="129"/>
      <c r="AE1224" s="129"/>
      <c r="AF1224" s="188" t="str">
        <f>IF(OR(M1224="",L1214="",P1224=""),"",IF(AND(T1214="SI",AE1214&gt;=$AF$22),"CUMPLE",IF(AE1214&gt;=$AF$23,"CUMPLE","NO CUMPLE")))</f>
        <v/>
      </c>
      <c r="AG1224" s="129"/>
      <c r="AH1224" s="188" t="str">
        <f>IF(OR(M1224="",L1214="",P1214=""),"",IF(AND(T1214="SI",AG1214&gt;=$AH$22),"CUMPLE",IF(AG1214&gt;=$AH$23,"CUMPLE","NO CUMPLE")))</f>
        <v/>
      </c>
      <c r="AI1224" s="162" t="str">
        <f t="shared" si="1098"/>
        <v/>
      </c>
      <c r="AJ1224" s="14"/>
      <c r="AK1224" s="14"/>
    </row>
    <row r="1225" spans="1:37" ht="9.9499999999999993" customHeight="1" thickBot="1">
      <c r="A1225" s="259"/>
      <c r="B1225" s="322" t="s">
        <v>73</v>
      </c>
      <c r="C1225" s="323"/>
      <c r="D1225" s="323"/>
      <c r="E1225" s="323"/>
      <c r="F1225" s="323"/>
      <c r="G1225" s="323"/>
      <c r="H1225" s="323"/>
      <c r="I1225" s="323"/>
      <c r="J1225" s="323"/>
      <c r="K1225" s="323"/>
      <c r="L1225" s="323"/>
      <c r="M1225" s="323"/>
      <c r="N1225" s="323"/>
      <c r="O1225" s="323"/>
      <c r="P1225" s="323"/>
      <c r="Q1225" s="323"/>
      <c r="R1225" s="323"/>
      <c r="S1225" s="324"/>
      <c r="T1225" s="323"/>
      <c r="U1225" s="323"/>
      <c r="V1225" s="323"/>
      <c r="W1225" s="323"/>
      <c r="X1225" s="323"/>
      <c r="Y1225" s="323"/>
      <c r="Z1225" s="323"/>
      <c r="AA1225" s="324"/>
      <c r="AB1225" s="323"/>
      <c r="AC1225" s="323"/>
      <c r="AD1225" s="323"/>
      <c r="AE1225" s="323"/>
      <c r="AF1225" s="323"/>
      <c r="AG1225" s="323"/>
      <c r="AH1225" s="323"/>
      <c r="AI1225" s="325"/>
      <c r="AJ1225" s="14"/>
      <c r="AK1225" s="14"/>
    </row>
    <row r="1226" spans="1:37" s="221" customFormat="1" ht="26.1" customHeight="1">
      <c r="A1226" s="269" t="s">
        <v>425</v>
      </c>
      <c r="B1226" s="222">
        <v>101</v>
      </c>
      <c r="C1226" s="223" t="s">
        <v>426</v>
      </c>
      <c r="D1226" s="224">
        <f>IF(SUM(D1227:D1236)=0,"",SUM(D1227:D1236))</f>
        <v>1</v>
      </c>
      <c r="E1226" s="225">
        <f t="shared" ref="E1226:K1226" si="1104">IF(ISERROR(SUM(E1227:E1236)),"",SUM(E1227:E1236))</f>
        <v>3434851094</v>
      </c>
      <c r="F1226" s="225">
        <f t="shared" si="1104"/>
        <v>3462161094</v>
      </c>
      <c r="G1226" s="225">
        <f t="shared" si="1104"/>
        <v>15576326</v>
      </c>
      <c r="H1226" s="225">
        <f t="shared" si="1104"/>
        <v>15576326</v>
      </c>
      <c r="I1226" s="225">
        <f t="shared" si="1104"/>
        <v>3419274768</v>
      </c>
      <c r="J1226" s="225">
        <f t="shared" si="1104"/>
        <v>3446584768</v>
      </c>
      <c r="K1226" s="225">
        <f t="shared" si="1104"/>
        <v>1036212536</v>
      </c>
      <c r="L1226" s="225">
        <f t="shared" ref="L1226" si="1105">IF(ISERROR(SUM(L1227:L1235)),"",SUM(L1227:L1235))</f>
        <v>1E-3</v>
      </c>
      <c r="M1226" s="226">
        <v>4</v>
      </c>
      <c r="N1226" s="227">
        <f>IF(M1226="","",VLOOKUP(M1226,POA!$B$3:$G1198,3,0))</f>
        <v>5</v>
      </c>
      <c r="O1226" s="228" t="s">
        <v>7</v>
      </c>
      <c r="P1226" s="228">
        <f>+SUM(P1227:P1235)</f>
        <v>0</v>
      </c>
      <c r="Q1226" s="229">
        <f>IF(ISERROR(VLOOKUP(M1226,POA!$B$3:$G1211,2,0)),"",VLOOKUP(M1226,POA!$B$3:$G1211,2,0))</f>
        <v>1378467964</v>
      </c>
      <c r="R1226" s="230">
        <f>IF(M1226="","",SUM($I$1226)+IF(ISERROR(VLOOKUP(M1226,POA!$B$3:$G1195,4,0)),"",VLOOKUP(M1226,POA!$B$3:$G1195,4,0)))</f>
        <v>3694968360.8000002</v>
      </c>
      <c r="S1226" s="231" t="str">
        <f>IF(OR($R$26=0,M1226="",Q1226=""),"",IF($R$26&gt;=VLOOKUP(M1226,POA!$B$3:$G$21,6,FALSE),"CUMPLE","NO CUMPLE"))</f>
        <v/>
      </c>
      <c r="T1226" s="225" t="str">
        <f>IF(M1226="","",IF(COUNTIFS(T1227:T1236,"SI",D1227:D1236,"&gt;=10%")&gt;0,"SI","NO"))</f>
        <v>SI</v>
      </c>
      <c r="U1226" s="225">
        <f>IF(ISERROR(SUM(E1226/G1226)),0,SUM(E1226/G1226))</f>
        <v>220.51741174395039</v>
      </c>
      <c r="V1226" s="232" t="str">
        <f>IF(OR($U1226=0,M1226="",Q1226=""),"",IF(AND(T1226="SI",$U1226&gt;=$V$22),"CUMPLE",IF($U1226&gt;=$V$23,"CUMPLE","NO CUMPLE")))</f>
        <v>CUMPLE</v>
      </c>
      <c r="W1226" s="233">
        <f>IF(M1226="","",IF(ISERROR(SUM(H1226/F1226)),0,SUM(H1226/F1226)))</f>
        <v>4.499018265497267E-3</v>
      </c>
      <c r="X1226" s="232" t="str">
        <f>IF(OR(W1226=0,M1226="",Q1226=""),"",IF(AND(T1226="SI",W1226&lt;=$X$22),"CUMPLE",IF(W1226&lt;=$X$23,"CUMPLE","NO CUMPLE")))</f>
        <v>CUMPLE</v>
      </c>
      <c r="Y1226" s="225">
        <f>IF(ISERROR(SUM(K1226/L1226)),0,SUM(K1226/L1226))</f>
        <v>1036212536000</v>
      </c>
      <c r="Z1226" s="232" t="str">
        <f>IF(OR(Y1226=0,M1226="",Q1226=""),"",IF(AND(T1226="SI",Y1226&gt;=$Z$22),"CUMPLE",IF(Y1226&gt;=$Z$23,"CUMPLE","NO CUMPLE")))</f>
        <v>CUMPLE</v>
      </c>
      <c r="AA1226" s="234" t="str">
        <f t="shared" ref="AA1226:AA1236" si="1106">IF(OR(S1226="",V1226="",X1226="",Z1226=""),"",IF(S1226="NO CUMPLE","NO CUMPLE",IF(V1226="NO CUMPLE","NO CUMPLE",IF(X1226="NO CUMPLE","NO CUMPLE",IF(Z1226="NO CUMPLE","NO CUMPLE",IF(Z1226="NO CUMPLE","NO CUMPLE","CUMPLE"))))))</f>
        <v/>
      </c>
      <c r="AB1226" s="235">
        <v>2021</v>
      </c>
      <c r="AC1226" s="236">
        <f>IF(ISERROR(F1226/VLOOKUP(AB1226,$AC$21:$AD$23,2)),"",F1226/VLOOKUP(AB1226,$AC$21:$AD$23,2))</f>
        <v>3810.7452004675706</v>
      </c>
      <c r="AD1226" s="237" t="str">
        <f>IF(OR(B1226="",C1226=""),"",IF(AND(AC1226&gt;0,AC1226&lt;=30000),"MIPYME","NO CUMPLE"))</f>
        <v>MIPYME</v>
      </c>
      <c r="AE1226" s="238">
        <f>IF(M1226="","",IF(ISERROR(SUM(K1226/J1226)),0,SUM(K1226/J1226)))</f>
        <v>0.30064907894352999</v>
      </c>
      <c r="AF1226" s="239" t="str">
        <f>IF(OR(M1226="",L1226="",P1226=""),"",IF(AND(T1226="SI",AE1226&gt;=$AF$22),"CUMPLE",IF(AE1226&gt;=$AF$23,"CUMPLE","NO CUMPLE")))</f>
        <v>CUMPLE</v>
      </c>
      <c r="AG1226" s="238">
        <f>IF(M1226="","",IF(ISERROR(SUM(K1226/F1226)),0,SUM(K1226/F1226)))</f>
        <v>0.29929645324585813</v>
      </c>
      <c r="AH1226" s="239" t="str">
        <f>IF(OR(M1226="",L1226="",P1226=""),"",IF(AND(T1226="SI",AG1226&gt;=$AH$22),"CUMPLE",IF(AG1226&gt;=$AH$23,"CUMPLE","NO CUMPLE")))</f>
        <v>CUMPLE</v>
      </c>
      <c r="AI1226" s="234" t="str">
        <f>IF(OR(AF1226="",AH1226=""),"",IF(AF1226="NO CUMPLE","NO CUMPLE",IF(AH1226="NO CUMPLE","NO CUMPLE",IF(AH1226="NO CUMPLE","NO CUMPLE","CUMPLE"))))</f>
        <v>CUMPLE</v>
      </c>
    </row>
    <row r="1227" spans="1:37" s="14" customFormat="1" ht="20.100000000000001" customHeight="1">
      <c r="A1227" s="259">
        <v>45467</v>
      </c>
      <c r="B1227" s="146">
        <f>IF(C1227="","",B1226+0.1)</f>
        <v>101.1</v>
      </c>
      <c r="C1227" s="146" t="s">
        <v>426</v>
      </c>
      <c r="D1227" s="147">
        <v>1</v>
      </c>
      <c r="E1227" s="137">
        <v>3434851094</v>
      </c>
      <c r="F1227" s="137">
        <v>3462161094</v>
      </c>
      <c r="G1227" s="137">
        <v>15576326</v>
      </c>
      <c r="H1227" s="137">
        <v>15576326</v>
      </c>
      <c r="I1227" s="137">
        <f>IF(ISERROR(E1227-G1227),"",E1227-G1227)</f>
        <v>3419274768</v>
      </c>
      <c r="J1227" s="137">
        <f>IF(ISERROR(F1227-H1227),"",F1227-H1227)</f>
        <v>3446584768</v>
      </c>
      <c r="K1227" s="137">
        <v>1036212536</v>
      </c>
      <c r="L1227" s="137">
        <v>1E-3</v>
      </c>
      <c r="M1227" s="148">
        <v>5</v>
      </c>
      <c r="N1227" s="198">
        <f>IF(M1227="","",VLOOKUP(M1227,POA!$B$3:$G1198,3,0))</f>
        <v>5</v>
      </c>
      <c r="O1227" s="159" t="s">
        <v>7</v>
      </c>
      <c r="P1227" s="159">
        <f t="shared" ref="P1227:P1228" si="1107">+SUM(P1228:P1236)</f>
        <v>0</v>
      </c>
      <c r="Q1227" s="202">
        <f>IF(ISERROR(VLOOKUP(M1227,POA!$B$3:$G1211,2,0)),"",VLOOKUP(M1227,POA!$B$3:$G1211,2,0))</f>
        <v>1348402734</v>
      </c>
      <c r="R1227" s="264">
        <f>IF(M1227="","",SUM($I$1226)+IF(ISERROR(VLOOKUP(M1227,POA!$B$3:$G1196,4,0)),"",VLOOKUP(M1227,POA!$B$3:$G1196,4,0)))</f>
        <v>3688955314.8000002</v>
      </c>
      <c r="S1227" s="256" t="str">
        <f>IF(OR($R$26=0,M1227="",Q1227=""),"",IF($R$26&gt;=VLOOKUP(M1227,POA!$B$3:$G$21,6,FALSE),"CUMPLE","NO CUMPLE"))</f>
        <v/>
      </c>
      <c r="T1227" s="154" t="s">
        <v>71</v>
      </c>
      <c r="U1227" s="138"/>
      <c r="V1227" s="185" t="str">
        <f>IF(OR($U1226=0,M1227="",Q1227=""),"",IF(AND(T1227="SI",$U1226&gt;=$V$22),"CUMPLE",IF($U1226&gt;=$V$23,"CUMPLE","NO CUMPLE")))</f>
        <v>CUMPLE</v>
      </c>
      <c r="W1227" s="139"/>
      <c r="X1227" s="185" t="str">
        <f>IF(OR(W1226=0,M1227="",Q1227=""),"",IF(AND(T1227="SI",W1226&lt;=$X$22),"CUMPLE",IF(W1226&lt;=$X$23,"CUMPLE","NO CUMPLE")))</f>
        <v>CUMPLE</v>
      </c>
      <c r="Y1227" s="140"/>
      <c r="Z1227" s="185" t="str">
        <f>IF(OR(Y1226=0,M1227="",Q1227=""),"",IF(AND(T1227="SI",Y1226&gt;=$Z$22),"CUMPLE",IF(Y1226&gt;=$Z$23,"CUMPLE","NO CUMPLE")))</f>
        <v>CUMPLE</v>
      </c>
      <c r="AA1227" s="213" t="str">
        <f t="shared" si="1106"/>
        <v/>
      </c>
      <c r="AB1227" s="141">
        <v>2021</v>
      </c>
      <c r="AC1227" s="142">
        <f t="shared" ref="AC1227:AC1235" si="1108">IF(ISERROR(F1227/VLOOKUP(AB1227,$AC$21:$AD$23,2)),"",F1227/VLOOKUP(AB1227,$AC$21:$AD$23,2))</f>
        <v>3810.7452004675706</v>
      </c>
      <c r="AD1227" s="143" t="str">
        <f>IF(OR(B1227="",C1227=""),"",IF(AND(AC1227&gt;0,AC1227&lt;=30000),"MIPYME","NO CUMPLE"))</f>
        <v>MIPYME</v>
      </c>
      <c r="AE1227" s="144"/>
      <c r="AF1227" s="187" t="str">
        <f>IF(OR(M1227="",L1226="",P1227=""),"",IF(AND(T1226="SI",AE1226&gt;=$AF$22),"CUMPLE",IF(AE1226&gt;=$AF$23,"CUMPLE","NO CUMPLE")))</f>
        <v>CUMPLE</v>
      </c>
      <c r="AG1227" s="144"/>
      <c r="AH1227" s="187" t="str">
        <f>IF(OR(M1227="",L1226="",P1227=""),"",IF(AND(T1226="SI",AG1226&gt;=$AH$22),"CUMPLE",IF(AG1226&gt;=$AH$23,"CUMPLE","NO CUMPLE")))</f>
        <v>CUMPLE</v>
      </c>
      <c r="AI1227" s="161" t="str">
        <f t="shared" ref="AI1227:AI1236" si="1109">IF(OR(AF1227="",AH1227=""),"",IF(AF1227="NO CUMPLE","NO CUMPLE",IF(AH1227="NO CUMPLE","NO CUMPLE",IF(AH1227="NO CUMPLE","NO CUMPLE","CUMPLE"))))</f>
        <v>CUMPLE</v>
      </c>
    </row>
    <row r="1228" spans="1:37" s="14" customFormat="1" ht="20.100000000000001" customHeight="1">
      <c r="A1228" s="259"/>
      <c r="B1228" s="21" t="str">
        <f t="shared" ref="B1228:B1236" si="1110">IF(C1228="","",B1227+0.1)</f>
        <v/>
      </c>
      <c r="C1228" s="21"/>
      <c r="D1228" s="121"/>
      <c r="E1228" s="153"/>
      <c r="F1228" s="153"/>
      <c r="G1228" s="153"/>
      <c r="H1228" s="153"/>
      <c r="I1228" s="153">
        <f>IF(ISERROR(E1228-G1228),"",E1228-G1228)</f>
        <v>0</v>
      </c>
      <c r="J1228" s="153">
        <f t="shared" ref="J1228:J1236" si="1111">IF(ISERROR(F1228-H1228),"",F1228-H1228)</f>
        <v>0</v>
      </c>
      <c r="K1228" s="153"/>
      <c r="L1228" s="153"/>
      <c r="M1228" s="149">
        <v>6</v>
      </c>
      <c r="N1228" s="197">
        <f>IF(M1228="","",VLOOKUP(M1228,POA!$B$3:$G1198,3,0))</f>
        <v>5</v>
      </c>
      <c r="O1228" s="160" t="s">
        <v>7</v>
      </c>
      <c r="P1228" s="160">
        <f t="shared" si="1107"/>
        <v>0</v>
      </c>
      <c r="Q1228" s="255">
        <f>IF(ISERROR(VLOOKUP(M1228,POA!$B$3:$G1211,2,0)),"",VLOOKUP(M1228,POA!$B$3:$G1211,2,0))</f>
        <v>1264100957</v>
      </c>
      <c r="R1228" s="295">
        <f>IF(M1228="","",SUM($I$1226)+IF(ISERROR(VLOOKUP(M1228,POA!$B$3:$G1197,4,0)),"",VLOOKUP(M1228,POA!$B$3:$G1197,4,0)))</f>
        <v>3672094959.4000001</v>
      </c>
      <c r="S1228" s="257" t="str">
        <f>IF(OR($R$26=0,M1228="",Q1228=""),"",IF($R$26&gt;=VLOOKUP(M1228,POA!$B$3:$G$21,6,FALSE),"CUMPLE","NO CUMPLE"))</f>
        <v/>
      </c>
      <c r="T1228" s="129"/>
      <c r="U1228" s="130"/>
      <c r="V1228" s="186" t="str">
        <f>IF(OR($U1226=0,M1228="",Q1228=""),"",IF(AND(T1228="SI",$U1226&gt;=$V$22),"CUMPLE",IF($U1226&gt;=$V$23,"CUMPLE","NO CUMPLE")))</f>
        <v>CUMPLE</v>
      </c>
      <c r="W1228" s="131"/>
      <c r="X1228" s="186" t="str">
        <f>IF(OR(W1226=0,M1228="",Q1228=""),"",IF(AND(T1228="SI",W1226&lt;=$X$22),"CUMPLE",IF(W1226&lt;=$X$23,"CUMPLE","NO CUMPLE")))</f>
        <v>CUMPLE</v>
      </c>
      <c r="Y1228" s="132"/>
      <c r="Z1228" s="186" t="str">
        <f>IF(OR(Y1226=0,M1228="",Q1228=""),"",IF(AND(T1228="SI",Y1226&gt;=$Z$22),"CUMPLE",IF(Y1226&gt;=$Z$23,"CUMPLE","NO CUMPLE")))</f>
        <v>CUMPLE</v>
      </c>
      <c r="AA1228" s="214" t="str">
        <f t="shared" si="1106"/>
        <v/>
      </c>
      <c r="AB1228" s="199">
        <v>2021</v>
      </c>
      <c r="AC1228" s="134">
        <f t="shared" si="1108"/>
        <v>0</v>
      </c>
      <c r="AD1228" s="135" t="str">
        <f t="shared" ref="AD1228:AD1231" si="1112">IF(OR(B1228="",C1228=""),"",IF(AND(AC1228&gt;0,AC1228&lt;=30000),"MIPYME","NO CUMPLE"))</f>
        <v/>
      </c>
      <c r="AE1228" s="136"/>
      <c r="AF1228" s="188" t="str">
        <f>IF(OR(M1228="",L1226="",P1228=""),"",IF(AND(T1226="SI",AE1226&gt;=$AF$22),"CUMPLE",IF(AE1226&gt;=$AF$23,"CUMPLE","NO CUMPLE")))</f>
        <v>CUMPLE</v>
      </c>
      <c r="AG1228" s="136"/>
      <c r="AH1228" s="188" t="str">
        <f>IF(OR(M1228="",L1226="",P1226=""),"",IF(AND(T1226="SI",AG1226&gt;=$AH$22),"CUMPLE",IF(AG1226&gt;=$AH$23,"CUMPLE","NO CUMPLE")))</f>
        <v>CUMPLE</v>
      </c>
      <c r="AI1228" s="162" t="str">
        <f t="shared" si="1109"/>
        <v>CUMPLE</v>
      </c>
    </row>
    <row r="1229" spans="1:37" s="14" customFormat="1" ht="20.100000000000001" customHeight="1">
      <c r="A1229" s="259"/>
      <c r="B1229" s="21" t="str">
        <f t="shared" si="1110"/>
        <v/>
      </c>
      <c r="C1229" s="21"/>
      <c r="D1229" s="121"/>
      <c r="E1229" s="153"/>
      <c r="F1229" s="153"/>
      <c r="G1229" s="153"/>
      <c r="H1229" s="153"/>
      <c r="I1229" s="153">
        <f t="shared" ref="I1229:I1235" si="1113">IF(ISERROR(E1229-G1229),"",E1229-G1229)</f>
        <v>0</v>
      </c>
      <c r="J1229" s="153">
        <f t="shared" si="1111"/>
        <v>0</v>
      </c>
      <c r="K1229" s="153"/>
      <c r="L1229" s="153"/>
      <c r="M1229" s="149">
        <v>7</v>
      </c>
      <c r="N1229" s="197">
        <f>IF(M1229="","",VLOOKUP(M1229,POA!$B$3:$G1198,3,0))</f>
        <v>5</v>
      </c>
      <c r="O1229" s="160" t="s">
        <v>7</v>
      </c>
      <c r="P1229" s="160">
        <f>+SUM(P1230:P1237)</f>
        <v>0</v>
      </c>
      <c r="Q1229" s="255">
        <f>IF(ISERROR(VLOOKUP(M1229,POA!$B$3:$G1211,2,0)),"",VLOOKUP(M1229,POA!$B$3:$G1211,2,0))</f>
        <v>1167015102</v>
      </c>
      <c r="R1229" s="295">
        <f>IF(M1229="","",SUM($I$1226)+IF(ISERROR(VLOOKUP(M1229,POA!$B$3:$G1198,4,0)),"",VLOOKUP(M1229,POA!$B$3:$G1198,4,0)))</f>
        <v>3652677788.4000001</v>
      </c>
      <c r="S1229" s="294" t="str">
        <f>IF(OR($R$26=0,M1229="",Q1229=""),"",IF($R$26&gt;=VLOOKUP(M1229,POA!$B$3:$G$21,6,FALSE),"CUMPLE","NO CUMPLE"))</f>
        <v/>
      </c>
      <c r="T1229" s="129"/>
      <c r="U1229" s="130"/>
      <c r="V1229" s="186" t="str">
        <f>IF(OR($U1226=0,M1229="",Q1229=""),"",IF(AND(T1229="SI",$U1226&gt;=$V$22),"CUMPLE",IF($U1226&gt;=$V$23,"CUMPLE","NO CUMPLE")))</f>
        <v>CUMPLE</v>
      </c>
      <c r="W1229" s="131"/>
      <c r="X1229" s="186" t="str">
        <f>IF(OR(W1226=0,M1229="",Q1229=""),"",IF(AND(T1229="SI",W1226&lt;=$X$22),"CUMPLE",IF(W1226&lt;=$X$23,"CUMPLE","NO CUMPLE")))</f>
        <v>CUMPLE</v>
      </c>
      <c r="Y1229" s="132"/>
      <c r="Z1229" s="186" t="str">
        <f>IF(OR(Y1226=0,M1229="",Q1229=""),"",IF(AND(T1229="SI",Y1226&gt;=$Z$22),"CUMPLE",IF(Y1226&gt;=$Z$23,"CUMPLE","NO CUMPLE")))</f>
        <v>CUMPLE</v>
      </c>
      <c r="AA1229" s="214" t="str">
        <f t="shared" si="1106"/>
        <v/>
      </c>
      <c r="AB1229" s="199">
        <v>2021</v>
      </c>
      <c r="AC1229" s="134">
        <f t="shared" si="1108"/>
        <v>0</v>
      </c>
      <c r="AD1229" s="135" t="str">
        <f t="shared" si="1112"/>
        <v/>
      </c>
      <c r="AE1229" s="136"/>
      <c r="AF1229" s="188" t="str">
        <f>IF(OR(M1229="",L1226="",P1229=""),"",IF(AND(T1226="SI",AE1226&gt;=$AF$22),"CUMPLE",IF(AE1226&gt;=$AF$23,"CUMPLE","NO CUMPLE")))</f>
        <v>CUMPLE</v>
      </c>
      <c r="AG1229" s="136"/>
      <c r="AH1229" s="188" t="str">
        <f>IF(OR(M1229="",L1226="",P1226=""),"",IF(AND(T1226="SI",AG1226&gt;=$AH$22),"CUMPLE",IF(AG1226&gt;=$AH$23,"CUMPLE","NO CUMPLE")))</f>
        <v>CUMPLE</v>
      </c>
      <c r="AI1229" s="162" t="str">
        <f t="shared" si="1109"/>
        <v>CUMPLE</v>
      </c>
    </row>
    <row r="1230" spans="1:37" s="14" customFormat="1" ht="20.100000000000001" customHeight="1">
      <c r="A1230" s="259"/>
      <c r="B1230" s="21" t="str">
        <f t="shared" si="1110"/>
        <v/>
      </c>
      <c r="C1230" s="21"/>
      <c r="D1230" s="121"/>
      <c r="E1230" s="153"/>
      <c r="F1230" s="153"/>
      <c r="G1230" s="153"/>
      <c r="H1230" s="153"/>
      <c r="I1230" s="153">
        <f t="shared" si="1113"/>
        <v>0</v>
      </c>
      <c r="J1230" s="153">
        <f t="shared" si="1111"/>
        <v>0</v>
      </c>
      <c r="K1230" s="153"/>
      <c r="L1230" s="153"/>
      <c r="M1230" s="149">
        <v>8</v>
      </c>
      <c r="N1230" s="197">
        <f>IF(M1230="","",VLOOKUP(M1230,POA!$B$3:$G1211,3,0))</f>
        <v>5</v>
      </c>
      <c r="O1230" s="160" t="s">
        <v>7</v>
      </c>
      <c r="P1230" s="160">
        <f>+SUM(P1231:P1237)</f>
        <v>0</v>
      </c>
      <c r="Q1230" s="255">
        <f>IF(ISERROR(VLOOKUP(M1230,POA!$B$3:$G1200,2,0)),"",VLOOKUP(M1230,POA!$B$3:$G1200,2,0))</f>
        <v>1146992897</v>
      </c>
      <c r="R1230" s="295">
        <f>IF(M1230="","",SUM($I$1226)+IF(ISERROR(VLOOKUP(M1230,POA!$B$3:$G1199,4,0)),"",VLOOKUP(M1230,POA!$B$3:$G1199,4,0)))</f>
        <v>3648673347.4000001</v>
      </c>
      <c r="S1230" s="298" t="str">
        <f>IF(OR($R$26=0,M1230="",Q1230=""),"",IF($R$26&gt;=VLOOKUP(M1230,POA!$B$3:$G$21,6,FALSE),"CUMPLE","NO CUMPLE"))</f>
        <v/>
      </c>
      <c r="T1230" s="129"/>
      <c r="U1230" s="130"/>
      <c r="V1230" s="186" t="str">
        <f>IF(OR($U1226=0,M1230="",Q1230=""),"",IF(AND(T1230="SI",$U1226&gt;=$V$22),"CUMPLE",IF($U1226&gt;=$V$23,"CUMPLE","NO CUMPLE")))</f>
        <v>CUMPLE</v>
      </c>
      <c r="W1230" s="131"/>
      <c r="X1230" s="186" t="str">
        <f>IF(OR(W1226=0,M1230="",Q1230=""),"",IF(AND(T1230="SI",W1226&lt;=$X$22),"CUMPLE",IF(W1226&lt;=$X$23,"CUMPLE","NO CUMPLE")))</f>
        <v>CUMPLE</v>
      </c>
      <c r="Y1230" s="132"/>
      <c r="Z1230" s="186" t="str">
        <f>IF(OR(Y1226=0,M1230="",Q1230=""),"",IF(AND(T1230="SI",Y1226&gt;=$Z$22),"CUMPLE",IF(Y1226&gt;=$Z$23,"CUMPLE","NO CUMPLE")))</f>
        <v>CUMPLE</v>
      </c>
      <c r="AA1230" s="214" t="str">
        <f t="shared" si="1106"/>
        <v/>
      </c>
      <c r="AB1230" s="199">
        <v>2021</v>
      </c>
      <c r="AC1230" s="134">
        <f t="shared" si="1108"/>
        <v>0</v>
      </c>
      <c r="AD1230" s="135" t="str">
        <f t="shared" si="1112"/>
        <v/>
      </c>
      <c r="AE1230" s="136"/>
      <c r="AF1230" s="188" t="str">
        <f>IF(OR(M1230="",L1226="",P1230=""),"",IF(AND(T1226="SI",AE1226&gt;=$AF$22),"CUMPLE",IF(AE1226&gt;=$AF$23,"CUMPLE","NO CUMPLE")))</f>
        <v>CUMPLE</v>
      </c>
      <c r="AG1230" s="136"/>
      <c r="AH1230" s="188" t="str">
        <f>IF(OR(M1229="",L1226="",P1226=""),"",IF(AND(T1226="SI",AG1226&gt;=$AH$22),"CUMPLE",IF(AG1226&gt;=$AH$23,"CUMPLE","NO CUMPLE")))</f>
        <v>CUMPLE</v>
      </c>
      <c r="AI1230" s="162" t="str">
        <f t="shared" si="1109"/>
        <v>CUMPLE</v>
      </c>
    </row>
    <row r="1231" spans="1:37" s="14" customFormat="1" ht="20.100000000000001" customHeight="1">
      <c r="A1231" s="259"/>
      <c r="B1231" s="21" t="str">
        <f t="shared" si="1110"/>
        <v/>
      </c>
      <c r="C1231" s="21"/>
      <c r="D1231" s="121"/>
      <c r="E1231" s="153"/>
      <c r="F1231" s="153"/>
      <c r="G1231" s="153"/>
      <c r="H1231" s="153"/>
      <c r="I1231" s="153">
        <f t="shared" si="1113"/>
        <v>0</v>
      </c>
      <c r="J1231" s="153">
        <f t="shared" si="1111"/>
        <v>0</v>
      </c>
      <c r="K1231" s="153"/>
      <c r="L1231" s="153"/>
      <c r="M1231" s="149">
        <v>9</v>
      </c>
      <c r="N1231" s="197">
        <f>IF(M1231="","",VLOOKUP(M1231,POA!$B$3:$G1198,3,0))</f>
        <v>5</v>
      </c>
      <c r="O1231" s="160" t="s">
        <v>7</v>
      </c>
      <c r="P1231" s="160">
        <f>+SUM(P1232:P1237)</f>
        <v>0</v>
      </c>
      <c r="Q1231" s="255">
        <f>IF(ISERROR(VLOOKUP(M1231,POA!$B$3:$G1211,2,0)),"",VLOOKUP(M1231,POA!$B$3:$G1211,2,0))</f>
        <v>1077361989</v>
      </c>
      <c r="R1231" s="295">
        <f>IF(M1231="","",SUM($I$1226)+IF(ISERROR(VLOOKUP(M1231,POA!$B$3:$G1200,4,0)),"",VLOOKUP(M1231,POA!$B$3:$G1200,4,0)))</f>
        <v>3634747165.8000002</v>
      </c>
      <c r="S1231" s="257" t="str">
        <f>IF(OR($R$26=0,M1231="",Q1231=""),"",IF($R$26&gt;=VLOOKUP(M1231,POA!$B$3:$G$21,6,FALSE),"CUMPLE","NO CUMPLE"))</f>
        <v/>
      </c>
      <c r="T1231" s="129"/>
      <c r="U1231" s="130"/>
      <c r="V1231" s="186" t="str">
        <f>IF(OR($U1226=0,M1231="",Q1231=""),"",IF(AND(T1231="SI",$U1226&gt;=$V$22),"CUMPLE",IF($U1226&gt;=$V$23,"CUMPLE","NO CUMPLE")))</f>
        <v>CUMPLE</v>
      </c>
      <c r="W1231" s="131"/>
      <c r="X1231" s="186" t="str">
        <f>IF(OR(W1226=0,M1231="",Q1231=""),"",IF(AND(T1231="SI",W1226&lt;=$X$22),"CUMPLE",IF(W1226&lt;=$X$23,"CUMPLE","NO CUMPLE")))</f>
        <v>CUMPLE</v>
      </c>
      <c r="Y1231" s="132"/>
      <c r="Z1231" s="186" t="str">
        <f>IF(OR(Y1226=0,M1231="",Q1231=""),"",IF(AND(T1231="SI",Y1226&gt;=$Z$22),"CUMPLE",IF(Y1226&gt;=$Z$23,"CUMPLE","NO CUMPLE")))</f>
        <v>CUMPLE</v>
      </c>
      <c r="AA1231" s="214" t="str">
        <f t="shared" si="1106"/>
        <v/>
      </c>
      <c r="AB1231" s="199">
        <v>2021</v>
      </c>
      <c r="AC1231" s="134">
        <f t="shared" si="1108"/>
        <v>0</v>
      </c>
      <c r="AD1231" s="135" t="str">
        <f t="shared" si="1112"/>
        <v/>
      </c>
      <c r="AE1231" s="136"/>
      <c r="AF1231" s="188" t="str">
        <f>IF(OR(M1231="",L1226="",P1231=""),"",IF(AND(T1226="SI",AE1226&gt;=$AF$22),"CUMPLE",IF(AE1226&gt;=$AF$23,"CUMPLE","NO CUMPLE")))</f>
        <v>CUMPLE</v>
      </c>
      <c r="AG1231" s="136"/>
      <c r="AH1231" s="188" t="str">
        <f>IF(OR(M1231="",L1226="",P1226=""),"",IF(AND(T1226="SI",AG1226&gt;=$AH$22),"CUMPLE",IF(AG1226&gt;=$AH$23,"CUMPLE","NO CUMPLE")))</f>
        <v>CUMPLE</v>
      </c>
      <c r="AI1231" s="162" t="str">
        <f t="shared" si="1109"/>
        <v>CUMPLE</v>
      </c>
    </row>
    <row r="1232" spans="1:37" s="14" customFormat="1" ht="20.100000000000001" customHeight="1">
      <c r="A1232" s="259"/>
      <c r="B1232" s="150" t="str">
        <f t="shared" si="1110"/>
        <v/>
      </c>
      <c r="C1232" s="150"/>
      <c r="D1232" s="121"/>
      <c r="E1232" s="153"/>
      <c r="F1232" s="153"/>
      <c r="G1232" s="153"/>
      <c r="H1232" s="153"/>
      <c r="I1232" s="153">
        <f t="shared" si="1113"/>
        <v>0</v>
      </c>
      <c r="J1232" s="153">
        <f t="shared" si="1111"/>
        <v>0</v>
      </c>
      <c r="K1232" s="153"/>
      <c r="L1232" s="153"/>
      <c r="M1232" s="149"/>
      <c r="N1232" s="197"/>
      <c r="O1232" s="160"/>
      <c r="P1232" s="160"/>
      <c r="Q1232" s="203"/>
      <c r="R1232" s="261"/>
      <c r="S1232" s="246" t="str">
        <f>IF(OR($R$26=0,M1232="",Q1232=""),"",IF($R$26&gt;=VLOOKUP(M1232,POA!$B$3:$G$21,6,FALSE),"CUMPLE","NO CUMPLE"))</f>
        <v/>
      </c>
      <c r="T1232" s="129"/>
      <c r="U1232" s="130"/>
      <c r="V1232" s="186" t="str">
        <f>IF(OR($U1226=0,M1232="",Q1232=""),"",IF(AND(T1232="SI",$U1226&gt;=$V$22),"CUMPLE",IF($U1226&gt;=$V$23,"CUMPLE","NO CUMPLE")))</f>
        <v/>
      </c>
      <c r="W1232" s="131"/>
      <c r="X1232" s="186" t="str">
        <f>IF(OR(W1226=0,M1232="",Q1232=""),"",IF(AND(T1232="SI",W1226&lt;=$X$22),"CUMPLE",IF(W1226&lt;=$X$23,"CUMPLE","NO CUMPLE")))</f>
        <v/>
      </c>
      <c r="Y1232" s="132"/>
      <c r="Z1232" s="186" t="str">
        <f>IF(OR(Y1226=0,M1232="",Q1232=""),"",IF(AND(T1232="SI",Y1226&gt;=$Z$22),"CUMPLE",IF(Y1226&gt;=$Z$23,"CUMPLE","NO CUMPLE")))</f>
        <v/>
      </c>
      <c r="AA1232" s="214" t="str">
        <f t="shared" si="1106"/>
        <v/>
      </c>
      <c r="AB1232" s="199">
        <v>2021</v>
      </c>
      <c r="AC1232" s="134">
        <f t="shared" si="1108"/>
        <v>0</v>
      </c>
      <c r="AD1232" s="135" t="str">
        <f>IF(OR(B1232="",C1232=""),"",IF(AND(AC1232&gt;0,AC1232&lt;=30000),"MIPYME","NO CUMPLE"))</f>
        <v/>
      </c>
      <c r="AE1232" s="136"/>
      <c r="AF1232" s="188" t="str">
        <f>IF(OR(M1232="",L1226="",P1232=""),"",IF(AND(T1230="SI",AE1226&gt;=$AF$22),"CUMPLE",IF(AE1226&gt;=$AF$23,"CUMPLE","NO CUMPLE")))</f>
        <v/>
      </c>
      <c r="AG1232" s="136"/>
      <c r="AH1232" s="188" t="str">
        <f>IF(OR(M1232="",L1226="",P1226=""),"",IF(AND(T1226="SI",AG1226&gt;=$AH$22),"CUMPLE",IF(AG1226&gt;=$AH$23,"CUMPLE","NO CUMPLE")))</f>
        <v/>
      </c>
      <c r="AI1232" s="162" t="str">
        <f t="shared" si="1109"/>
        <v/>
      </c>
    </row>
    <row r="1233" spans="1:37" s="14" customFormat="1" ht="20.100000000000001" customHeight="1">
      <c r="A1233" s="259"/>
      <c r="B1233" s="150" t="str">
        <f t="shared" si="1110"/>
        <v/>
      </c>
      <c r="C1233" s="150"/>
      <c r="D1233" s="121"/>
      <c r="E1233" s="153"/>
      <c r="F1233" s="153"/>
      <c r="G1233" s="153"/>
      <c r="H1233" s="153"/>
      <c r="I1233" s="153">
        <f t="shared" si="1113"/>
        <v>0</v>
      </c>
      <c r="J1233" s="153">
        <f t="shared" si="1111"/>
        <v>0</v>
      </c>
      <c r="K1233" s="153"/>
      <c r="L1233" s="153"/>
      <c r="M1233" s="149"/>
      <c r="N1233" s="197" t="str">
        <f>IF(M1233="","",VLOOKUP(M1233,POA!$B$3:$G1198,3,0))</f>
        <v/>
      </c>
      <c r="O1233" s="160" t="s">
        <v>7</v>
      </c>
      <c r="P1233" s="160">
        <f>+SUM(P1234:P1237)</f>
        <v>0</v>
      </c>
      <c r="Q1233" s="203" t="str">
        <f ca="1">IF(ISERROR(BUSCRV(M1233,POA!$B$3:$G1211,2,0)),"",VLOOKUP(M1233,POA!$B$3:$G1211,2,0))</f>
        <v/>
      </c>
      <c r="R1233" s="204"/>
      <c r="S1233" s="246" t="str">
        <f ca="1">IF(OR($R$26=0,M1233="",Q1233=""),"",IF($R$26&gt;=VLOOKUP(M1233,POA!$B$3:$G$21,6,FALSE),"CUMPLE","NO CUMPLE"))</f>
        <v/>
      </c>
      <c r="T1233" s="129"/>
      <c r="U1233" s="130"/>
      <c r="V1233" s="186" t="str">
        <f ca="1">IF(OR($U1226=0,M1233="",Q1233=""),"",IF(AND(T1233="SI",$U1226&gt;=$V$22),"CUMPLE",IF($U1226&gt;=$V$23,"CUMPLE","NO CUMPLE")))</f>
        <v/>
      </c>
      <c r="W1233" s="131"/>
      <c r="X1233" s="186" t="str">
        <f ca="1">IF(OR(W1226=0,M1233="",Q1233=""),"",IF(AND(T1233="SI",W1226&lt;=$X$22),"CUMPLE",IF(W1226&lt;=$X$23,"CUMPLE","NO CUMPLE")))</f>
        <v/>
      </c>
      <c r="Y1233" s="132"/>
      <c r="Z1233" s="186" t="str">
        <f ca="1">IF(OR(Y1226=0,M1233="",Q1233=""),"",IF(AND(T1233="SI",Y1226&gt;=$Z$22),"CUMPLE",IF(Y1226&gt;=$Z$23,"CUMPLE","NO CUMPLE")))</f>
        <v/>
      </c>
      <c r="AA1233" s="214" t="str">
        <f t="shared" ca="1" si="1106"/>
        <v/>
      </c>
      <c r="AB1233" s="199">
        <v>2021</v>
      </c>
      <c r="AC1233" s="134">
        <f t="shared" si="1108"/>
        <v>0</v>
      </c>
      <c r="AD1233" s="135" t="str">
        <f t="shared" ref="AD1233:AD1234" si="1114">IF(OR(B1233="",C1233=""),"",IF(AND(AC1233&gt;0,AC1233&lt;=30000),"MIPYME","NO CUMPLE"))</f>
        <v/>
      </c>
      <c r="AE1233" s="136"/>
      <c r="AF1233" s="188" t="str">
        <f>IF(OR(M1233="",L1226="",P1233=""),"",IF(AND(T1226="SI",AE1226&gt;=$AF$22),"CUMPLE",IF(AE1226&gt;=$AF$23,"CUMPLE","NO CUMPLE")))</f>
        <v/>
      </c>
      <c r="AG1233" s="136"/>
      <c r="AH1233" s="188" t="str">
        <f>IF(OR(M1233="",L1226="",P1226=""),"",IF(AND(T1226="SI",AG1226&gt;=$AH$22),"CUMPLE",IF(AG1226&gt;=$AH$23,"CUMPLE","NO CUMPLE")))</f>
        <v/>
      </c>
      <c r="AI1233" s="162" t="str">
        <f t="shared" si="1109"/>
        <v/>
      </c>
    </row>
    <row r="1234" spans="1:37" s="14" customFormat="1" ht="20.100000000000001" customHeight="1">
      <c r="A1234" s="259"/>
      <c r="B1234" s="150" t="str">
        <f t="shared" si="1110"/>
        <v/>
      </c>
      <c r="C1234" s="150"/>
      <c r="D1234" s="121"/>
      <c r="E1234" s="153"/>
      <c r="F1234" s="153"/>
      <c r="G1234" s="153"/>
      <c r="H1234" s="153"/>
      <c r="I1234" s="153">
        <f t="shared" si="1113"/>
        <v>0</v>
      </c>
      <c r="J1234" s="153">
        <f t="shared" si="1111"/>
        <v>0</v>
      </c>
      <c r="K1234" s="153"/>
      <c r="L1234" s="153"/>
      <c r="M1234" s="149"/>
      <c r="N1234" s="197"/>
      <c r="O1234" s="160"/>
      <c r="P1234" s="160"/>
      <c r="Q1234" s="203"/>
      <c r="R1234" s="204"/>
      <c r="S1234" s="246" t="str">
        <f>IF(OR($R$26=0,M1234="",Q1234=""),"",IF($R$26&gt;=VLOOKUP(M1234,POA!$B$3:$G$21,6,FALSE),"CUMPLE","NO CUMPLE"))</f>
        <v/>
      </c>
      <c r="T1234" s="129"/>
      <c r="U1234" s="130"/>
      <c r="V1234" s="186" t="str">
        <f>IF(OR($U1226=0,M1234="",Q1234=""),"",IF(AND(T1234="SI",$U1226&gt;=$V$22),"CUMPLE",IF($U1226&gt;=$V$23,"CUMPLE","NO CUMPLE")))</f>
        <v/>
      </c>
      <c r="W1234" s="131"/>
      <c r="X1234" s="186" t="str">
        <f>IF(OR(W1226=0,M1234="",Q1234=""),"",IF(AND(T1234="SI",W1226&lt;=$X$22),"CUMPLE",IF(W1226&lt;=$X$23,"CUMPLE","NO CUMPLE")))</f>
        <v/>
      </c>
      <c r="Y1234" s="132"/>
      <c r="Z1234" s="186" t="str">
        <f>IF(OR(Y1226=0,M1234="",Q1234=""),"",IF(AND(T1234="SI",Y1226&gt;=$Z$22),"CUMPLE",IF(Y1226&gt;=$Z$23,"CUMPLE","NO CUMPLE")))</f>
        <v/>
      </c>
      <c r="AA1234" s="215" t="str">
        <f t="shared" si="1106"/>
        <v/>
      </c>
      <c r="AB1234" s="133">
        <v>2021</v>
      </c>
      <c r="AC1234" s="134">
        <f t="shared" si="1108"/>
        <v>0</v>
      </c>
      <c r="AD1234" s="135" t="str">
        <f t="shared" si="1114"/>
        <v/>
      </c>
      <c r="AE1234" s="136"/>
      <c r="AF1234" s="188" t="str">
        <f>IF(OR(M1234="",L1226="",P1226=""),"",IF(AND(T1226="SI",AE1226&gt;=$AF$22),"CUMPLE",IF(AE1226&gt;=$AF$23,"CUMPLE","NO CUMPLE")))</f>
        <v/>
      </c>
      <c r="AG1234" s="136"/>
      <c r="AH1234" s="188" t="str">
        <f>IF(OR(M1234="",L1226="",P1226=""),"",IF(AND(T1226="SI",AG1226&gt;=$AH$22),"CUMPLE",IF(AG1226&gt;=$AH$23,"CUMPLE","NO CUMPLE")))</f>
        <v/>
      </c>
      <c r="AI1234" s="162" t="str">
        <f t="shared" si="1109"/>
        <v/>
      </c>
    </row>
    <row r="1235" spans="1:37" s="14" customFormat="1" ht="20.100000000000001" customHeight="1">
      <c r="A1235" s="259"/>
      <c r="B1235" s="150" t="str">
        <f t="shared" si="1110"/>
        <v/>
      </c>
      <c r="C1235" s="150"/>
      <c r="D1235" s="121"/>
      <c r="E1235" s="153"/>
      <c r="F1235" s="153"/>
      <c r="G1235" s="153"/>
      <c r="H1235" s="153"/>
      <c r="I1235" s="153">
        <f t="shared" si="1113"/>
        <v>0</v>
      </c>
      <c r="J1235" s="153">
        <f t="shared" si="1111"/>
        <v>0</v>
      </c>
      <c r="K1235" s="153"/>
      <c r="L1235" s="153"/>
      <c r="M1235" s="151"/>
      <c r="N1235" s="197" t="str">
        <f>IF(M1235="","",VLOOKUP(M1235,POA!$B$3:$G1198,3,0))</f>
        <v/>
      </c>
      <c r="O1235" s="160" t="s">
        <v>7</v>
      </c>
      <c r="P1235" s="160">
        <f>+SUM(P1236:P1237)</f>
        <v>0</v>
      </c>
      <c r="Q1235" s="203" t="str">
        <f>IF(ISERROR(VLOOKUP(M1235,POA!$B$3:$G1205,2,0)),"",VLOOKUP(M1235,POA!$B$3:$G1205,2,0))</f>
        <v/>
      </c>
      <c r="R1235" s="204"/>
      <c r="S1235" s="246"/>
      <c r="T1235" s="129"/>
      <c r="U1235" s="130"/>
      <c r="V1235" s="186" t="str">
        <f>IF(OR($U1226=0,M1235="",Q1235=""),"",IF(AND(T1235="SI",$U1226&gt;=$V$22),"CUMPLE",IF($U1226&gt;=$V$23,"CUMPLE","NO CUMPLE")))</f>
        <v/>
      </c>
      <c r="W1235" s="131"/>
      <c r="X1235" s="186" t="str">
        <f>IF(OR(W1226=0,M1235="",Q1235=""),"",IF(AND(T1235="SI",W1226&lt;=$X$22),"CUMPLE",IF(W1226&lt;=$X$23,"CUMPLE","NO CUMPLE")))</f>
        <v/>
      </c>
      <c r="Y1235" s="132"/>
      <c r="Z1235" s="186" t="str">
        <f>IF(OR(Y1226=0,M1235="",Q1235=""),"",IF(AND(T1235="SI",Y1226&gt;=$Z$22),"CUMPLE",IF(Y1226&gt;=$Z$23,"CUMPLE","NO CUMPLE")))</f>
        <v/>
      </c>
      <c r="AA1235" s="214" t="str">
        <f t="shared" si="1106"/>
        <v/>
      </c>
      <c r="AB1235" s="199">
        <v>2021</v>
      </c>
      <c r="AC1235" s="134">
        <f t="shared" si="1108"/>
        <v>0</v>
      </c>
      <c r="AD1235" s="135" t="str">
        <f>IF(OR(B1235="",C1235=""),"",IF(AND(AC1235&gt;0,AC1235&lt;=30000),"MIPYME","NO CUMPLE"))</f>
        <v/>
      </c>
      <c r="AE1235" s="136"/>
      <c r="AF1235" s="188" t="str">
        <f>IF(OR(M1235="",L1226="",P1235=""),"",IF(AND(T1226="SI",AE1226&gt;=$AF$22),"CUMPLE",IF(AE1226&gt;=$AF$23,"CUMPLE","NO CUMPLE")))</f>
        <v/>
      </c>
      <c r="AG1235" s="136"/>
      <c r="AH1235" s="188" t="str">
        <f>IF(OR(M1235="",L1226="",P1226=""),"",IF(AND(T1226="SI",AG1226&gt;=$AH$22),"CUMPLE",IF(AG1226&gt;=$AH$23,"CUMPLE","NO CUMPLE")))</f>
        <v/>
      </c>
      <c r="AI1235" s="162" t="str">
        <f t="shared" si="1109"/>
        <v/>
      </c>
    </row>
    <row r="1236" spans="1:37" ht="20.100000000000001" customHeight="1">
      <c r="A1236" s="259"/>
      <c r="B1236" s="284" t="str">
        <f t="shared" si="1110"/>
        <v/>
      </c>
      <c r="C1236" s="284"/>
      <c r="D1236" s="284"/>
      <c r="E1236" s="216"/>
      <c r="F1236" s="153"/>
      <c r="G1236" s="153"/>
      <c r="H1236" s="153"/>
      <c r="I1236" s="153">
        <f>IF(ISERROR(E1236-G1236),"",E1236-G1236)</f>
        <v>0</v>
      </c>
      <c r="J1236" s="153">
        <f t="shared" si="1111"/>
        <v>0</v>
      </c>
      <c r="K1236" s="153"/>
      <c r="L1236" s="153"/>
      <c r="M1236" s="151"/>
      <c r="N1236" s="197" t="str">
        <f>IF(M1236="","",VLOOKUP(M1236,POA!$B$3:$G1198,3,0))</f>
        <v/>
      </c>
      <c r="O1236" s="160" t="s">
        <v>7</v>
      </c>
      <c r="P1236" s="160">
        <f>+SUM(P1237:P1237)</f>
        <v>0</v>
      </c>
      <c r="Q1236" s="203" t="str">
        <f>IF(ISERROR(VLOOKUP(M1236,POA!$B$3:$G1206,2,0)),"",VLOOKUP(M1236,POA!$B$3:$G1206,2,0))</f>
        <v/>
      </c>
      <c r="R1236" s="204"/>
      <c r="S1236" s="253"/>
      <c r="T1236" s="129"/>
      <c r="U1236" s="129"/>
      <c r="V1236" s="186" t="str">
        <f>IF(OR($U1227=0,M1236="",Q1236=""),"",IF(AND(T1236="SI",$U1227&gt;=$V$22),"CUMPLE",IF($U1227&gt;=$V$23,"CUMPLE","NO CUMPLE")))</f>
        <v/>
      </c>
      <c r="W1236" s="129"/>
      <c r="X1236" s="186" t="str">
        <f>IF(OR(W1227=0,M1236="",Q1236=""),"",IF(AND(T1236="SI",W1227&lt;=$X$22),"CUMPLE",IF(W1227&lt;=$X$23,"CUMPLE","NO CUMPLE")))</f>
        <v/>
      </c>
      <c r="Y1236" s="129"/>
      <c r="Z1236" s="186" t="str">
        <f>IF(OR(Y1227=0,M1236="",Q1236=""),"",IF(AND(T1236="SI",Y1227&gt;=$Z$22),"CUMPLE",IF(Y1227&gt;=$Z$23,"CUMPLE","NO CUMPLE")))</f>
        <v/>
      </c>
      <c r="AA1236" s="214" t="str">
        <f t="shared" si="1106"/>
        <v/>
      </c>
      <c r="AB1236" s="200"/>
      <c r="AC1236" s="129"/>
      <c r="AD1236" s="129"/>
      <c r="AE1236" s="129"/>
      <c r="AF1236" s="188" t="str">
        <f>IF(OR(M1236="",L1226="",P1236=""),"",IF(AND(T1226="SI",AE1226&gt;=$AF$22),"CUMPLE",IF(AE1226&gt;=$AF$23,"CUMPLE","NO CUMPLE")))</f>
        <v/>
      </c>
      <c r="AG1236" s="129"/>
      <c r="AH1236" s="188" t="str">
        <f>IF(OR(M1236="",L1226="",P1226=""),"",IF(AND(T1226="SI",AG1226&gt;=$AH$22),"CUMPLE",IF(AG1226&gt;=$AH$23,"CUMPLE","NO CUMPLE")))</f>
        <v/>
      </c>
      <c r="AI1236" s="162" t="str">
        <f t="shared" si="1109"/>
        <v/>
      </c>
      <c r="AJ1236" s="14"/>
      <c r="AK1236" s="14"/>
    </row>
    <row r="1237" spans="1:37" ht="9.9499999999999993" customHeight="1" thickBot="1">
      <c r="A1237" s="259"/>
      <c r="B1237" s="322" t="s">
        <v>73</v>
      </c>
      <c r="C1237" s="323"/>
      <c r="D1237" s="323"/>
      <c r="E1237" s="323"/>
      <c r="F1237" s="323"/>
      <c r="G1237" s="323"/>
      <c r="H1237" s="323"/>
      <c r="I1237" s="323"/>
      <c r="J1237" s="323"/>
      <c r="K1237" s="323"/>
      <c r="L1237" s="323"/>
      <c r="M1237" s="323"/>
      <c r="N1237" s="323"/>
      <c r="O1237" s="323"/>
      <c r="P1237" s="323"/>
      <c r="Q1237" s="323"/>
      <c r="R1237" s="323"/>
      <c r="S1237" s="324"/>
      <c r="T1237" s="323"/>
      <c r="U1237" s="323"/>
      <c r="V1237" s="323"/>
      <c r="W1237" s="323"/>
      <c r="X1237" s="323"/>
      <c r="Y1237" s="323"/>
      <c r="Z1237" s="323"/>
      <c r="AA1237" s="324"/>
      <c r="AB1237" s="323"/>
      <c r="AC1237" s="323"/>
      <c r="AD1237" s="323"/>
      <c r="AE1237" s="323"/>
      <c r="AF1237" s="323"/>
      <c r="AG1237" s="323"/>
      <c r="AH1237" s="323"/>
      <c r="AI1237" s="325"/>
      <c r="AJ1237" s="14"/>
      <c r="AK1237" s="14"/>
    </row>
    <row r="1238" spans="1:37" s="221" customFormat="1" ht="26.1" customHeight="1">
      <c r="A1238" s="269" t="s">
        <v>427</v>
      </c>
      <c r="B1238" s="222">
        <v>102</v>
      </c>
      <c r="C1238" s="223" t="s">
        <v>428</v>
      </c>
      <c r="D1238" s="224">
        <f>IF(SUM(D1239:D1248)=0,"",SUM(D1239:D1248))</f>
        <v>1</v>
      </c>
      <c r="E1238" s="225">
        <f t="shared" ref="E1238:K1238" si="1115">IF(ISERROR(SUM(E1239:E1248)),"",SUM(E1239:E1248))</f>
        <v>2936045367.2800002</v>
      </c>
      <c r="F1238" s="225">
        <f t="shared" si="1115"/>
        <v>5804463019.8999996</v>
      </c>
      <c r="G1238" s="225">
        <f t="shared" si="1115"/>
        <v>1037954220.99</v>
      </c>
      <c r="H1238" s="225">
        <f t="shared" si="1115"/>
        <v>3288822031.1199999</v>
      </c>
      <c r="I1238" s="225">
        <f t="shared" si="1115"/>
        <v>1898091146.2900002</v>
      </c>
      <c r="J1238" s="225">
        <f t="shared" si="1115"/>
        <v>2515640988.7799997</v>
      </c>
      <c r="K1238" s="225">
        <f t="shared" si="1115"/>
        <v>557729621.91999996</v>
      </c>
      <c r="L1238" s="225">
        <f t="shared" ref="L1238" si="1116">IF(ISERROR(SUM(L1239:L1247)),"",SUM(L1239:L1247))</f>
        <v>190806149.21000001</v>
      </c>
      <c r="M1238" s="226">
        <v>1</v>
      </c>
      <c r="N1238" s="227">
        <f>IF(M1238="","",VLOOKUP(M1238,POA!$B$3:$G1210,3,0))</f>
        <v>5</v>
      </c>
      <c r="O1238" s="228" t="s">
        <v>7</v>
      </c>
      <c r="P1238" s="228">
        <f>+SUM(P1239:P1247)</f>
        <v>0</v>
      </c>
      <c r="Q1238" s="229">
        <f>IF(ISERROR(VLOOKUP(M1238,POA!$B$3:$G1223,2,0)),"",VLOOKUP(M1238,POA!$B$3:$G1223,2,0))</f>
        <v>3031202957</v>
      </c>
      <c r="R1238" s="230">
        <f>IF(M1238="","",SUM($I$1238)+IF(ISERROR(VLOOKUP(M1238,POA!$B$3:$G1207,4,0)),"",VLOOKUP(M1238,POA!$B$3:$G1207,4,0)))</f>
        <v>2504331737.6900001</v>
      </c>
      <c r="S1238" s="231" t="str">
        <f>IF(OR($R$26=0,M1238="",Q1238=""),"",IF($R$26&gt;=VLOOKUP(M1238,POA!$B$3:$G$21,6,FALSE),"CUMPLE","NO CUMPLE"))</f>
        <v/>
      </c>
      <c r="T1238" s="225" t="str">
        <f>IF(M1238="","",IF(COUNTIFS(T1239:T1248,"SI",D1239:D1248,"&gt;=10%")&gt;0,"SI","NO"))</f>
        <v>NO</v>
      </c>
      <c r="U1238" s="225">
        <f>IF(ISERROR(SUM(E1238/G1238)),0,SUM(E1238/G1238))</f>
        <v>2.8286848378337939</v>
      </c>
      <c r="V1238" s="232" t="str">
        <f>IF(OR($U1238=0,M1238="",Q1238=""),"",IF(AND(T1238="SI",$U1238&gt;=$V$22),"CUMPLE",IF($U1238&gt;=$V$23,"CUMPLE","NO CUMPLE")))</f>
        <v>CUMPLE</v>
      </c>
      <c r="W1238" s="233">
        <f>IF(M1238="","",IF(ISERROR(SUM(H1238/F1238)),0,SUM(H1238/F1238)))</f>
        <v>0.56660228859148809</v>
      </c>
      <c r="X1238" s="232" t="str">
        <f>IF(OR(W1238=0,M1238="",Q1238=""),"",IF(AND(T1238="SI",W1238&lt;=$X$22),"CUMPLE",IF(W1238&lt;=$X$23,"CUMPLE","NO CUMPLE")))</f>
        <v>CUMPLE</v>
      </c>
      <c r="Y1238" s="225">
        <f>IF(ISERROR(SUM(K1238/L1238)),0,SUM(K1238/L1238))</f>
        <v>2.9230170213548323</v>
      </c>
      <c r="Z1238" s="232" t="str">
        <f>IF(OR(Y1238=0,M1238="",Q1238=""),"",IF(AND(T1238="SI",Y1238&gt;=$Z$22),"CUMPLE",IF(Y1238&gt;=$Z$23,"CUMPLE","NO CUMPLE")))</f>
        <v>CUMPLE</v>
      </c>
      <c r="AA1238" s="234" t="str">
        <f t="shared" ref="AA1238:AA1248" si="1117">IF(OR(S1238="",V1238="",X1238="",Z1238=""),"",IF(S1238="NO CUMPLE","NO CUMPLE",IF(V1238="NO CUMPLE","NO CUMPLE",IF(X1238="NO CUMPLE","NO CUMPLE",IF(Z1238="NO CUMPLE","NO CUMPLE",IF(Z1238="NO CUMPLE","NO CUMPLE","CUMPLE"))))))</f>
        <v/>
      </c>
      <c r="AB1238" s="235">
        <v>2021</v>
      </c>
      <c r="AC1238" s="236">
        <f>IF(ISERROR(F1238/VLOOKUP(AB1238,$AC$21:$AD$23,2)),"",F1238/VLOOKUP(AB1238,$AC$21:$AD$23,2))</f>
        <v>6388.8793715314696</v>
      </c>
      <c r="AD1238" s="237" t="str">
        <f>IF(OR(B1238="",C1238=""),"",IF(AND(AC1238&gt;0,AC1238&lt;=30000),"MIPYME","NO CUMPLE"))</f>
        <v>MIPYME</v>
      </c>
      <c r="AE1238" s="238">
        <f>IF(M1238="","",IF(ISERROR(SUM(K1238/J1238)),0,SUM(K1238/J1238)))</f>
        <v>0.22170477600242944</v>
      </c>
      <c r="AF1238" s="239" t="str">
        <f>IF(OR(M1238="",L1238="",P1238=""),"",IF(AND(T1238="SI",AE1238&gt;=$AF$22),"CUMPLE",IF(AE1238&gt;=$AF$23,"CUMPLE","NO CUMPLE")))</f>
        <v>CUMPLE</v>
      </c>
      <c r="AG1238" s="238">
        <f>IF(M1238="","",IF(ISERROR(SUM(K1238/F1238)),0,SUM(K1238/F1238)))</f>
        <v>9.6086342527789692E-2</v>
      </c>
      <c r="AH1238" s="239" t="str">
        <f>IF(OR(M1238="",L1238="",P1238=""),"",IF(AND(T1238="SI",AG1238&gt;=$AH$22),"CUMPLE",IF(AG1238&gt;=$AH$23,"CUMPLE","NO CUMPLE")))</f>
        <v>CUMPLE</v>
      </c>
      <c r="AI1238" s="234" t="str">
        <f>IF(OR(AF1238="",AH1238=""),"",IF(AF1238="NO CUMPLE","NO CUMPLE",IF(AH1238="NO CUMPLE","NO CUMPLE",IF(AH1238="NO CUMPLE","NO CUMPLE","CUMPLE"))))</f>
        <v>CUMPLE</v>
      </c>
    </row>
    <row r="1239" spans="1:37" s="14" customFormat="1" ht="20.100000000000001" customHeight="1">
      <c r="A1239" s="259">
        <v>45483</v>
      </c>
      <c r="B1239" s="146">
        <f>IF(C1239="","",B1238+0.1)</f>
        <v>102.1</v>
      </c>
      <c r="C1239" s="146" t="s">
        <v>428</v>
      </c>
      <c r="D1239" s="147">
        <v>1</v>
      </c>
      <c r="E1239" s="137">
        <v>2936045367.2800002</v>
      </c>
      <c r="F1239" s="137">
        <v>5804463019.8999996</v>
      </c>
      <c r="G1239" s="137">
        <v>1037954220.99</v>
      </c>
      <c r="H1239" s="137">
        <v>3288822031.1199999</v>
      </c>
      <c r="I1239" s="137">
        <f>IF(ISERROR(E1239-G1239),"",E1239-G1239)</f>
        <v>1898091146.2900002</v>
      </c>
      <c r="J1239" s="137">
        <f>IF(ISERROR(F1239-H1239),"",F1239-H1239)</f>
        <v>2515640988.7799997</v>
      </c>
      <c r="K1239" s="137">
        <v>557729621.91999996</v>
      </c>
      <c r="L1239" s="137">
        <v>190806149.21000001</v>
      </c>
      <c r="M1239" s="148">
        <v>2</v>
      </c>
      <c r="N1239" s="198">
        <f>IF(M1239="","",VLOOKUP(M1239,POA!$B$3:$G1210,3,0))</f>
        <v>5</v>
      </c>
      <c r="O1239" s="159" t="s">
        <v>7</v>
      </c>
      <c r="P1239" s="159">
        <f t="shared" ref="P1239:P1240" si="1118">+SUM(P1240:P1248)</f>
        <v>0</v>
      </c>
      <c r="Q1239" s="202">
        <f>IF(ISERROR(VLOOKUP(M1239,POA!$B$3:$G1223,2,0)),"",VLOOKUP(M1239,POA!$B$3:$G1223,2,0))</f>
        <v>1797292893</v>
      </c>
      <c r="R1239" s="264">
        <f>IF(M1239="","",SUM($I$1238)+IF(ISERROR(VLOOKUP(M1239,POA!$B$3:$G1208,4,0)),"",VLOOKUP(M1239,POA!$B$3:$G1208,4,0)))</f>
        <v>2257549724.8900003</v>
      </c>
      <c r="S1239" s="256" t="str">
        <f>IF(OR($R$26=0,M1239="",Q1239=""),"",IF($R$26&gt;=VLOOKUP(M1239,POA!$B$3:$G$21,6,FALSE),"CUMPLE","NO CUMPLE"))</f>
        <v/>
      </c>
      <c r="T1239" s="154"/>
      <c r="U1239" s="138"/>
      <c r="V1239" s="185" t="str">
        <f>IF(OR($U1238=0,M1239="",Q1239=""),"",IF(AND(T1239="SI",$U1238&gt;=$V$22),"CUMPLE",IF($U1238&gt;=$V$23,"CUMPLE","NO CUMPLE")))</f>
        <v>CUMPLE</v>
      </c>
      <c r="W1239" s="139"/>
      <c r="X1239" s="185" t="str">
        <f>IF(OR(W1238=0,M1239="",Q1239=""),"",IF(AND(T1239="SI",W1238&lt;=$X$22),"CUMPLE",IF(W1238&lt;=$X$23,"CUMPLE","NO CUMPLE")))</f>
        <v>CUMPLE</v>
      </c>
      <c r="Y1239" s="140"/>
      <c r="Z1239" s="185" t="str">
        <f>IF(OR(Y1238=0,M1239="",Q1239=""),"",IF(AND(T1239="SI",Y1238&gt;=$Z$22),"CUMPLE",IF(Y1238&gt;=$Z$23,"CUMPLE","NO CUMPLE")))</f>
        <v>CUMPLE</v>
      </c>
      <c r="AA1239" s="213" t="str">
        <f t="shared" si="1117"/>
        <v/>
      </c>
      <c r="AB1239" s="141">
        <v>2021</v>
      </c>
      <c r="AC1239" s="142">
        <f t="shared" ref="AC1239:AC1247" si="1119">IF(ISERROR(F1239/VLOOKUP(AB1239,$AC$21:$AD$23,2)),"",F1239/VLOOKUP(AB1239,$AC$21:$AD$23,2))</f>
        <v>6388.8793715314696</v>
      </c>
      <c r="AD1239" s="143" t="str">
        <f>IF(OR(B1239="",C1239=""),"",IF(AND(AC1239&gt;0,AC1239&lt;=30000),"MIPYME","NO CUMPLE"))</f>
        <v>MIPYME</v>
      </c>
      <c r="AE1239" s="144"/>
      <c r="AF1239" s="187" t="str">
        <f>IF(OR(M1239="",L1238="",P1239=""),"",IF(AND(T1238="SI",AE1238&gt;=$AF$22),"CUMPLE",IF(AE1238&gt;=$AF$23,"CUMPLE","NO CUMPLE")))</f>
        <v>CUMPLE</v>
      </c>
      <c r="AG1239" s="144"/>
      <c r="AH1239" s="187" t="str">
        <f>IF(OR(M1239="",L1238="",P1239=""),"",IF(AND(T1238="SI",AG1238&gt;=$AH$22),"CUMPLE",IF(AG1238&gt;=$AH$23,"CUMPLE","NO CUMPLE")))</f>
        <v>CUMPLE</v>
      </c>
      <c r="AI1239" s="161" t="str">
        <f t="shared" ref="AI1239:AI1248" si="1120">IF(OR(AF1239="",AH1239=""),"",IF(AF1239="NO CUMPLE","NO CUMPLE",IF(AH1239="NO CUMPLE","NO CUMPLE",IF(AH1239="NO CUMPLE","NO CUMPLE","CUMPLE"))))</f>
        <v>CUMPLE</v>
      </c>
    </row>
    <row r="1240" spans="1:37" s="14" customFormat="1" ht="20.100000000000001" customHeight="1">
      <c r="A1240" s="259"/>
      <c r="B1240" s="21" t="str">
        <f t="shared" ref="B1240:B1248" si="1121">IF(C1240="","",B1239+0.1)</f>
        <v/>
      </c>
      <c r="C1240" s="21"/>
      <c r="D1240" s="121"/>
      <c r="E1240" s="153"/>
      <c r="F1240" s="153"/>
      <c r="G1240" s="153"/>
      <c r="H1240" s="153"/>
      <c r="I1240" s="153">
        <f>IF(ISERROR(E1240-G1240),"",E1240-G1240)</f>
        <v>0</v>
      </c>
      <c r="J1240" s="153">
        <f t="shared" ref="J1240:J1248" si="1122">IF(ISERROR(F1240-H1240),"",F1240-H1240)</f>
        <v>0</v>
      </c>
      <c r="K1240" s="153"/>
      <c r="L1240" s="153"/>
      <c r="M1240" s="149">
        <v>3</v>
      </c>
      <c r="N1240" s="197">
        <f>IF(M1240="","",VLOOKUP(M1240,POA!$B$3:$G1210,3,0))</f>
        <v>5</v>
      </c>
      <c r="O1240" s="160" t="s">
        <v>7</v>
      </c>
      <c r="P1240" s="160">
        <f t="shared" si="1118"/>
        <v>0</v>
      </c>
      <c r="Q1240" s="255">
        <f>IF(ISERROR(VLOOKUP(M1240,POA!$B$3:$G1223,2,0)),"",VLOOKUP(M1240,POA!$B$3:$G1223,2,0))</f>
        <v>1522205504</v>
      </c>
      <c r="R1240" s="295">
        <f>IF(M1240="","",SUM($I$1238)+IF(ISERROR(VLOOKUP(M1240,POA!$B$3:$G1209,4,0)),"",VLOOKUP(M1240,POA!$B$3:$G1209,4,0)))</f>
        <v>2202532247.0900002</v>
      </c>
      <c r="S1240" s="257" t="str">
        <f>IF(OR($R$26=0,M1240="",Q1240=""),"",IF($R$26&gt;=VLOOKUP(M1240,POA!$B$3:$G$21,6,FALSE),"CUMPLE","NO CUMPLE"))</f>
        <v/>
      </c>
      <c r="T1240" s="129"/>
      <c r="U1240" s="130"/>
      <c r="V1240" s="186" t="str">
        <f>IF(OR($U1238=0,M1240="",Q1240=""),"",IF(AND(T1240="SI",$U1238&gt;=$V$22),"CUMPLE",IF($U1238&gt;=$V$23,"CUMPLE","NO CUMPLE")))</f>
        <v>CUMPLE</v>
      </c>
      <c r="W1240" s="131"/>
      <c r="X1240" s="186" t="str">
        <f>IF(OR(W1238=0,M1240="",Q1240=""),"",IF(AND(T1240="SI",W1238&lt;=$X$22),"CUMPLE",IF(W1238&lt;=$X$23,"CUMPLE","NO CUMPLE")))</f>
        <v>CUMPLE</v>
      </c>
      <c r="Y1240" s="132"/>
      <c r="Z1240" s="186" t="str">
        <f>IF(OR(Y1238=0,M1240="",Q1240=""),"",IF(AND(T1240="SI",Y1238&gt;=$Z$22),"CUMPLE",IF(Y1238&gt;=$Z$23,"CUMPLE","NO CUMPLE")))</f>
        <v>CUMPLE</v>
      </c>
      <c r="AA1240" s="214" t="str">
        <f t="shared" si="1117"/>
        <v/>
      </c>
      <c r="AB1240" s="199">
        <v>2021</v>
      </c>
      <c r="AC1240" s="134">
        <f t="shared" si="1119"/>
        <v>0</v>
      </c>
      <c r="AD1240" s="135" t="str">
        <f t="shared" ref="AD1240:AD1243" si="1123">IF(OR(B1240="",C1240=""),"",IF(AND(AC1240&gt;0,AC1240&lt;=30000),"MIPYME","NO CUMPLE"))</f>
        <v/>
      </c>
      <c r="AE1240" s="136"/>
      <c r="AF1240" s="188" t="str">
        <f>IF(OR(M1240="",L1238="",P1240=""),"",IF(AND(T1238="SI",AE1238&gt;=$AF$22),"CUMPLE",IF(AE1238&gt;=$AF$23,"CUMPLE","NO CUMPLE")))</f>
        <v>CUMPLE</v>
      </c>
      <c r="AG1240" s="136"/>
      <c r="AH1240" s="188" t="str">
        <f>IF(OR(M1240="",L1238="",P1238=""),"",IF(AND(T1238="SI",AG1238&gt;=$AH$22),"CUMPLE",IF(AG1238&gt;=$AH$23,"CUMPLE","NO CUMPLE")))</f>
        <v>CUMPLE</v>
      </c>
      <c r="AI1240" s="162" t="str">
        <f t="shared" si="1120"/>
        <v>CUMPLE</v>
      </c>
    </row>
    <row r="1241" spans="1:37" s="14" customFormat="1" ht="20.100000000000001" customHeight="1">
      <c r="A1241" s="259"/>
      <c r="B1241" s="21" t="str">
        <f t="shared" si="1121"/>
        <v/>
      </c>
      <c r="C1241" s="21"/>
      <c r="D1241" s="121"/>
      <c r="E1241" s="153"/>
      <c r="F1241" s="153"/>
      <c r="G1241" s="153"/>
      <c r="H1241" s="153"/>
      <c r="I1241" s="153">
        <f t="shared" ref="I1241:I1247" si="1124">IF(ISERROR(E1241-G1241),"",E1241-G1241)</f>
        <v>0</v>
      </c>
      <c r="J1241" s="153">
        <f t="shared" si="1122"/>
        <v>0</v>
      </c>
      <c r="K1241" s="153"/>
      <c r="L1241" s="153"/>
      <c r="M1241" s="149">
        <v>4</v>
      </c>
      <c r="N1241" s="197">
        <f>IF(M1241="","",VLOOKUP(M1241,POA!$B$3:$G1210,3,0))</f>
        <v>5</v>
      </c>
      <c r="O1241" s="160" t="s">
        <v>7</v>
      </c>
      <c r="P1241" s="160">
        <f>+SUM(P1242:P1249)</f>
        <v>0</v>
      </c>
      <c r="Q1241" s="255">
        <f>IF(ISERROR(VLOOKUP(M1241,POA!$B$3:$G1223,2,0)),"",VLOOKUP(M1241,POA!$B$3:$G1223,2,0))</f>
        <v>1378467964</v>
      </c>
      <c r="R1241" s="295">
        <f>IF(M1241="","",SUM($I$1238)+IF(ISERROR(VLOOKUP(M1241,POA!$B$3:$G1210,4,0)),"",VLOOKUP(M1241,POA!$B$3:$G1210,4,0)))</f>
        <v>2173784739.0900002</v>
      </c>
      <c r="S1241" s="294" t="str">
        <f>IF(OR($R$26=0,M1241="",Q1241=""),"",IF($R$26&gt;=VLOOKUP(M1241,POA!$B$3:$G$21,6,FALSE),"CUMPLE","NO CUMPLE"))</f>
        <v/>
      </c>
      <c r="T1241" s="129"/>
      <c r="U1241" s="130"/>
      <c r="V1241" s="186" t="str">
        <f>IF(OR($U1238=0,M1241="",Q1241=""),"",IF(AND(T1241="SI",$U1238&gt;=$V$22),"CUMPLE",IF($U1238&gt;=$V$23,"CUMPLE","NO CUMPLE")))</f>
        <v>CUMPLE</v>
      </c>
      <c r="W1241" s="131"/>
      <c r="X1241" s="186" t="str">
        <f>IF(OR(W1238=0,M1241="",Q1241=""),"",IF(AND(T1241="SI",W1238&lt;=$X$22),"CUMPLE",IF(W1238&lt;=$X$23,"CUMPLE","NO CUMPLE")))</f>
        <v>CUMPLE</v>
      </c>
      <c r="Y1241" s="132"/>
      <c r="Z1241" s="186" t="str">
        <f>IF(OR(Y1238=0,M1241="",Q1241=""),"",IF(AND(T1241="SI",Y1238&gt;=$Z$22),"CUMPLE",IF(Y1238&gt;=$Z$23,"CUMPLE","NO CUMPLE")))</f>
        <v>CUMPLE</v>
      </c>
      <c r="AA1241" s="214" t="str">
        <f t="shared" si="1117"/>
        <v/>
      </c>
      <c r="AB1241" s="199">
        <v>2021</v>
      </c>
      <c r="AC1241" s="134">
        <f t="shared" si="1119"/>
        <v>0</v>
      </c>
      <c r="AD1241" s="135" t="str">
        <f t="shared" si="1123"/>
        <v/>
      </c>
      <c r="AE1241" s="136"/>
      <c r="AF1241" s="188" t="str">
        <f>IF(OR(M1241="",L1238="",P1241=""),"",IF(AND(T1238="SI",AE1238&gt;=$AF$22),"CUMPLE",IF(AE1238&gt;=$AF$23,"CUMPLE","NO CUMPLE")))</f>
        <v>CUMPLE</v>
      </c>
      <c r="AG1241" s="136"/>
      <c r="AH1241" s="188" t="str">
        <f>IF(OR(M1241="",L1238="",P1238=""),"",IF(AND(T1238="SI",AG1238&gt;=$AH$22),"CUMPLE",IF(AG1238&gt;=$AH$23,"CUMPLE","NO CUMPLE")))</f>
        <v>CUMPLE</v>
      </c>
      <c r="AI1241" s="162" t="str">
        <f t="shared" si="1120"/>
        <v>CUMPLE</v>
      </c>
    </row>
    <row r="1242" spans="1:37" s="14" customFormat="1" ht="20.100000000000001" customHeight="1">
      <c r="A1242" s="259"/>
      <c r="B1242" s="21" t="str">
        <f t="shared" si="1121"/>
        <v/>
      </c>
      <c r="C1242" s="21"/>
      <c r="D1242" s="121"/>
      <c r="E1242" s="153"/>
      <c r="F1242" s="153"/>
      <c r="G1242" s="153"/>
      <c r="H1242" s="153"/>
      <c r="I1242" s="153">
        <f t="shared" si="1124"/>
        <v>0</v>
      </c>
      <c r="J1242" s="153">
        <f t="shared" si="1122"/>
        <v>0</v>
      </c>
      <c r="K1242" s="153"/>
      <c r="L1242" s="153"/>
      <c r="M1242" s="149">
        <v>5</v>
      </c>
      <c r="N1242" s="197">
        <f>IF(M1242="","",VLOOKUP(M1242,POA!$B$3:$G1223,3,0))</f>
        <v>5</v>
      </c>
      <c r="O1242" s="160" t="s">
        <v>7</v>
      </c>
      <c r="P1242" s="160">
        <f>+SUM(P1243:P1249)</f>
        <v>0</v>
      </c>
      <c r="Q1242" s="255">
        <f>IF(ISERROR(VLOOKUP(M1242,POA!$B$3:$G1212,2,0)),"",VLOOKUP(M1242,POA!$B$3:$G1212,2,0))</f>
        <v>1348402734</v>
      </c>
      <c r="R1242" s="295">
        <f>IF(M1242="","",SUM($I$1238)+IF(ISERROR(VLOOKUP(M1242,POA!$B$3:$G1211,4,0)),"",VLOOKUP(M1242,POA!$B$3:$G1211,4,0)))</f>
        <v>2167771693.0900002</v>
      </c>
      <c r="S1242" s="298" t="str">
        <f>IF(OR($R$26=0,M1242="",Q1242=""),"",IF($R$26&gt;=VLOOKUP(M1242,POA!$B$3:$G$21,6,FALSE),"CUMPLE","NO CUMPLE"))</f>
        <v/>
      </c>
      <c r="T1242" s="129"/>
      <c r="U1242" s="130"/>
      <c r="V1242" s="186" t="str">
        <f>IF(OR($U1238=0,M1242="",Q1242=""),"",IF(AND(T1242="SI",$U1238&gt;=$V$22),"CUMPLE",IF($U1238&gt;=$V$23,"CUMPLE","NO CUMPLE")))</f>
        <v>CUMPLE</v>
      </c>
      <c r="W1242" s="131"/>
      <c r="X1242" s="186" t="str">
        <f>IF(OR(W1238=0,M1242="",Q1242=""),"",IF(AND(T1242="SI",W1238&lt;=$X$22),"CUMPLE",IF(W1238&lt;=$X$23,"CUMPLE","NO CUMPLE")))</f>
        <v>CUMPLE</v>
      </c>
      <c r="Y1242" s="132"/>
      <c r="Z1242" s="186" t="str">
        <f>IF(OR(Y1238=0,M1242="",Q1242=""),"",IF(AND(T1242="SI",Y1238&gt;=$Z$22),"CUMPLE",IF(Y1238&gt;=$Z$23,"CUMPLE","NO CUMPLE")))</f>
        <v>CUMPLE</v>
      </c>
      <c r="AA1242" s="214" t="str">
        <f t="shared" si="1117"/>
        <v/>
      </c>
      <c r="AB1242" s="199">
        <v>2021</v>
      </c>
      <c r="AC1242" s="134">
        <f t="shared" si="1119"/>
        <v>0</v>
      </c>
      <c r="AD1242" s="135" t="str">
        <f t="shared" si="1123"/>
        <v/>
      </c>
      <c r="AE1242" s="136"/>
      <c r="AF1242" s="188" t="str">
        <f>IF(OR(M1242="",L1238="",P1242=""),"",IF(AND(T1238="SI",AE1238&gt;=$AF$22),"CUMPLE",IF(AE1238&gt;=$AF$23,"CUMPLE","NO CUMPLE")))</f>
        <v>CUMPLE</v>
      </c>
      <c r="AG1242" s="136"/>
      <c r="AH1242" s="188" t="str">
        <f>IF(OR(M1241="",L1238="",P1238=""),"",IF(AND(T1238="SI",AG1238&gt;=$AH$22),"CUMPLE",IF(AG1238&gt;=$AH$23,"CUMPLE","NO CUMPLE")))</f>
        <v>CUMPLE</v>
      </c>
      <c r="AI1242" s="162" t="str">
        <f t="shared" si="1120"/>
        <v>CUMPLE</v>
      </c>
    </row>
    <row r="1243" spans="1:37" s="14" customFormat="1" ht="20.100000000000001" customHeight="1">
      <c r="A1243" s="259"/>
      <c r="B1243" s="21" t="str">
        <f t="shared" si="1121"/>
        <v/>
      </c>
      <c r="C1243" s="21"/>
      <c r="D1243" s="121"/>
      <c r="E1243" s="153"/>
      <c r="F1243" s="153"/>
      <c r="G1243" s="153"/>
      <c r="H1243" s="153"/>
      <c r="I1243" s="153">
        <f t="shared" si="1124"/>
        <v>0</v>
      </c>
      <c r="J1243" s="153">
        <f t="shared" si="1122"/>
        <v>0</v>
      </c>
      <c r="K1243" s="153"/>
      <c r="L1243" s="153"/>
      <c r="M1243" s="149">
        <v>6</v>
      </c>
      <c r="N1243" s="197">
        <f>IF(M1243="","",VLOOKUP(M1243,POA!$B$3:$G1210,3,0))</f>
        <v>5</v>
      </c>
      <c r="O1243" s="160" t="s">
        <v>7</v>
      </c>
      <c r="P1243" s="160">
        <f>+SUM(P1244:P1249)</f>
        <v>0</v>
      </c>
      <c r="Q1243" s="255">
        <f>IF(ISERROR(VLOOKUP(M1243,POA!$B$3:$G1223,2,0)),"",VLOOKUP(M1243,POA!$B$3:$G1223,2,0))</f>
        <v>1264100957</v>
      </c>
      <c r="R1243" s="295">
        <f>IF(M1243="","",SUM($I$1238)+IF(ISERROR(VLOOKUP(M1243,POA!$B$3:$G1212,4,0)),"",VLOOKUP(M1243,POA!$B$3:$G1212,4,0)))</f>
        <v>2150911337.6900001</v>
      </c>
      <c r="S1243" s="257" t="str">
        <f>IF(OR($R$26=0,M1243="",Q1243=""),"",IF($R$26&gt;=VLOOKUP(M1243,POA!$B$3:$G$21,6,FALSE),"CUMPLE","NO CUMPLE"))</f>
        <v/>
      </c>
      <c r="T1243" s="129"/>
      <c r="U1243" s="130"/>
      <c r="V1243" s="186" t="str">
        <f>IF(OR($U1238=0,M1243="",Q1243=""),"",IF(AND(T1243="SI",$U1238&gt;=$V$22),"CUMPLE",IF($U1238&gt;=$V$23,"CUMPLE","NO CUMPLE")))</f>
        <v>CUMPLE</v>
      </c>
      <c r="W1243" s="131"/>
      <c r="X1243" s="186" t="str">
        <f>IF(OR(W1238=0,M1243="",Q1243=""),"",IF(AND(T1243="SI",W1238&lt;=$X$22),"CUMPLE",IF(W1238&lt;=$X$23,"CUMPLE","NO CUMPLE")))</f>
        <v>CUMPLE</v>
      </c>
      <c r="Y1243" s="132"/>
      <c r="Z1243" s="186" t="str">
        <f>IF(OR(Y1238=0,M1243="",Q1243=""),"",IF(AND(T1243="SI",Y1238&gt;=$Z$22),"CUMPLE",IF(Y1238&gt;=$Z$23,"CUMPLE","NO CUMPLE")))</f>
        <v>CUMPLE</v>
      </c>
      <c r="AA1243" s="214" t="str">
        <f t="shared" si="1117"/>
        <v/>
      </c>
      <c r="AB1243" s="199">
        <v>2021</v>
      </c>
      <c r="AC1243" s="134">
        <f t="shared" si="1119"/>
        <v>0</v>
      </c>
      <c r="AD1243" s="135" t="str">
        <f t="shared" si="1123"/>
        <v/>
      </c>
      <c r="AE1243" s="136"/>
      <c r="AF1243" s="188" t="str">
        <f>IF(OR(M1243="",L1238="",P1243=""),"",IF(AND(T1238="SI",AE1238&gt;=$AF$22),"CUMPLE",IF(AE1238&gt;=$AF$23,"CUMPLE","NO CUMPLE")))</f>
        <v>CUMPLE</v>
      </c>
      <c r="AG1243" s="136"/>
      <c r="AH1243" s="188" t="str">
        <f>IF(OR(M1243="",L1238="",P1238=""),"",IF(AND(T1238="SI",AG1238&gt;=$AH$22),"CUMPLE",IF(AG1238&gt;=$AH$23,"CUMPLE","NO CUMPLE")))</f>
        <v>CUMPLE</v>
      </c>
      <c r="AI1243" s="162" t="str">
        <f t="shared" si="1120"/>
        <v>CUMPLE</v>
      </c>
    </row>
    <row r="1244" spans="1:37" s="14" customFormat="1" ht="20.100000000000001" customHeight="1">
      <c r="A1244" s="259"/>
      <c r="B1244" s="150" t="str">
        <f t="shared" si="1121"/>
        <v/>
      </c>
      <c r="C1244" s="150"/>
      <c r="D1244" s="121"/>
      <c r="E1244" s="153"/>
      <c r="F1244" s="153"/>
      <c r="G1244" s="153"/>
      <c r="H1244" s="153"/>
      <c r="I1244" s="153">
        <f t="shared" si="1124"/>
        <v>0</v>
      </c>
      <c r="J1244" s="153">
        <f t="shared" si="1122"/>
        <v>0</v>
      </c>
      <c r="K1244" s="153"/>
      <c r="L1244" s="153"/>
      <c r="M1244" s="149">
        <v>7</v>
      </c>
      <c r="N1244" s="197">
        <f>IF(M1244="","",VLOOKUP(M1244,POA!$B$3:$G1210,3,0))</f>
        <v>5</v>
      </c>
      <c r="O1244" s="160" t="s">
        <v>7</v>
      </c>
      <c r="P1244" s="160">
        <f>+SUM(P1245:P1249)</f>
        <v>0</v>
      </c>
      <c r="Q1244" s="255">
        <f>IF(ISERROR(VLOOKUP(M1244,POA!$B$3:$G1223,2,0)),"",VLOOKUP(M1244,POA!$B$3:$G1223,2,0))</f>
        <v>1167015102</v>
      </c>
      <c r="R1244" s="295">
        <f>IF(M1244="","",SUM($I$1238)+IF(ISERROR(VLOOKUP(M1244,POA!$B$3:$G1213,4,0)),"",VLOOKUP(M1244,POA!$B$3:$G1213,4,0)))</f>
        <v>2131494166.6900003</v>
      </c>
      <c r="S1244" s="257" t="str">
        <f>IF(OR($R$26=0,M1244="",Q1244=""),"",IF($R$26&gt;=VLOOKUP(M1244,POA!$B$3:$G$21,6,FALSE),"CUMPLE","NO CUMPLE"))</f>
        <v/>
      </c>
      <c r="T1244" s="129"/>
      <c r="U1244" s="130"/>
      <c r="V1244" s="186" t="str">
        <f>IF(OR($U1238=0,M1244="",Q1244=""),"",IF(AND(T1244="SI",$U1238&gt;=$V$22),"CUMPLE",IF($U1238&gt;=$V$23,"CUMPLE","NO CUMPLE")))</f>
        <v>CUMPLE</v>
      </c>
      <c r="W1244" s="131"/>
      <c r="X1244" s="186" t="str">
        <f>IF(OR(W1238=0,M1244="",Q1244=""),"",IF(AND(T1244="SI",W1238&lt;=$X$22),"CUMPLE",IF(W1238&lt;=$X$23,"CUMPLE","NO CUMPLE")))</f>
        <v>CUMPLE</v>
      </c>
      <c r="Y1244" s="132"/>
      <c r="Z1244" s="186" t="str">
        <f>IF(OR(Y1238=0,M1244="",Q1244=""),"",IF(AND(T1244="SI",Y1238&gt;=$Z$22),"CUMPLE",IF(Y1238&gt;=$Z$23,"CUMPLE","NO CUMPLE")))</f>
        <v>CUMPLE</v>
      </c>
      <c r="AA1244" s="214" t="str">
        <f t="shared" si="1117"/>
        <v/>
      </c>
      <c r="AB1244" s="199">
        <v>2021</v>
      </c>
      <c r="AC1244" s="134">
        <f t="shared" si="1119"/>
        <v>0</v>
      </c>
      <c r="AD1244" s="135" t="str">
        <f>IF(OR(B1244="",C1244=""),"",IF(AND(AC1244&gt;0,AC1244&lt;=30000),"MIPYME","NO CUMPLE"))</f>
        <v/>
      </c>
      <c r="AE1244" s="136"/>
      <c r="AF1244" s="188" t="str">
        <f>IF(OR(M1244="",L1238="",P1244=""),"",IF(AND(T1242="SI",AE1238&gt;=$AF$22),"CUMPLE",IF(AE1238&gt;=$AF$23,"CUMPLE","NO CUMPLE")))</f>
        <v>CUMPLE</v>
      </c>
      <c r="AG1244" s="136"/>
      <c r="AH1244" s="188" t="str">
        <f>IF(OR(M1244="",L1238="",P1238=""),"",IF(AND(T1238="SI",AG1238&gt;=$AH$22),"CUMPLE",IF(AG1238&gt;=$AH$23,"CUMPLE","NO CUMPLE")))</f>
        <v>CUMPLE</v>
      </c>
      <c r="AI1244" s="162" t="str">
        <f t="shared" si="1120"/>
        <v>CUMPLE</v>
      </c>
    </row>
    <row r="1245" spans="1:37" s="14" customFormat="1" ht="20.100000000000001" customHeight="1">
      <c r="A1245" s="259"/>
      <c r="B1245" s="150" t="str">
        <f t="shared" si="1121"/>
        <v/>
      </c>
      <c r="C1245" s="150"/>
      <c r="D1245" s="121"/>
      <c r="E1245" s="153"/>
      <c r="F1245" s="153"/>
      <c r="G1245" s="153"/>
      <c r="H1245" s="153"/>
      <c r="I1245" s="153">
        <f t="shared" si="1124"/>
        <v>0</v>
      </c>
      <c r="J1245" s="153">
        <f t="shared" si="1122"/>
        <v>0</v>
      </c>
      <c r="K1245" s="153"/>
      <c r="L1245" s="153"/>
      <c r="M1245" s="149">
        <v>8</v>
      </c>
      <c r="N1245" s="197">
        <f>IF(M1245="","",VLOOKUP(M1245,POA!$B$3:$G1210,3,0))</f>
        <v>5</v>
      </c>
      <c r="O1245" s="160" t="s">
        <v>7</v>
      </c>
      <c r="P1245" s="160">
        <f>+SUM(P1246:P1249)</f>
        <v>0</v>
      </c>
      <c r="Q1245" s="255">
        <f>IF(ISERROR(VLOOKUP(M1245,POA!$B$3:$G1223,2,0)),"",VLOOKUP(M1245,POA!$B$3:$G1223,2,0))</f>
        <v>1146992897</v>
      </c>
      <c r="R1245" s="295">
        <f>IF(M1245="","",SUM($I$1238)+IF(ISERROR(VLOOKUP(M1245,POA!$B$3:$G1214,4,0)),"",VLOOKUP(M1245,POA!$B$3:$G1214,4,0)))</f>
        <v>2127489725.6900003</v>
      </c>
      <c r="S1245" s="257" t="str">
        <f>IF(OR($R$26=0,M1245="",Q1245=""),"",IF($R$26&gt;=VLOOKUP(M1245,POA!$B$3:$G$21,6,FALSE),"CUMPLE","NO CUMPLE"))</f>
        <v/>
      </c>
      <c r="T1245" s="129"/>
      <c r="U1245" s="130"/>
      <c r="V1245" s="186" t="str">
        <f>IF(OR($U1238=0,M1245="",Q1245=""),"",IF(AND(T1245="SI",$U1238&gt;=$V$22),"CUMPLE",IF($U1238&gt;=$V$23,"CUMPLE","NO CUMPLE")))</f>
        <v>CUMPLE</v>
      </c>
      <c r="W1245" s="131"/>
      <c r="X1245" s="186" t="str">
        <f>IF(OR(W1238=0,M1245="",Q1245=""),"",IF(AND(T1245="SI",W1238&lt;=$X$22),"CUMPLE",IF(W1238&lt;=$X$23,"CUMPLE","NO CUMPLE")))</f>
        <v>CUMPLE</v>
      </c>
      <c r="Y1245" s="132"/>
      <c r="Z1245" s="186" t="str">
        <f>IF(OR(Y1238=0,M1245="",Q1245=""),"",IF(AND(T1245="SI",Y1238&gt;=$Z$22),"CUMPLE",IF(Y1238&gt;=$Z$23,"CUMPLE","NO CUMPLE")))</f>
        <v>CUMPLE</v>
      </c>
      <c r="AA1245" s="214" t="str">
        <f t="shared" si="1117"/>
        <v/>
      </c>
      <c r="AB1245" s="199">
        <v>2021</v>
      </c>
      <c r="AC1245" s="134">
        <f t="shared" si="1119"/>
        <v>0</v>
      </c>
      <c r="AD1245" s="135" t="str">
        <f t="shared" ref="AD1245:AD1246" si="1125">IF(OR(B1245="",C1245=""),"",IF(AND(AC1245&gt;0,AC1245&lt;=30000),"MIPYME","NO CUMPLE"))</f>
        <v/>
      </c>
      <c r="AE1245" s="136"/>
      <c r="AF1245" s="188" t="str">
        <f>IF(OR(M1245="",L1238="",P1245=""),"",IF(AND(T1238="SI",AE1238&gt;=$AF$22),"CUMPLE",IF(AE1238&gt;=$AF$23,"CUMPLE","NO CUMPLE")))</f>
        <v>CUMPLE</v>
      </c>
      <c r="AG1245" s="136"/>
      <c r="AH1245" s="188" t="str">
        <f>IF(OR(M1245="",L1238="",P1238=""),"",IF(AND(T1238="SI",AG1238&gt;=$AH$22),"CUMPLE",IF(AG1238&gt;=$AH$23,"CUMPLE","NO CUMPLE")))</f>
        <v>CUMPLE</v>
      </c>
      <c r="AI1245" s="162" t="str">
        <f t="shared" si="1120"/>
        <v>CUMPLE</v>
      </c>
    </row>
    <row r="1246" spans="1:37" s="14" customFormat="1" ht="20.100000000000001" customHeight="1">
      <c r="A1246" s="259"/>
      <c r="B1246" s="150" t="str">
        <f t="shared" si="1121"/>
        <v/>
      </c>
      <c r="C1246" s="150"/>
      <c r="D1246" s="121"/>
      <c r="E1246" s="153"/>
      <c r="F1246" s="153"/>
      <c r="G1246" s="153"/>
      <c r="H1246" s="153"/>
      <c r="I1246" s="153">
        <f t="shared" si="1124"/>
        <v>0</v>
      </c>
      <c r="J1246" s="153">
        <f t="shared" si="1122"/>
        <v>0</v>
      </c>
      <c r="K1246" s="153"/>
      <c r="L1246" s="153"/>
      <c r="M1246" s="149">
        <v>9</v>
      </c>
      <c r="N1246" s="197">
        <f>IF(M1246="","",VLOOKUP(M1246,POA!$B$3:$G1210,3,0))</f>
        <v>5</v>
      </c>
      <c r="O1246" s="160" t="s">
        <v>7</v>
      </c>
      <c r="P1246" s="160">
        <f>+SUM(P1247:P1249)</f>
        <v>0</v>
      </c>
      <c r="Q1246" s="255">
        <f>IF(ISERROR(VLOOKUP(M1246,POA!$B$3:$G1216,2,0)),"",VLOOKUP(M1246,POA!$B$3:$G1216,2,0))</f>
        <v>1077361989</v>
      </c>
      <c r="R1246" s="295">
        <f>IF(M1246="","",SUM($I$1238)+IF(ISERROR(VLOOKUP(M1246,POA!$B$3:$G1215,4,0)),"",VLOOKUP(M1246,POA!$B$3:$G1215,4,0)))</f>
        <v>2113563544.0900002</v>
      </c>
      <c r="S1246" s="257" t="str">
        <f>IF(OR($R$26=0,M1246="",Q1246=""),"",IF($R$26&gt;=VLOOKUP(M1246,POA!$B$3:$G$21,6,FALSE),"CUMPLE","NO CUMPLE"))</f>
        <v/>
      </c>
      <c r="T1246" s="129"/>
      <c r="U1246" s="130"/>
      <c r="V1246" s="186" t="str">
        <f>IF(OR($U1238=0,M1246="",Q1246=""),"",IF(AND(T1246="SI",$U1238&gt;=$V$22),"CUMPLE",IF($U1238&gt;=$V$23,"CUMPLE","NO CUMPLE")))</f>
        <v>CUMPLE</v>
      </c>
      <c r="W1246" s="131"/>
      <c r="X1246" s="186" t="str">
        <f>IF(OR(W1238=0,M1246="",Q1246=""),"",IF(AND(T1246="SI",W1238&lt;=$X$22),"CUMPLE",IF(W1238&lt;=$X$23,"CUMPLE","NO CUMPLE")))</f>
        <v>CUMPLE</v>
      </c>
      <c r="Y1246" s="132"/>
      <c r="Z1246" s="186" t="str">
        <f>IF(OR(Y1238=0,M1246="",Q1246=""),"",IF(AND(T1246="SI",Y1238&gt;=$Z$22),"CUMPLE",IF(Y1238&gt;=$Z$23,"CUMPLE","NO CUMPLE")))</f>
        <v>CUMPLE</v>
      </c>
      <c r="AA1246" s="215" t="str">
        <f t="shared" si="1117"/>
        <v/>
      </c>
      <c r="AB1246" s="133">
        <v>2021</v>
      </c>
      <c r="AC1246" s="134">
        <f t="shared" si="1119"/>
        <v>0</v>
      </c>
      <c r="AD1246" s="135" t="str">
        <f t="shared" si="1125"/>
        <v/>
      </c>
      <c r="AE1246" s="136"/>
      <c r="AF1246" s="188" t="str">
        <f>IF(OR(M1246="",L1238="",P1238=""),"",IF(AND(T1238="SI",AE1238&gt;=$AF$22),"CUMPLE",IF(AE1238&gt;=$AF$23,"CUMPLE","NO CUMPLE")))</f>
        <v>CUMPLE</v>
      </c>
      <c r="AG1246" s="136"/>
      <c r="AH1246" s="188" t="str">
        <f>IF(OR(M1246="",L1238="",P1238=""),"",IF(AND(T1238="SI",AG1238&gt;=$AH$22),"CUMPLE",IF(AG1238&gt;=$AH$23,"CUMPLE","NO CUMPLE")))</f>
        <v>CUMPLE</v>
      </c>
      <c r="AI1246" s="162" t="str">
        <f t="shared" si="1120"/>
        <v>CUMPLE</v>
      </c>
    </row>
    <row r="1247" spans="1:37" s="14" customFormat="1" ht="20.100000000000001" customHeight="1">
      <c r="A1247" s="259"/>
      <c r="B1247" s="150" t="str">
        <f t="shared" si="1121"/>
        <v/>
      </c>
      <c r="C1247" s="150"/>
      <c r="D1247" s="121"/>
      <c r="E1247" s="153"/>
      <c r="F1247" s="153"/>
      <c r="G1247" s="153"/>
      <c r="H1247" s="153"/>
      <c r="I1247" s="153">
        <f t="shared" si="1124"/>
        <v>0</v>
      </c>
      <c r="J1247" s="153">
        <f t="shared" si="1122"/>
        <v>0</v>
      </c>
      <c r="K1247" s="153"/>
      <c r="L1247" s="153"/>
      <c r="M1247" s="151"/>
      <c r="N1247" s="197" t="str">
        <f>IF(M1247="","",VLOOKUP(M1247,POA!$B$3:$G1210,3,0))</f>
        <v/>
      </c>
      <c r="O1247" s="160" t="s">
        <v>7</v>
      </c>
      <c r="P1247" s="160">
        <f>+SUM(P1248:P1249)</f>
        <v>0</v>
      </c>
      <c r="Q1247" s="203" t="str">
        <f>IF(ISERROR(VLOOKUP(M1247,POA!$B$3:$G1217,2,0)),"",VLOOKUP(M1247,POA!$B$3:$G1217,2,0))</f>
        <v/>
      </c>
      <c r="R1247" s="261"/>
      <c r="S1247" s="246"/>
      <c r="T1247" s="129"/>
      <c r="U1247" s="130"/>
      <c r="V1247" s="186" t="str">
        <f>IF(OR($U1238=0,M1247="",Q1247=""),"",IF(AND(T1247="SI",$U1238&gt;=$V$22),"CUMPLE",IF($U1238&gt;=$V$23,"CUMPLE","NO CUMPLE")))</f>
        <v/>
      </c>
      <c r="W1247" s="131"/>
      <c r="X1247" s="186" t="str">
        <f>IF(OR(W1238=0,M1247="",Q1247=""),"",IF(AND(T1247="SI",W1238&lt;=$X$22),"CUMPLE",IF(W1238&lt;=$X$23,"CUMPLE","NO CUMPLE")))</f>
        <v/>
      </c>
      <c r="Y1247" s="132"/>
      <c r="Z1247" s="186" t="str">
        <f>IF(OR(Y1238=0,M1247="",Q1247=""),"",IF(AND(T1247="SI",Y1238&gt;=$Z$22),"CUMPLE",IF(Y1238&gt;=$Z$23,"CUMPLE","NO CUMPLE")))</f>
        <v/>
      </c>
      <c r="AA1247" s="214" t="str">
        <f t="shared" si="1117"/>
        <v/>
      </c>
      <c r="AB1247" s="199">
        <v>2021</v>
      </c>
      <c r="AC1247" s="134">
        <f t="shared" si="1119"/>
        <v>0</v>
      </c>
      <c r="AD1247" s="135" t="str">
        <f>IF(OR(B1247="",C1247=""),"",IF(AND(AC1247&gt;0,AC1247&lt;=30000),"MIPYME","NO CUMPLE"))</f>
        <v/>
      </c>
      <c r="AE1247" s="136"/>
      <c r="AF1247" s="188" t="str">
        <f>IF(OR(M1247="",L1238="",P1247=""),"",IF(AND(T1238="SI",AE1238&gt;=$AF$22),"CUMPLE",IF(AE1238&gt;=$AF$23,"CUMPLE","NO CUMPLE")))</f>
        <v/>
      </c>
      <c r="AG1247" s="136"/>
      <c r="AH1247" s="188" t="str">
        <f>IF(OR(M1247="",L1238="",P1238=""),"",IF(AND(T1238="SI",AG1238&gt;=$AH$22),"CUMPLE",IF(AG1238&gt;=$AH$23,"CUMPLE","NO CUMPLE")))</f>
        <v/>
      </c>
      <c r="AI1247" s="162" t="str">
        <f t="shared" si="1120"/>
        <v/>
      </c>
    </row>
    <row r="1248" spans="1:37" ht="20.100000000000001" customHeight="1">
      <c r="A1248" s="259"/>
      <c r="B1248" s="284" t="str">
        <f t="shared" si="1121"/>
        <v/>
      </c>
      <c r="C1248" s="284"/>
      <c r="D1248" s="284"/>
      <c r="E1248" s="216"/>
      <c r="F1248" s="153"/>
      <c r="G1248" s="153"/>
      <c r="H1248" s="153"/>
      <c r="I1248" s="153">
        <f>IF(ISERROR(E1248-G1248),"",E1248-G1248)</f>
        <v>0</v>
      </c>
      <c r="J1248" s="153">
        <f t="shared" si="1122"/>
        <v>0</v>
      </c>
      <c r="K1248" s="153"/>
      <c r="L1248" s="153"/>
      <c r="M1248" s="151"/>
      <c r="N1248" s="197" t="str">
        <f>IF(M1248="","",VLOOKUP(M1248,POA!$B$3:$G1210,3,0))</f>
        <v/>
      </c>
      <c r="O1248" s="160" t="s">
        <v>7</v>
      </c>
      <c r="P1248" s="160">
        <f>+SUM(P1249:P1249)</f>
        <v>0</v>
      </c>
      <c r="Q1248" s="203" t="str">
        <f>IF(ISERROR(VLOOKUP(M1248,POA!$B$3:$G1218,2,0)),"",VLOOKUP(M1248,POA!$B$3:$G1218,2,0))</f>
        <v/>
      </c>
      <c r="R1248" s="204"/>
      <c r="S1248" s="253"/>
      <c r="T1248" s="129"/>
      <c r="U1248" s="129"/>
      <c r="V1248" s="186" t="str">
        <f>IF(OR($U1239=0,M1248="",Q1248=""),"",IF(AND(T1248="SI",$U1239&gt;=$V$22),"CUMPLE",IF($U1239&gt;=$V$23,"CUMPLE","NO CUMPLE")))</f>
        <v/>
      </c>
      <c r="W1248" s="129"/>
      <c r="X1248" s="186" t="str">
        <f>IF(OR(W1239=0,M1248="",Q1248=""),"",IF(AND(T1248="SI",W1239&lt;=$X$22),"CUMPLE",IF(W1239&lt;=$X$23,"CUMPLE","NO CUMPLE")))</f>
        <v/>
      </c>
      <c r="Y1248" s="129"/>
      <c r="Z1248" s="186" t="str">
        <f>IF(OR(Y1239=0,M1248="",Q1248=""),"",IF(AND(T1248="SI",Y1239&gt;=$Z$22),"CUMPLE",IF(Y1239&gt;=$Z$23,"CUMPLE","NO CUMPLE")))</f>
        <v/>
      </c>
      <c r="AA1248" s="214" t="str">
        <f t="shared" si="1117"/>
        <v/>
      </c>
      <c r="AB1248" s="200"/>
      <c r="AC1248" s="129"/>
      <c r="AD1248" s="129"/>
      <c r="AE1248" s="129"/>
      <c r="AF1248" s="188" t="str">
        <f>IF(OR(M1248="",L1238="",P1248=""),"",IF(AND(T1238="SI",AE1238&gt;=$AF$22),"CUMPLE",IF(AE1238&gt;=$AF$23,"CUMPLE","NO CUMPLE")))</f>
        <v/>
      </c>
      <c r="AG1248" s="129"/>
      <c r="AH1248" s="188" t="str">
        <f>IF(OR(M1248="",L1238="",P1238=""),"",IF(AND(T1238="SI",AG1238&gt;=$AH$22),"CUMPLE",IF(AG1238&gt;=$AH$23,"CUMPLE","NO CUMPLE")))</f>
        <v/>
      </c>
      <c r="AI1248" s="162" t="str">
        <f t="shared" si="1120"/>
        <v/>
      </c>
      <c r="AJ1248" s="14"/>
      <c r="AK1248" s="14"/>
    </row>
    <row r="1249" spans="1:37" ht="9.9499999999999993" customHeight="1" thickBot="1">
      <c r="A1249" s="259"/>
      <c r="B1249" s="322" t="s">
        <v>73</v>
      </c>
      <c r="C1249" s="323"/>
      <c r="D1249" s="323"/>
      <c r="E1249" s="323"/>
      <c r="F1249" s="323"/>
      <c r="G1249" s="323"/>
      <c r="H1249" s="323"/>
      <c r="I1249" s="323"/>
      <c r="J1249" s="323"/>
      <c r="K1249" s="323"/>
      <c r="L1249" s="323"/>
      <c r="M1249" s="323"/>
      <c r="N1249" s="323"/>
      <c r="O1249" s="323"/>
      <c r="P1249" s="323"/>
      <c r="Q1249" s="323"/>
      <c r="R1249" s="323"/>
      <c r="S1249" s="324"/>
      <c r="T1249" s="323"/>
      <c r="U1249" s="323"/>
      <c r="V1249" s="323"/>
      <c r="W1249" s="323"/>
      <c r="X1249" s="323"/>
      <c r="Y1249" s="323"/>
      <c r="Z1249" s="323"/>
      <c r="AA1249" s="324"/>
      <c r="AB1249" s="323"/>
      <c r="AC1249" s="323"/>
      <c r="AD1249" s="323"/>
      <c r="AE1249" s="323"/>
      <c r="AF1249" s="323"/>
      <c r="AG1249" s="323"/>
      <c r="AH1249" s="323"/>
      <c r="AI1249" s="325"/>
      <c r="AJ1249" s="14"/>
      <c r="AK1249" s="14"/>
    </row>
    <row r="1250" spans="1:37" s="221" customFormat="1" ht="26.1" customHeight="1">
      <c r="A1250" s="269" t="s">
        <v>429</v>
      </c>
      <c r="B1250" s="222">
        <v>103</v>
      </c>
      <c r="C1250" s="223" t="s">
        <v>430</v>
      </c>
      <c r="D1250" s="224">
        <f>IF(SUM(D1251:D1260)=0,"",SUM(D1251:D1260))</f>
        <v>1</v>
      </c>
      <c r="E1250" s="225">
        <f t="shared" ref="E1250:J1250" si="1126">IF(ISERROR(SUM(E1251:E1260)),"",SUM(E1251:E1260))</f>
        <v>1987603747</v>
      </c>
      <c r="F1250" s="225">
        <f t="shared" si="1126"/>
        <v>2265435782</v>
      </c>
      <c r="G1250" s="225">
        <f t="shared" si="1126"/>
        <v>468344481</v>
      </c>
      <c r="H1250" s="225">
        <f t="shared" si="1126"/>
        <v>542393889</v>
      </c>
      <c r="I1250" s="225">
        <f t="shared" si="1126"/>
        <v>1519259266</v>
      </c>
      <c r="J1250" s="225">
        <f t="shared" si="1126"/>
        <v>1723041893</v>
      </c>
      <c r="K1250" s="225">
        <f>IF(ISERROR(SUM(K1251:K1260)),"",SUM(K1251:K1260))</f>
        <v>278780777</v>
      </c>
      <c r="L1250" s="225">
        <f t="shared" ref="L1250" si="1127">IF(ISERROR(SUM(L1251:L1259)),"",SUM(L1251:L1259))</f>
        <v>9085678</v>
      </c>
      <c r="M1250" s="226">
        <v>5</v>
      </c>
      <c r="N1250" s="227">
        <f>IF(M1250="","",VLOOKUP(M1250,POA!$B$3:$G1222,3,0))</f>
        <v>5</v>
      </c>
      <c r="O1250" s="228" t="s">
        <v>7</v>
      </c>
      <c r="P1250" s="228">
        <f>+SUM(P1251:P1259)</f>
        <v>0</v>
      </c>
      <c r="Q1250" s="229">
        <f>IF(ISERROR(VLOOKUP(M1250,POA!$B$3:$G1235,2,0)),"",VLOOKUP(M1250,POA!$B$3:$G1235,2,0))</f>
        <v>1348402734</v>
      </c>
      <c r="R1250" s="230">
        <f>IF(M1250="","",SUM($I$1250)+IF(ISERROR(VLOOKUP(M1250,POA!$B$3:$G1219,4,0)),"",VLOOKUP(M1250,POA!$B$3:$G1219,4,0)))</f>
        <v>1788939812.8</v>
      </c>
      <c r="S1250" s="231" t="str">
        <f>IF(OR($R$26=0,M1250="",Q1250=""),"",IF($R$26&gt;=VLOOKUP(M1250,POA!$B$3:$G$21,6,FALSE),"CUMPLE","NO CUMPLE"))</f>
        <v/>
      </c>
      <c r="T1250" s="225" t="str">
        <f>IF(M1250="","",IF(COUNTIFS(T1251:T1260,"SI",D1251:D1260,"&gt;=10%")&gt;0,"SI","NO"))</f>
        <v>SI</v>
      </c>
      <c r="U1250" s="225">
        <f>IF(ISERROR(SUM(E1250/G1250)),0,SUM(E1250/G1250))</f>
        <v>4.243892749106613</v>
      </c>
      <c r="V1250" s="232" t="str">
        <f>IF(OR($U1250=0,M1250="",Q1250=""),"",IF(AND(T1250="SI",$U1250&gt;=$V$22),"CUMPLE",IF($U1250&gt;=$V$23,"CUMPLE","NO CUMPLE")))</f>
        <v>CUMPLE</v>
      </c>
      <c r="W1250" s="233">
        <f>IF(M1250="","",IF(ISERROR(SUM(H1250/F1250)),0,SUM(H1250/F1250)))</f>
        <v>0.23942143640070748</v>
      </c>
      <c r="X1250" s="232" t="str">
        <f>IF(OR(W1250=0,M1250="",Q1250=""),"",IF(AND(T1250="SI",W1250&lt;=$X$22),"CUMPLE",IF(W1250&lt;=$X$23,"CUMPLE","NO CUMPLE")))</f>
        <v>CUMPLE</v>
      </c>
      <c r="Y1250" s="225">
        <f>IF(ISERROR(SUM(K1250/L1250)),0,SUM(K1250/L1250))</f>
        <v>30.683541393388584</v>
      </c>
      <c r="Z1250" s="232" t="str">
        <f>IF(OR(Y1250=0,M1250="",Q1250=""),"",IF(AND(T1250="SI",Y1250&gt;=$Z$22),"CUMPLE",IF(Y1250&gt;=$Z$23,"CUMPLE","NO CUMPLE")))</f>
        <v>CUMPLE</v>
      </c>
      <c r="AA1250" s="234" t="str">
        <f t="shared" ref="AA1250:AA1260" si="1128">IF(OR(S1250="",V1250="",X1250="",Z1250=""),"",IF(S1250="NO CUMPLE","NO CUMPLE",IF(V1250="NO CUMPLE","NO CUMPLE",IF(X1250="NO CUMPLE","NO CUMPLE",IF(Z1250="NO CUMPLE","NO CUMPLE",IF(Z1250="NO CUMPLE","NO CUMPLE","CUMPLE"))))))</f>
        <v/>
      </c>
      <c r="AB1250" s="235">
        <v>2021</v>
      </c>
      <c r="AC1250" s="236">
        <f>IF(ISERROR(F1250/VLOOKUP(AB1250,$AC$21:$AD$23,2)),"",F1250/VLOOKUP(AB1250,$AC$21:$AD$23,2))</f>
        <v>2493.5288390205674</v>
      </c>
      <c r="AD1250" s="237" t="str">
        <f>IF(OR(B1250="",C1250=""),"",IF(AND(AC1250&gt;0,AC1250&lt;=30000),"MIPYME","NO CUMPLE"))</f>
        <v>MIPYME</v>
      </c>
      <c r="AE1250" s="238">
        <f>IF(M1250="","",IF(ISERROR(SUM(K1250/J1250)),0,SUM(K1250/J1250)))</f>
        <v>0.1617957045226642</v>
      </c>
      <c r="AF1250" s="239" t="str">
        <f>IF(OR(M1250="",L1250="",P1250=""),"",IF(AND(T1250="SI",AE1250&gt;=$AF$22),"CUMPLE",IF(AE1250&gt;=$AF$23,"CUMPLE","NO CUMPLE")))</f>
        <v>CUMPLE</v>
      </c>
      <c r="AG1250" s="238">
        <f>IF(M1250="","",IF(ISERROR(SUM(K1250/F1250)),0,SUM(K1250/F1250)))</f>
        <v>0.1230583445423835</v>
      </c>
      <c r="AH1250" s="239" t="str">
        <f>IF(OR(M1250="",L1250="",P1250=""),"",IF(AND(T1250="SI",AG1250&gt;=$AH$22),"CUMPLE",IF(AG1250&gt;=$AH$23,"CUMPLE","NO CUMPLE")))</f>
        <v>CUMPLE</v>
      </c>
      <c r="AI1250" s="234" t="str">
        <f>IF(OR(AF1250="",AH1250=""),"",IF(AF1250="NO CUMPLE","NO CUMPLE",IF(AH1250="NO CUMPLE","NO CUMPLE",IF(AH1250="NO CUMPLE","NO CUMPLE","CUMPLE"))))</f>
        <v>CUMPLE</v>
      </c>
    </row>
    <row r="1251" spans="1:37" s="14" customFormat="1" ht="20.100000000000001" customHeight="1">
      <c r="A1251" s="259">
        <v>45483</v>
      </c>
      <c r="B1251" s="146">
        <f>IF(C1251="","",B1250+0.1)</f>
        <v>103.1</v>
      </c>
      <c r="C1251" s="146" t="s">
        <v>431</v>
      </c>
      <c r="D1251" s="147">
        <v>0.1</v>
      </c>
      <c r="E1251" s="137">
        <v>386770417</v>
      </c>
      <c r="F1251" s="137">
        <v>399468417</v>
      </c>
      <c r="G1251" s="137">
        <v>6565640</v>
      </c>
      <c r="H1251" s="137">
        <v>6565640</v>
      </c>
      <c r="I1251" s="137">
        <f>IF(ISERROR(E1251-G1251),"",E1251-G1251)</f>
        <v>380204777</v>
      </c>
      <c r="J1251" s="137">
        <f>IF(ISERROR(F1251-H1251),"",F1251-H1251)</f>
        <v>392902777</v>
      </c>
      <c r="K1251" s="137">
        <v>142177903</v>
      </c>
      <c r="L1251" s="137">
        <v>97017</v>
      </c>
      <c r="M1251" s="148">
        <v>6</v>
      </c>
      <c r="N1251" s="198">
        <f>IF(M1251="","",VLOOKUP(M1251,POA!$B$3:$G1222,3,0))</f>
        <v>5</v>
      </c>
      <c r="O1251" s="159" t="s">
        <v>7</v>
      </c>
      <c r="P1251" s="159">
        <f t="shared" ref="P1251:P1252" si="1129">+SUM(P1252:P1260)</f>
        <v>0</v>
      </c>
      <c r="Q1251" s="202">
        <f>IF(ISERROR(VLOOKUP(M1251,POA!$B$3:$G1235,2,0)),"",VLOOKUP(M1251,POA!$B$3:$G1235,2,0))</f>
        <v>1264100957</v>
      </c>
      <c r="R1251" s="264">
        <f>IF(M1251="","",SUM($I$1250)+IF(ISERROR(VLOOKUP(M1251,POA!$B$3:$G1220,4,0)),"",VLOOKUP(M1251,POA!$B$3:$G1220,4,0)))</f>
        <v>1772079457.4000001</v>
      </c>
      <c r="S1251" s="256" t="str">
        <f>IF(OR($R$26=0,M1251="",Q1251=""),"",IF($R$26&gt;=VLOOKUP(M1251,POA!$B$3:$G$21,6,FALSE),"CUMPLE","NO CUMPLE"))</f>
        <v/>
      </c>
      <c r="T1251" s="154" t="s">
        <v>71</v>
      </c>
      <c r="U1251" s="138"/>
      <c r="V1251" s="185" t="str">
        <f>IF(OR($U1250=0,M1251="",Q1251=""),"",IF(AND(T1251="SI",$U1250&gt;=$V$22),"CUMPLE",IF($U1250&gt;=$V$23,"CUMPLE","NO CUMPLE")))</f>
        <v>CUMPLE</v>
      </c>
      <c r="W1251" s="139"/>
      <c r="X1251" s="185" t="str">
        <f>IF(OR(W1250=0,M1251="",Q1251=""),"",IF(AND(T1251="SI",W1250&lt;=$X$22),"CUMPLE",IF(W1250&lt;=$X$23,"CUMPLE","NO CUMPLE")))</f>
        <v>CUMPLE</v>
      </c>
      <c r="Y1251" s="140"/>
      <c r="Z1251" s="185" t="str">
        <f>IF(OR(Y1250=0,M1251="",Q1251=""),"",IF(AND(T1251="SI",Y1250&gt;=$Z$22),"CUMPLE",IF(Y1250&gt;=$Z$23,"CUMPLE","NO CUMPLE")))</f>
        <v>CUMPLE</v>
      </c>
      <c r="AA1251" s="213" t="str">
        <f t="shared" si="1128"/>
        <v/>
      </c>
      <c r="AB1251" s="141">
        <v>2021</v>
      </c>
      <c r="AC1251" s="142">
        <f t="shared" ref="AC1251:AC1259" si="1130">IF(ISERROR(F1251/VLOOKUP(AB1251,$AC$21:$AD$23,2)),"",F1251/VLOOKUP(AB1251,$AC$21:$AD$23,2))</f>
        <v>439.68848112216932</v>
      </c>
      <c r="AD1251" s="143" t="str">
        <f>IF(OR(B1251="",C1251=""),"",IF(AND(AC1251&gt;0,AC1251&lt;=30000),"MIPYME","NO CUMPLE"))</f>
        <v>MIPYME</v>
      </c>
      <c r="AE1251" s="144"/>
      <c r="AF1251" s="187" t="str">
        <f>IF(OR(M1251="",L1250="",P1251=""),"",IF(AND(T1250="SI",AE1250&gt;=$AF$22),"CUMPLE",IF(AE1250&gt;=$AF$23,"CUMPLE","NO CUMPLE")))</f>
        <v>CUMPLE</v>
      </c>
      <c r="AG1251" s="144"/>
      <c r="AH1251" s="187" t="str">
        <f>IF(OR(M1251="",L1250="",P1251=""),"",IF(AND(T1250="SI",AG1250&gt;=$AH$22),"CUMPLE",IF(AG1250&gt;=$AH$23,"CUMPLE","NO CUMPLE")))</f>
        <v>CUMPLE</v>
      </c>
      <c r="AI1251" s="161" t="str">
        <f t="shared" ref="AI1251:AI1257" si="1131">IF(OR(AF1251="",AH1251=""),"",IF(AF1251="NO CUMPLE","NO CUMPLE",IF(AH1251="NO CUMPLE","NO CUMPLE",IF(AH1251="NO CUMPLE","NO CUMPLE","CUMPLE"))))</f>
        <v>CUMPLE</v>
      </c>
    </row>
    <row r="1252" spans="1:37" s="14" customFormat="1" ht="20.100000000000001" customHeight="1">
      <c r="A1252" s="259">
        <v>45482</v>
      </c>
      <c r="B1252" s="21">
        <f t="shared" ref="B1252:B1260" si="1132">IF(C1252="","",B1251+0.1)</f>
        <v>103.19999999999999</v>
      </c>
      <c r="C1252" s="21" t="s">
        <v>432</v>
      </c>
      <c r="D1252" s="121">
        <v>0.45</v>
      </c>
      <c r="E1252" s="153">
        <v>801241688</v>
      </c>
      <c r="F1252" s="153">
        <v>915612723</v>
      </c>
      <c r="G1252" s="153">
        <v>108461805</v>
      </c>
      <c r="H1252" s="153">
        <v>171906213</v>
      </c>
      <c r="I1252" s="153">
        <f>IF(ISERROR(E1252-G1252),"",E1252-G1252)</f>
        <v>692779883</v>
      </c>
      <c r="J1252" s="153">
        <f t="shared" ref="J1252:J1260" si="1133">IF(ISERROR(F1252-H1252),"",F1252-H1252)</f>
        <v>743706510</v>
      </c>
      <c r="K1252" s="153">
        <v>92480268</v>
      </c>
      <c r="L1252" s="153">
        <v>6161090</v>
      </c>
      <c r="M1252" s="149">
        <v>7</v>
      </c>
      <c r="N1252" s="197">
        <f>IF(M1252="","",VLOOKUP(M1252,POA!$B$3:$G1222,3,0))</f>
        <v>5</v>
      </c>
      <c r="O1252" s="160" t="s">
        <v>7</v>
      </c>
      <c r="P1252" s="160">
        <f t="shared" si="1129"/>
        <v>0</v>
      </c>
      <c r="Q1252" s="255">
        <f>IF(ISERROR(VLOOKUP(M1252,POA!$B$3:$G1235,2,0)),"",VLOOKUP(M1252,POA!$B$3:$G1235,2,0))</f>
        <v>1167015102</v>
      </c>
      <c r="R1252" s="295">
        <f>IF(M1252="","",SUM($I$1250)+IF(ISERROR(VLOOKUP(M1252,POA!$B$3:$G1221,4,0)),"",VLOOKUP(M1252,POA!$B$3:$G1221,4,0)))</f>
        <v>1752662286.4000001</v>
      </c>
      <c r="S1252" s="257" t="str">
        <f>IF(OR($R$26=0,M1252="",Q1252=""),"",IF($R$26&gt;=VLOOKUP(M1252,POA!$B$3:$G$21,6,FALSE),"CUMPLE","NO CUMPLE"))</f>
        <v/>
      </c>
      <c r="T1252" s="129" t="s">
        <v>71</v>
      </c>
      <c r="U1252" s="130"/>
      <c r="V1252" s="186" t="str">
        <f>IF(OR($U1250=0,M1252="",Q1252=""),"",IF(AND(T1252="SI",$U1250&gt;=$V$22),"CUMPLE",IF($U1250&gt;=$V$23,"CUMPLE","NO CUMPLE")))</f>
        <v>CUMPLE</v>
      </c>
      <c r="W1252" s="131"/>
      <c r="X1252" s="186" t="str">
        <f>IF(OR(W1250=0,M1252="",Q1252=""),"",IF(AND(T1252="SI",W1250&lt;=$X$22),"CUMPLE",IF(W1250&lt;=$X$23,"CUMPLE","NO CUMPLE")))</f>
        <v>CUMPLE</v>
      </c>
      <c r="Y1252" s="132"/>
      <c r="Z1252" s="186" t="str">
        <f>IF(OR(Y1250=0,M1252="",Q1252=""),"",IF(AND(T1252="SI",Y1250&gt;=$Z$22),"CUMPLE",IF(Y1250&gt;=$Z$23,"CUMPLE","NO CUMPLE")))</f>
        <v>CUMPLE</v>
      </c>
      <c r="AA1252" s="214" t="str">
        <f t="shared" si="1128"/>
        <v/>
      </c>
      <c r="AB1252" s="199">
        <v>2021</v>
      </c>
      <c r="AC1252" s="134">
        <f t="shared" si="1130"/>
        <v>1007.8002423706091</v>
      </c>
      <c r="AD1252" s="135" t="str">
        <f t="shared" ref="AD1252:AD1255" si="1134">IF(OR(B1252="",C1252=""),"",IF(AND(AC1252&gt;0,AC1252&lt;=30000),"MIPYME","NO CUMPLE"))</f>
        <v>MIPYME</v>
      </c>
      <c r="AE1252" s="136"/>
      <c r="AF1252" s="188" t="str">
        <f>IF(OR(M1252="",L1250="",P1252=""),"",IF(AND(T1250="SI",AE1250&gt;=$AF$22),"CUMPLE",IF(AE1250&gt;=$AF$23,"CUMPLE","NO CUMPLE")))</f>
        <v>CUMPLE</v>
      </c>
      <c r="AG1252" s="136"/>
      <c r="AH1252" s="188" t="str">
        <f>IF(OR(M1252="",L1250="",P1250=""),"",IF(AND(T1250="SI",AG1250&gt;=$AH$22),"CUMPLE",IF(AG1250&gt;=$AH$23,"CUMPLE","NO CUMPLE")))</f>
        <v>CUMPLE</v>
      </c>
      <c r="AI1252" s="162" t="str">
        <f t="shared" si="1131"/>
        <v>CUMPLE</v>
      </c>
    </row>
    <row r="1253" spans="1:37" s="14" customFormat="1" ht="20.100000000000001" customHeight="1">
      <c r="A1253" s="259">
        <v>45461</v>
      </c>
      <c r="B1253" s="21">
        <f t="shared" si="1132"/>
        <v>103.29999999999998</v>
      </c>
      <c r="C1253" s="21" t="s">
        <v>433</v>
      </c>
      <c r="D1253" s="121">
        <v>0.45</v>
      </c>
      <c r="E1253" s="153">
        <v>799591642</v>
      </c>
      <c r="F1253" s="153">
        <v>950354642</v>
      </c>
      <c r="G1253" s="153">
        <v>353317036</v>
      </c>
      <c r="H1253" s="153">
        <v>363922036</v>
      </c>
      <c r="I1253" s="153">
        <f t="shared" ref="I1253:I1259" si="1135">IF(ISERROR(E1253-G1253),"",E1253-G1253)</f>
        <v>446274606</v>
      </c>
      <c r="J1253" s="153">
        <f t="shared" si="1133"/>
        <v>586432606</v>
      </c>
      <c r="K1253" s="153">
        <v>44122606</v>
      </c>
      <c r="L1253" s="153">
        <v>2827571</v>
      </c>
      <c r="M1253" s="149">
        <v>8</v>
      </c>
      <c r="N1253" s="197">
        <f>IF(M1253="","",VLOOKUP(M1253,POA!$B$3:$G1222,3,0))</f>
        <v>5</v>
      </c>
      <c r="O1253" s="160" t="s">
        <v>7</v>
      </c>
      <c r="P1253" s="160">
        <f>+SUM(P1254:P1261)</f>
        <v>0</v>
      </c>
      <c r="Q1253" s="255">
        <f>IF(ISERROR(VLOOKUP(M1253,POA!$B$3:$G1235,2,0)),"",VLOOKUP(M1253,POA!$B$3:$G1235,2,0))</f>
        <v>1146992897</v>
      </c>
      <c r="R1253" s="295">
        <f>IF(M1253="","",SUM($I$1250)+IF(ISERROR(VLOOKUP(M1253,POA!$B$3:$G1222,4,0)),"",VLOOKUP(M1253,POA!$B$3:$G1222,4,0)))</f>
        <v>1748657845.4000001</v>
      </c>
      <c r="S1253" s="294" t="str">
        <f>IF(OR($R$26=0,M1253="",Q1253=""),"",IF($R$26&gt;=VLOOKUP(M1253,POA!$B$3:$G$21,6,FALSE),"CUMPLE","NO CUMPLE"))</f>
        <v/>
      </c>
      <c r="T1253" s="129" t="s">
        <v>71</v>
      </c>
      <c r="U1253" s="130"/>
      <c r="V1253" s="186" t="str">
        <f>IF(OR($U1250=0,M1253="",Q1253=""),"",IF(AND(T1253="SI",$U1250&gt;=$V$22),"CUMPLE",IF($U1250&gt;=$V$23,"CUMPLE","NO CUMPLE")))</f>
        <v>CUMPLE</v>
      </c>
      <c r="W1253" s="131"/>
      <c r="X1253" s="186" t="str">
        <f>IF(OR(W1250=0,M1253="",Q1253=""),"",IF(AND(T1253="SI",W1250&lt;=$X$22),"CUMPLE",IF(W1250&lt;=$X$23,"CUMPLE","NO CUMPLE")))</f>
        <v>CUMPLE</v>
      </c>
      <c r="Y1253" s="132"/>
      <c r="Z1253" s="186" t="str">
        <f>IF(OR(Y1250=0,M1253="",Q1253=""),"",IF(AND(T1253="SI",Y1250&gt;=$Z$22),"CUMPLE",IF(Y1250&gt;=$Z$23,"CUMPLE","NO CUMPLE")))</f>
        <v>CUMPLE</v>
      </c>
      <c r="AA1253" s="214" t="str">
        <f t="shared" si="1128"/>
        <v/>
      </c>
      <c r="AB1253" s="199">
        <v>2021</v>
      </c>
      <c r="AC1253" s="134">
        <f t="shared" si="1130"/>
        <v>1046.0401155277889</v>
      </c>
      <c r="AD1253" s="135" t="str">
        <f t="shared" si="1134"/>
        <v>MIPYME</v>
      </c>
      <c r="AE1253" s="136"/>
      <c r="AF1253" s="188" t="str">
        <f>IF(OR(M1253="",L1250="",P1253=""),"",IF(AND(T1250="SI",AE1250&gt;=$AF$22),"CUMPLE",IF(AE1250&gt;=$AF$23,"CUMPLE","NO CUMPLE")))</f>
        <v>CUMPLE</v>
      </c>
      <c r="AG1253" s="136"/>
      <c r="AH1253" s="188" t="str">
        <f>IF(OR(M1253="",L1250="",P1250=""),"",IF(AND(T1250="SI",AG1250&gt;=$AH$22),"CUMPLE",IF(AG1250&gt;=$AH$23,"CUMPLE","NO CUMPLE")))</f>
        <v>CUMPLE</v>
      </c>
      <c r="AI1253" s="162" t="str">
        <f t="shared" si="1131"/>
        <v>CUMPLE</v>
      </c>
    </row>
    <row r="1254" spans="1:37" s="14" customFormat="1" ht="20.100000000000001" customHeight="1">
      <c r="A1254" s="259"/>
      <c r="B1254" s="21" t="str">
        <f t="shared" si="1132"/>
        <v/>
      </c>
      <c r="C1254" s="21"/>
      <c r="D1254" s="121"/>
      <c r="E1254" s="153"/>
      <c r="F1254" s="153"/>
      <c r="G1254" s="153"/>
      <c r="H1254" s="153"/>
      <c r="I1254" s="153">
        <f t="shared" si="1135"/>
        <v>0</v>
      </c>
      <c r="J1254" s="153">
        <f t="shared" si="1133"/>
        <v>0</v>
      </c>
      <c r="K1254" s="153"/>
      <c r="L1254" s="153"/>
      <c r="M1254" s="149">
        <v>9</v>
      </c>
      <c r="N1254" s="197">
        <f>IF(M1254="","",VLOOKUP(M1254,POA!$B$3:$G1235,3,0))</f>
        <v>5</v>
      </c>
      <c r="O1254" s="160" t="s">
        <v>7</v>
      </c>
      <c r="P1254" s="160">
        <f>+SUM(P1255:P1261)</f>
        <v>0</v>
      </c>
      <c r="Q1254" s="255">
        <f>IF(ISERROR(VLOOKUP(M1254,POA!$B$3:$G1224,2,0)),"",VLOOKUP(M1254,POA!$B$3:$G1224,2,0))</f>
        <v>1077361989</v>
      </c>
      <c r="R1254" s="295">
        <f>IF(M1254="","",SUM($I$1250)+IF(ISERROR(VLOOKUP(M1254,POA!$B$3:$G1223,4,0)),"",VLOOKUP(M1254,POA!$B$3:$G1223,4,0)))</f>
        <v>1734731663.8</v>
      </c>
      <c r="S1254" s="298" t="str">
        <f>IF(OR($R$26=0,M1254="",Q1254=""),"",IF($R$26&gt;=VLOOKUP(M1254,POA!$B$3:$G$21,6,FALSE),"CUMPLE","NO CUMPLE"))</f>
        <v/>
      </c>
      <c r="T1254" s="129"/>
      <c r="U1254" s="130"/>
      <c r="V1254" s="186" t="str">
        <f>IF(OR($U1250=0,M1254="",Q1254=""),"",IF(AND(T1254="SI",$U1250&gt;=$V$22),"CUMPLE",IF($U1250&gt;=$V$23,"CUMPLE","NO CUMPLE")))</f>
        <v>CUMPLE</v>
      </c>
      <c r="W1254" s="131"/>
      <c r="X1254" s="186" t="str">
        <f>IF(OR(W1250=0,M1254="",Q1254=""),"",IF(AND(T1254="SI",W1250&lt;=$X$22),"CUMPLE",IF(W1250&lt;=$X$23,"CUMPLE","NO CUMPLE")))</f>
        <v>CUMPLE</v>
      </c>
      <c r="Y1254" s="132"/>
      <c r="Z1254" s="186" t="str">
        <f>IF(OR(Y1250=0,M1254="",Q1254=""),"",IF(AND(T1254="SI",Y1250&gt;=$Z$22),"CUMPLE",IF(Y1250&gt;=$Z$23,"CUMPLE","NO CUMPLE")))</f>
        <v>CUMPLE</v>
      </c>
      <c r="AA1254" s="214" t="str">
        <f t="shared" si="1128"/>
        <v/>
      </c>
      <c r="AB1254" s="199">
        <v>2021</v>
      </c>
      <c r="AC1254" s="134">
        <f t="shared" si="1130"/>
        <v>0</v>
      </c>
      <c r="AD1254" s="135" t="str">
        <f t="shared" si="1134"/>
        <v/>
      </c>
      <c r="AE1254" s="136"/>
      <c r="AF1254" s="188" t="str">
        <f>IF(OR(M1254="",L1250="",P1254=""),"",IF(AND(T1250="SI",AE1250&gt;=$AF$22),"CUMPLE",IF(AE1250&gt;=$AF$23,"CUMPLE","NO CUMPLE")))</f>
        <v>CUMPLE</v>
      </c>
      <c r="AG1254" s="136"/>
      <c r="AH1254" s="188" t="str">
        <f>IF(OR(M1253="",L1250="",P1250=""),"",IF(AND(T1250="SI",AG1250&gt;=$AH$22),"CUMPLE",IF(AG1250&gt;=$AH$23,"CUMPLE","NO CUMPLE")))</f>
        <v>CUMPLE</v>
      </c>
      <c r="AI1254" s="162" t="str">
        <f t="shared" si="1131"/>
        <v>CUMPLE</v>
      </c>
    </row>
    <row r="1255" spans="1:37" s="14" customFormat="1" ht="20.100000000000001" customHeight="1">
      <c r="A1255" s="259"/>
      <c r="B1255" s="21" t="str">
        <f t="shared" si="1132"/>
        <v/>
      </c>
      <c r="C1255" s="21"/>
      <c r="D1255" s="121"/>
      <c r="E1255" s="153"/>
      <c r="F1255" s="153"/>
      <c r="G1255" s="153"/>
      <c r="H1255" s="153"/>
      <c r="I1255" s="153">
        <f t="shared" si="1135"/>
        <v>0</v>
      </c>
      <c r="J1255" s="153">
        <f t="shared" si="1133"/>
        <v>0</v>
      </c>
      <c r="K1255" s="153"/>
      <c r="L1255" s="153"/>
      <c r="M1255" s="149"/>
      <c r="N1255" s="197"/>
      <c r="O1255" s="160"/>
      <c r="P1255" s="160"/>
      <c r="Q1255" s="203"/>
      <c r="R1255" s="261"/>
      <c r="S1255" s="246" t="str">
        <f>IF(OR($R$26=0,M1255="",Q1255=""),"",IF($R$26&gt;=VLOOKUP(M1255,POA!$B$3:$G$21,6,FALSE),"CUMPLE","NO CUMPLE"))</f>
        <v/>
      </c>
      <c r="T1255" s="129"/>
      <c r="U1255" s="130"/>
      <c r="V1255" s="186" t="str">
        <f>IF(OR($U1250=0,M1255="",Q1255=""),"",IF(AND(T1255="SI",$U1250&gt;=$V$22),"CUMPLE",IF($U1250&gt;=$V$23,"CUMPLE","NO CUMPLE")))</f>
        <v/>
      </c>
      <c r="W1255" s="131"/>
      <c r="X1255" s="186" t="str">
        <f>IF(OR(W1250=0,M1255="",Q1255=""),"",IF(AND(T1255="SI",W1250&lt;=$X$22),"CUMPLE",IF(W1250&lt;=$X$23,"CUMPLE","NO CUMPLE")))</f>
        <v/>
      </c>
      <c r="Y1255" s="132"/>
      <c r="Z1255" s="186" t="str">
        <f>IF(OR(Y1250=0,M1255="",Q1255=""),"",IF(AND(T1255="SI",Y1250&gt;=$Z$22),"CUMPLE",IF(Y1250&gt;=$Z$23,"CUMPLE","NO CUMPLE")))</f>
        <v/>
      </c>
      <c r="AA1255" s="214" t="str">
        <f t="shared" si="1128"/>
        <v/>
      </c>
      <c r="AB1255" s="199">
        <v>2021</v>
      </c>
      <c r="AC1255" s="134">
        <f t="shared" si="1130"/>
        <v>0</v>
      </c>
      <c r="AD1255" s="135" t="str">
        <f t="shared" si="1134"/>
        <v/>
      </c>
      <c r="AE1255" s="136"/>
      <c r="AF1255" s="188" t="str">
        <f>IF(OR(M1255="",L1250="",P1255=""),"",IF(AND(T1250="SI",AE1250&gt;=$AF$22),"CUMPLE",IF(AE1250&gt;=$AF$23,"CUMPLE","NO CUMPLE")))</f>
        <v/>
      </c>
      <c r="AG1255" s="136"/>
      <c r="AH1255" s="188" t="str">
        <f>IF(OR(M1255="",L1250="",P1250=""),"",IF(AND(T1250="SI",AG1250&gt;=$AH$22),"CUMPLE",IF(AG1250&gt;=$AH$23,"CUMPLE","NO CUMPLE")))</f>
        <v/>
      </c>
      <c r="AI1255" s="162" t="str">
        <f t="shared" si="1131"/>
        <v/>
      </c>
    </row>
    <row r="1256" spans="1:37" s="14" customFormat="1" ht="20.100000000000001" customHeight="1">
      <c r="A1256" s="259"/>
      <c r="B1256" s="150" t="str">
        <f t="shared" si="1132"/>
        <v/>
      </c>
      <c r="C1256" s="150"/>
      <c r="D1256" s="121"/>
      <c r="E1256" s="153"/>
      <c r="F1256" s="153"/>
      <c r="G1256" s="153"/>
      <c r="H1256" s="153"/>
      <c r="I1256" s="153">
        <f t="shared" si="1135"/>
        <v>0</v>
      </c>
      <c r="J1256" s="153">
        <f t="shared" si="1133"/>
        <v>0</v>
      </c>
      <c r="K1256" s="153"/>
      <c r="L1256" s="153"/>
      <c r="M1256" s="149"/>
      <c r="N1256" s="197" t="str">
        <f>IF(M1256="","",VLOOKUP(M1256,POA!$B$3:$G1222,3,0))</f>
        <v/>
      </c>
      <c r="O1256" s="160" t="s">
        <v>7</v>
      </c>
      <c r="P1256" s="160">
        <f>+SUM(P1257:P1261)</f>
        <v>0</v>
      </c>
      <c r="Q1256" s="203" t="str">
        <f>IF(ISERROR(VLOOKUP(M1256,POA!$B$3:$G1235,2,0)),"",VLOOKUP(M1256,POA!$B$3:$G1235,2,0))</f>
        <v/>
      </c>
      <c r="R1256" s="204"/>
      <c r="S1256" s="246" t="str">
        <f>IF(OR($R$26=0,M1256="",Q1256=""),"",IF($R$26&gt;=VLOOKUP(M1256,POA!$B$3:$G$21,6,FALSE),"CUMPLE","NO CUMPLE"))</f>
        <v/>
      </c>
      <c r="T1256" s="129"/>
      <c r="U1256" s="130"/>
      <c r="V1256" s="186" t="str">
        <f>IF(OR($U1250=0,M1256="",Q1256=""),"",IF(AND(T1256="SI",$U1250&gt;=$V$22),"CUMPLE",IF($U1250&gt;=$V$23,"CUMPLE","NO CUMPLE")))</f>
        <v/>
      </c>
      <c r="W1256" s="131"/>
      <c r="X1256" s="186" t="str">
        <f>IF(OR(W1250=0,M1256="",Q1256=""),"",IF(AND(T1256="SI",W1250&lt;=$X$22),"CUMPLE",IF(W1250&lt;=$X$23,"CUMPLE","NO CUMPLE")))</f>
        <v/>
      </c>
      <c r="Y1256" s="132"/>
      <c r="Z1256" s="186" t="str">
        <f>IF(OR(Y1250=0,M1256="",Q1256=""),"",IF(AND(T1256="SI",Y1250&gt;=$Z$22),"CUMPLE",IF(Y1250&gt;=$Z$23,"CUMPLE","NO CUMPLE")))</f>
        <v/>
      </c>
      <c r="AA1256" s="214" t="str">
        <f t="shared" si="1128"/>
        <v/>
      </c>
      <c r="AB1256" s="199">
        <v>2021</v>
      </c>
      <c r="AC1256" s="134">
        <f t="shared" si="1130"/>
        <v>0</v>
      </c>
      <c r="AD1256" s="135" t="str">
        <f>IF(OR(B1256="",C1256=""),"",IF(AND(AC1256&gt;0,AC1256&lt;=30000),"MIPYME","NO CUMPLE"))</f>
        <v/>
      </c>
      <c r="AE1256" s="136"/>
      <c r="AF1256" s="188" t="str">
        <f>IF(OR(M1256="",L1250="",P1256=""),"",IF(AND(T1254="SI",AE1250&gt;=$AF$22),"CUMPLE",IF(AE1250&gt;=$AF$23,"CUMPLE","NO CUMPLE")))</f>
        <v/>
      </c>
      <c r="AG1256" s="136"/>
      <c r="AH1256" s="188" t="str">
        <f>IF(OR(M1256="",L1250="",P1250=""),"",IF(AND(T1250="SI",AG1250&gt;=$AH$22),"CUMPLE",IF(AG1250&gt;=$AH$23,"CUMPLE","NO CUMPLE")))</f>
        <v/>
      </c>
      <c r="AI1256" s="162" t="str">
        <f t="shared" si="1131"/>
        <v/>
      </c>
    </row>
    <row r="1257" spans="1:37" s="14" customFormat="1" ht="20.100000000000001" customHeight="1">
      <c r="A1257" s="259"/>
      <c r="B1257" s="150" t="str">
        <f t="shared" si="1132"/>
        <v/>
      </c>
      <c r="C1257" s="150"/>
      <c r="D1257" s="121"/>
      <c r="E1257" s="153"/>
      <c r="F1257" s="153"/>
      <c r="G1257" s="153"/>
      <c r="H1257" s="153"/>
      <c r="I1257" s="153">
        <f t="shared" si="1135"/>
        <v>0</v>
      </c>
      <c r="J1257" s="153">
        <f t="shared" si="1133"/>
        <v>0</v>
      </c>
      <c r="K1257" s="153"/>
      <c r="L1257" s="153"/>
      <c r="M1257" s="149"/>
      <c r="N1257" s="197"/>
      <c r="O1257" s="160"/>
      <c r="P1257" s="160"/>
      <c r="Q1257" s="203"/>
      <c r="R1257" s="204"/>
      <c r="S1257" s="246" t="str">
        <f>IF(OR($R$26=0,M1257="",Q1257=""),"",IF($R$26&gt;=VLOOKUP(M1257,POA!$B$3:$G$21,6,FALSE),"CUMPLE","NO CUMPLE"))</f>
        <v/>
      </c>
      <c r="T1257" s="129"/>
      <c r="U1257" s="130"/>
      <c r="V1257" s="186" t="str">
        <f>IF(OR($U1250=0,M1257="",Q1257=""),"",IF(AND(T1257="SI",$U1250&gt;=$V$22),"CUMPLE",IF($U1250&gt;=$V$23,"CUMPLE","NO CUMPLE")))</f>
        <v/>
      </c>
      <c r="W1257" s="131"/>
      <c r="X1257" s="186" t="str">
        <f>IF(OR(W1250=0,M1257="",Q1257=""),"",IF(AND(T1257="SI",W1250&lt;=$X$22),"CUMPLE",IF(W1250&lt;=$X$23,"CUMPLE","NO CUMPLE")))</f>
        <v/>
      </c>
      <c r="Y1257" s="132"/>
      <c r="Z1257" s="186" t="str">
        <f>IF(OR(Y1250=0,M1257="",Q1257=""),"",IF(AND(T1257="SI",Y1250&gt;=$Z$22),"CUMPLE",IF(Y1250&gt;=$Z$23,"CUMPLE","NO CUMPLE")))</f>
        <v/>
      </c>
      <c r="AA1257" s="214" t="str">
        <f t="shared" si="1128"/>
        <v/>
      </c>
      <c r="AB1257" s="199">
        <v>2021</v>
      </c>
      <c r="AC1257" s="134">
        <f t="shared" si="1130"/>
        <v>0</v>
      </c>
      <c r="AD1257" s="135" t="str">
        <f t="shared" ref="AD1257:AD1258" si="1136">IF(OR(B1257="",C1257=""),"",IF(AND(AC1257&gt;0,AC1257&lt;=30000),"MIPYME","NO CUMPLE"))</f>
        <v/>
      </c>
      <c r="AE1257" s="136"/>
      <c r="AF1257" s="188" t="str">
        <f>IF(OR(M1257="",L1250="",P1257=""),"",IF(AND(T1250="SI",AE1250&gt;=$AF$22),"CUMPLE",IF(AE1250&gt;=$AF$23,"CUMPLE","NO CUMPLE")))</f>
        <v/>
      </c>
      <c r="AG1257" s="136"/>
      <c r="AH1257" s="188" t="str">
        <f>IF(OR(M1257="",L1250="",P1250=""),"",IF(AND(T1250="SI",AG1250&gt;=$AH$22),"CUMPLE",IF(AG1250&gt;=$AH$23,"CUMPLE","NO CUMPLE")))</f>
        <v/>
      </c>
      <c r="AI1257" s="162" t="str">
        <f t="shared" si="1131"/>
        <v/>
      </c>
    </row>
    <row r="1258" spans="1:37" s="14" customFormat="1" ht="20.100000000000001" customHeight="1">
      <c r="A1258" s="259"/>
      <c r="B1258" s="150" t="str">
        <f t="shared" si="1132"/>
        <v/>
      </c>
      <c r="C1258" s="150"/>
      <c r="D1258" s="121"/>
      <c r="E1258" s="153"/>
      <c r="F1258" s="153"/>
      <c r="G1258" s="153"/>
      <c r="H1258" s="153"/>
      <c r="I1258" s="153">
        <f t="shared" si="1135"/>
        <v>0</v>
      </c>
      <c r="J1258" s="153">
        <f t="shared" si="1133"/>
        <v>0</v>
      </c>
      <c r="K1258" s="153"/>
      <c r="L1258" s="153"/>
      <c r="M1258" s="149" t="s">
        <v>7</v>
      </c>
      <c r="N1258" s="197" t="e">
        <f>IF(M1258="","",VLOOKUP(M1258,POA!$B$3:$G1222,3,0))</f>
        <v>#N/A</v>
      </c>
      <c r="O1258" s="160" t="s">
        <v>7</v>
      </c>
      <c r="P1258" s="160">
        <f>+SUM(P1259:P1261)</f>
        <v>0</v>
      </c>
      <c r="Q1258" s="203" t="str">
        <f>IF(ISERROR(VLOOKUP(M1258,POA!$B$3:$G1228,2,0)),"",VLOOKUP(M1258,POA!$B$3:$G1228,2,0))</f>
        <v/>
      </c>
      <c r="R1258" s="204"/>
      <c r="S1258" s="246" t="str">
        <f>IF(OR($R$26=0,M1258="",Q1258=""),"",IF($R$26&gt;=VLOOKUP(M1258,POA!$B$3:$G$21,6,FALSE),"CUMPLE","NO CUMPLE"))</f>
        <v/>
      </c>
      <c r="T1258" s="129"/>
      <c r="U1258" s="130"/>
      <c r="V1258" s="186" t="str">
        <f>IF(OR($U1250=0,M1258="",Q1258=""),"",IF(AND(T1258="SI",$U1250&gt;=$V$22),"CUMPLE",IF($U1250&gt;=$V$23,"CUMPLE","NO CUMPLE")))</f>
        <v/>
      </c>
      <c r="W1258" s="131"/>
      <c r="X1258" s="186" t="str">
        <f>IF(OR(W1250=0,M1258="",Q1258=""),"",IF(AND(T1258="SI",W1250&lt;=$X$22),"CUMPLE",IF(W1250&lt;=$X$23,"CUMPLE","NO CUMPLE")))</f>
        <v/>
      </c>
      <c r="Y1258" s="132"/>
      <c r="Z1258" s="186" t="str">
        <f>IF(OR(Y1250=0,M1258="",Q1258=""),"",IF(AND(T1258="SI",Y1250&gt;=$Z$22),"CUMPLE",IF(Y1250&gt;=$Z$23,"CUMPLE","NO CUMPLE")))</f>
        <v/>
      </c>
      <c r="AA1258" s="215" t="str">
        <f t="shared" si="1128"/>
        <v/>
      </c>
      <c r="AB1258" s="133">
        <v>2021</v>
      </c>
      <c r="AC1258" s="134">
        <f t="shared" si="1130"/>
        <v>0</v>
      </c>
      <c r="AD1258" s="135" t="str">
        <f t="shared" si="1136"/>
        <v/>
      </c>
      <c r="AE1258" s="136"/>
      <c r="AF1258" s="188"/>
      <c r="AG1258" s="136"/>
      <c r="AH1258" s="188"/>
      <c r="AI1258" s="162"/>
    </row>
    <row r="1259" spans="1:37" s="14" customFormat="1" ht="20.100000000000001" customHeight="1">
      <c r="A1259" s="259"/>
      <c r="B1259" s="150" t="str">
        <f t="shared" si="1132"/>
        <v/>
      </c>
      <c r="C1259" s="150"/>
      <c r="D1259" s="121"/>
      <c r="E1259" s="153"/>
      <c r="F1259" s="153"/>
      <c r="G1259" s="153"/>
      <c r="H1259" s="153"/>
      <c r="I1259" s="153">
        <f t="shared" si="1135"/>
        <v>0</v>
      </c>
      <c r="J1259" s="153">
        <f t="shared" si="1133"/>
        <v>0</v>
      </c>
      <c r="K1259" s="153"/>
      <c r="L1259" s="153"/>
      <c r="M1259" s="151" t="s">
        <v>7</v>
      </c>
      <c r="N1259" s="197" t="e">
        <f>IF(M1259="","",VLOOKUP(M1259,POA!$B$3:$G1222,3,0))</f>
        <v>#N/A</v>
      </c>
      <c r="O1259" s="160" t="s">
        <v>7</v>
      </c>
      <c r="P1259" s="160">
        <f>+SUM(P1260:P1261)</f>
        <v>0</v>
      </c>
      <c r="Q1259" s="203" t="str">
        <f>IF(ISERROR(VLOOKUP(M1259,POA!$B$3:$G1229,2,0)),"",VLOOKUP(M1259,POA!$B$3:$G1229,2,0))</f>
        <v/>
      </c>
      <c r="R1259" s="204"/>
      <c r="S1259" s="246"/>
      <c r="T1259" s="129"/>
      <c r="U1259" s="130"/>
      <c r="V1259" s="186" t="str">
        <f>IF(OR($U1250=0,M1259="",Q1259=""),"",IF(AND(T1259="SI",$U1250&gt;=$V$22),"CUMPLE",IF($U1250&gt;=$V$23,"CUMPLE","NO CUMPLE")))</f>
        <v/>
      </c>
      <c r="W1259" s="131"/>
      <c r="X1259" s="186" t="str">
        <f>IF(OR(W1250=0,M1259="",Q1259=""),"",IF(AND(T1259="SI",W1250&lt;=$X$22),"CUMPLE",IF(W1250&lt;=$X$23,"CUMPLE","NO CUMPLE")))</f>
        <v/>
      </c>
      <c r="Y1259" s="132"/>
      <c r="Z1259" s="186" t="str">
        <f>IF(OR(Y1250=0,M1259="",Q1259=""),"",IF(AND(T1259="SI",Y1250&gt;=$Z$22),"CUMPLE",IF(Y1250&gt;=$Z$23,"CUMPLE","NO CUMPLE")))</f>
        <v/>
      </c>
      <c r="AA1259" s="214" t="str">
        <f t="shared" si="1128"/>
        <v/>
      </c>
      <c r="AB1259" s="199">
        <v>2021</v>
      </c>
      <c r="AC1259" s="134">
        <f t="shared" si="1130"/>
        <v>0</v>
      </c>
      <c r="AD1259" s="135" t="str">
        <f>IF(OR(B1259="",C1259=""),"",IF(AND(AC1259&gt;0,AC1259&lt;=30000),"MIPYME","NO CUMPLE"))</f>
        <v/>
      </c>
      <c r="AE1259" s="136"/>
      <c r="AF1259" s="188"/>
      <c r="AG1259" s="136"/>
      <c r="AH1259" s="188"/>
      <c r="AI1259" s="162"/>
    </row>
    <row r="1260" spans="1:37" ht="20.100000000000001" customHeight="1">
      <c r="A1260" s="259"/>
      <c r="B1260" s="284" t="str">
        <f t="shared" si="1132"/>
        <v/>
      </c>
      <c r="C1260" s="284"/>
      <c r="D1260" s="284"/>
      <c r="E1260" s="216"/>
      <c r="F1260" s="153"/>
      <c r="G1260" s="153"/>
      <c r="H1260" s="153"/>
      <c r="I1260" s="153">
        <f>IF(ISERROR(E1260-G1260),"",E1260-G1260)</f>
        <v>0</v>
      </c>
      <c r="J1260" s="153">
        <f t="shared" si="1133"/>
        <v>0</v>
      </c>
      <c r="K1260" s="153"/>
      <c r="L1260" s="153"/>
      <c r="M1260" s="151" t="s">
        <v>7</v>
      </c>
      <c r="N1260" s="197" t="e">
        <f>IF(M1260="","",VLOOKUP(M1260,POA!$B$3:$G1222,3,0))</f>
        <v>#N/A</v>
      </c>
      <c r="O1260" s="160" t="s">
        <v>7</v>
      </c>
      <c r="P1260" s="160">
        <f>+SUM(P1261:P1261)</f>
        <v>0</v>
      </c>
      <c r="Q1260" s="203" t="str">
        <f>IF(ISERROR(VLOOKUP(M1260,POA!$B$3:$G1230,2,0)),"",VLOOKUP(M1260,POA!$B$3:$G1230,2,0))</f>
        <v/>
      </c>
      <c r="R1260" s="204"/>
      <c r="S1260" s="253"/>
      <c r="T1260" s="129"/>
      <c r="U1260" s="129"/>
      <c r="V1260" s="186" t="str">
        <f>IF(OR($U1251=0,M1260="",Q1260=""),"",IF(AND(T1260="SI",$U1251&gt;=$V$22),"CUMPLE",IF($U1251&gt;=$V$23,"CUMPLE","NO CUMPLE")))</f>
        <v/>
      </c>
      <c r="W1260" s="129"/>
      <c r="X1260" s="186" t="str">
        <f>IF(OR(W1251=0,M1260="",Q1260=""),"",IF(AND(T1260="SI",W1251&lt;=$X$22),"CUMPLE",IF(W1251&lt;=$X$23,"CUMPLE","NO CUMPLE")))</f>
        <v/>
      </c>
      <c r="Y1260" s="129"/>
      <c r="Z1260" s="186" t="str">
        <f>IF(OR(Y1251=0,M1260="",Q1260=""),"",IF(AND(T1260="SI",Y1251&gt;=$Z$22),"CUMPLE",IF(Y1251&gt;=$Z$23,"CUMPLE","NO CUMPLE")))</f>
        <v/>
      </c>
      <c r="AA1260" s="214" t="str">
        <f t="shared" si="1128"/>
        <v/>
      </c>
      <c r="AB1260" s="200"/>
      <c r="AC1260" s="129"/>
      <c r="AD1260" s="129"/>
      <c r="AE1260" s="129"/>
      <c r="AF1260" s="188"/>
      <c r="AG1260" s="129"/>
      <c r="AH1260" s="188"/>
      <c r="AI1260" s="162"/>
      <c r="AJ1260" s="14"/>
      <c r="AK1260" s="14"/>
    </row>
    <row r="1261" spans="1:37" ht="9.9499999999999993" customHeight="1" thickBot="1">
      <c r="A1261" s="259"/>
      <c r="B1261" s="322" t="s">
        <v>73</v>
      </c>
      <c r="C1261" s="323"/>
      <c r="D1261" s="323"/>
      <c r="E1261" s="323"/>
      <c r="F1261" s="323"/>
      <c r="G1261" s="323"/>
      <c r="H1261" s="323"/>
      <c r="I1261" s="323"/>
      <c r="J1261" s="323"/>
      <c r="K1261" s="323"/>
      <c r="L1261" s="323"/>
      <c r="M1261" s="323"/>
      <c r="N1261" s="323"/>
      <c r="O1261" s="323"/>
      <c r="P1261" s="323"/>
      <c r="Q1261" s="323"/>
      <c r="R1261" s="323"/>
      <c r="S1261" s="324"/>
      <c r="T1261" s="323"/>
      <c r="U1261" s="323"/>
      <c r="V1261" s="323"/>
      <c r="W1261" s="323"/>
      <c r="X1261" s="323"/>
      <c r="Y1261" s="323"/>
      <c r="Z1261" s="323"/>
      <c r="AA1261" s="324"/>
      <c r="AB1261" s="323"/>
      <c r="AC1261" s="323"/>
      <c r="AD1261" s="323"/>
      <c r="AE1261" s="323"/>
      <c r="AF1261" s="323"/>
      <c r="AG1261" s="323"/>
      <c r="AH1261" s="323"/>
      <c r="AI1261" s="325"/>
      <c r="AJ1261" s="14"/>
      <c r="AK1261" s="14"/>
    </row>
    <row r="1262" spans="1:37" s="221" customFormat="1" ht="26.1" customHeight="1">
      <c r="A1262" s="269" t="s">
        <v>434</v>
      </c>
      <c r="B1262" s="222">
        <v>104</v>
      </c>
      <c r="C1262" s="223" t="s">
        <v>435</v>
      </c>
      <c r="D1262" s="224">
        <f>IF(SUM(D1263:D1272)=0,"",SUM(D1263:D1272))</f>
        <v>1</v>
      </c>
      <c r="E1262" s="225">
        <f t="shared" ref="E1262:K1262" si="1137">IF(ISERROR(SUM(E1263:E1272)),"",SUM(E1263:E1272))</f>
        <v>5152805273.8599997</v>
      </c>
      <c r="F1262" s="225">
        <f t="shared" si="1137"/>
        <v>5326280071.8599997</v>
      </c>
      <c r="G1262" s="225">
        <f t="shared" si="1137"/>
        <v>367794433</v>
      </c>
      <c r="H1262" s="225">
        <f t="shared" si="1137"/>
        <v>1491820433</v>
      </c>
      <c r="I1262" s="225">
        <f t="shared" si="1137"/>
        <v>4785010840.8599997</v>
      </c>
      <c r="J1262" s="225">
        <f t="shared" si="1137"/>
        <v>3834459638.8600001</v>
      </c>
      <c r="K1262" s="225">
        <f t="shared" si="1137"/>
        <v>4608794356</v>
      </c>
      <c r="L1262" s="225">
        <f t="shared" ref="L1262" si="1138">IF(ISERROR(SUM(L1263:L1271)),"",SUM(L1263:L1271))</f>
        <v>3389650.1010000003</v>
      </c>
      <c r="M1262" s="226">
        <v>1</v>
      </c>
      <c r="N1262" s="227">
        <f>IF(M1262="","",VLOOKUP(M1262,POA!$B$3:$G1234,3,0))</f>
        <v>5</v>
      </c>
      <c r="O1262" s="228" t="s">
        <v>7</v>
      </c>
      <c r="P1262" s="228">
        <f>+SUM(P1263:P1271)</f>
        <v>0</v>
      </c>
      <c r="Q1262" s="229">
        <f>IF(ISERROR(VLOOKUP(M1262,POA!$B$3:$G1247,2,0)),"",VLOOKUP(M1262,POA!$B$3:$G1247,2,0))</f>
        <v>3031202957</v>
      </c>
      <c r="R1262" s="230">
        <f>IF(M1262="","",SUM($I$1262)+IF(ISERROR(VLOOKUP(M1262,POA!$B$3:$G1231,4,0)),"",VLOOKUP(M1262,POA!$B$3:$G1231,4,0)))</f>
        <v>5391251432.2599993</v>
      </c>
      <c r="S1262" s="231" t="str">
        <f>IF(OR($R$26=0,M1262="",Q1262=""),"",IF($R$26&gt;=VLOOKUP(M1262,POA!$B$3:$G$21,6,FALSE),"CUMPLE","NO CUMPLE"))</f>
        <v/>
      </c>
      <c r="T1262" s="225" t="str">
        <f>IF(M1262="","",IF(COUNTIFS(T1263:T1272,"SI",D1263:D1272,"&gt;=10%")&gt;0,"SI","NO"))</f>
        <v>SI</v>
      </c>
      <c r="U1262" s="225">
        <f>IF(ISERROR(SUM(E1262/G1262)),0,SUM(E1262/G1262))</f>
        <v>14.010014321940538</v>
      </c>
      <c r="V1262" s="232" t="str">
        <f>IF(OR($U1262=0,M1262="",Q1262=""),"",IF(AND(T1262="SI",$U1262&gt;=$V$22),"CUMPLE",IF($U1262&gt;=$V$23,"CUMPLE","NO CUMPLE")))</f>
        <v>CUMPLE</v>
      </c>
      <c r="W1262" s="233">
        <f>IF(M1262="","",IF(ISERROR(SUM(H1262/F1262)),0,SUM(H1262/F1262)))</f>
        <v>0.28008674213014839</v>
      </c>
      <c r="X1262" s="232" t="str">
        <f>IF(OR(W1262=0,M1262="",Q1262=""),"",IF(AND(T1262="SI",W1262&lt;=$X$22),"CUMPLE",IF(W1262&lt;=$X$23,"CUMPLE","NO CUMPLE")))</f>
        <v>CUMPLE</v>
      </c>
      <c r="Y1262" s="225">
        <f>IF(ISERROR(SUM(K1262/L1262)),0,SUM(K1262/L1262))</f>
        <v>1359.6666967603333</v>
      </c>
      <c r="Z1262" s="232" t="str">
        <f>IF(OR(Y1262=0,M1262="",Q1262=""),"",IF(AND(T1262="SI",Y1262&gt;=$Z$22),"CUMPLE",IF(Y1262&gt;=$Z$23,"CUMPLE","NO CUMPLE")))</f>
        <v>CUMPLE</v>
      </c>
      <c r="AA1262" s="234" t="str">
        <f t="shared" ref="AA1262:AA1272" si="1139">IF(OR(S1262="",V1262="",X1262="",Z1262=""),"",IF(S1262="NO CUMPLE","NO CUMPLE",IF(V1262="NO CUMPLE","NO CUMPLE",IF(X1262="NO CUMPLE","NO CUMPLE",IF(Z1262="NO CUMPLE","NO CUMPLE",IF(Z1262="NO CUMPLE","NO CUMPLE","CUMPLE"))))))</f>
        <v/>
      </c>
      <c r="AB1262" s="235">
        <v>2021</v>
      </c>
      <c r="AC1262" s="236">
        <f>IF(ISERROR(F1262/VLOOKUP(AB1262,$AC$21:$AD$23,2)),"",F1262/VLOOKUP(AB1262,$AC$21:$AD$23,2))</f>
        <v>5862.5510682798285</v>
      </c>
      <c r="AD1262" s="237" t="str">
        <f>IF(OR(B1262="",C1262=""),"",IF(AND(AC1262&gt;0,AC1262&lt;=30000),"MIPYME","NO CUMPLE"))</f>
        <v>MIPYME</v>
      </c>
      <c r="AE1262" s="238">
        <f>IF(M1262="","",IF(ISERROR(SUM(K1262/J1262)),0,SUM(K1262/J1262)))</f>
        <v>1.2019410269161712</v>
      </c>
      <c r="AF1262" s="239" t="str">
        <f>IF(OR(M1262="",L1262="",P1262=""),"",IF(AND(T1262="SI",AE1262&gt;=$AF$22),"CUMPLE",IF(AE1262&gt;=$AF$23,"CUMPLE","NO CUMPLE")))</f>
        <v>CUMPLE</v>
      </c>
      <c r="AG1262" s="238">
        <f>IF(M1262="","",IF(ISERROR(SUM(K1262/F1262)),0,SUM(K1262/F1262)))</f>
        <v>0.86529328045465603</v>
      </c>
      <c r="AH1262" s="239" t="str">
        <f>IF(OR(M1262="",L1262="",P1262=""),"",IF(AND(T1262="SI",AG1262&gt;=$AH$22),"CUMPLE",IF(AG1262&gt;=$AH$23,"CUMPLE","NO CUMPLE")))</f>
        <v>CUMPLE</v>
      </c>
      <c r="AI1262" s="234" t="str">
        <f>IF(OR(AF1262="",AH1262=""),"",IF(AF1262="NO CUMPLE","NO CUMPLE",IF(AH1262="NO CUMPLE","NO CUMPLE",IF(AH1262="NO CUMPLE","NO CUMPLE","CUMPLE"))))</f>
        <v>CUMPLE</v>
      </c>
    </row>
    <row r="1263" spans="1:37" s="14" customFormat="1" ht="20.100000000000001" customHeight="1">
      <c r="A1263" s="259">
        <v>45469</v>
      </c>
      <c r="B1263" s="146">
        <f>IF(C1263="","",B1262+0.1)</f>
        <v>104.1</v>
      </c>
      <c r="C1263" s="146" t="s">
        <v>436</v>
      </c>
      <c r="D1263" s="147">
        <v>0.1</v>
      </c>
      <c r="E1263" s="137">
        <v>929712273.86000001</v>
      </c>
      <c r="F1263" s="137">
        <v>1057880071.86</v>
      </c>
      <c r="G1263" s="137">
        <v>131707433</v>
      </c>
      <c r="H1263" s="137">
        <v>161707433</v>
      </c>
      <c r="I1263" s="137">
        <f>IF(ISERROR(E1263-G1263),"",E1263-G1263)</f>
        <v>798004840.86000001</v>
      </c>
      <c r="J1263" s="137">
        <f>IF(ISERROR(F1263-H1263),"",F1263-H1263)</f>
        <v>896172638.86000001</v>
      </c>
      <c r="K1263" s="137">
        <v>203101356</v>
      </c>
      <c r="L1263" s="137">
        <v>3389650.1</v>
      </c>
      <c r="M1263" s="148">
        <v>2</v>
      </c>
      <c r="N1263" s="198">
        <f>IF(M1263="","",VLOOKUP(M1263,POA!$B$3:$G1234,3,0))</f>
        <v>5</v>
      </c>
      <c r="O1263" s="159" t="s">
        <v>7</v>
      </c>
      <c r="P1263" s="159">
        <f t="shared" ref="P1263:P1264" si="1140">+SUM(P1264:P1272)</f>
        <v>0</v>
      </c>
      <c r="Q1263" s="202">
        <f>IF(ISERROR(VLOOKUP(M1263,POA!$B$3:$G1247,2,0)),"",VLOOKUP(M1263,POA!$B$3:$G1247,2,0))</f>
        <v>1797292893</v>
      </c>
      <c r="R1263" s="264">
        <f>IF(M1263="","",SUM($I$1262)+IF(ISERROR(VLOOKUP(M1263,POA!$B$3:$G1232,4,0)),"",VLOOKUP(M1263,POA!$B$3:$G1232,4,0)))</f>
        <v>5144469419.46</v>
      </c>
      <c r="S1263" s="256" t="str">
        <f>IF(OR($R$26=0,M1263="",Q1263=""),"",IF($R$26&gt;=VLOOKUP(M1263,POA!$B$3:$G$21,6,FALSE),"CUMPLE","NO CUMPLE"))</f>
        <v/>
      </c>
      <c r="T1263" s="154" t="s">
        <v>71</v>
      </c>
      <c r="U1263" s="138"/>
      <c r="V1263" s="185" t="str">
        <f>IF(OR($U1262=0,M1263="",Q1263=""),"",IF(AND(T1263="SI",$U1262&gt;=$V$22),"CUMPLE",IF($U1262&gt;=$V$23,"CUMPLE","NO CUMPLE")))</f>
        <v>CUMPLE</v>
      </c>
      <c r="W1263" s="139"/>
      <c r="X1263" s="185" t="str">
        <f>IF(OR(W1262=0,M1263="",Q1263=""),"",IF(AND(T1263="SI",W1262&lt;=$X$22),"CUMPLE",IF(W1262&lt;=$X$23,"CUMPLE","NO CUMPLE")))</f>
        <v>CUMPLE</v>
      </c>
      <c r="Y1263" s="140"/>
      <c r="Z1263" s="185" t="str">
        <f>IF(OR(Y1262=0,M1263="",Q1263=""),"",IF(AND(T1263="SI",Y1262&gt;=$Z$22),"CUMPLE",IF(Y1262&gt;=$Z$23,"CUMPLE","NO CUMPLE")))</f>
        <v>CUMPLE</v>
      </c>
      <c r="AA1263" s="213" t="str">
        <f t="shared" si="1139"/>
        <v/>
      </c>
      <c r="AB1263" s="141">
        <v>2021</v>
      </c>
      <c r="AC1263" s="142">
        <f t="shared" ref="AC1263:AC1271" si="1141">IF(ISERROR(F1263/VLOOKUP(AB1263,$AC$21:$AD$23,2)),"",F1263/VLOOKUP(AB1263,$AC$21:$AD$23,2))</f>
        <v>1164.3916320061287</v>
      </c>
      <c r="AD1263" s="143" t="str">
        <f>IF(OR(B1263="",C1263=""),"",IF(AND(AC1263&gt;0,AC1263&lt;=30000),"MIPYME","NO CUMPLE"))</f>
        <v>MIPYME</v>
      </c>
      <c r="AE1263" s="144"/>
      <c r="AF1263" s="187" t="str">
        <f>IF(OR(M1263="",L1262="",P1263=""),"",IF(AND(T1262="SI",AE1262&gt;=$AF$22),"CUMPLE",IF(AE1262&gt;=$AF$23,"CUMPLE","NO CUMPLE")))</f>
        <v>CUMPLE</v>
      </c>
      <c r="AG1263" s="144"/>
      <c r="AH1263" s="187" t="str">
        <f>IF(OR(M1263="",L1262="",P1263=""),"",IF(AND(T1262="SI",AG1262&gt;=$AH$22),"CUMPLE",IF(AG1262&gt;=$AH$23,"CUMPLE","NO CUMPLE")))</f>
        <v>CUMPLE</v>
      </c>
      <c r="AI1263" s="161" t="str">
        <f t="shared" ref="AI1263:AI1272" si="1142">IF(OR(AF1263="",AH1263=""),"",IF(AF1263="NO CUMPLE","NO CUMPLE",IF(AH1263="NO CUMPLE","NO CUMPLE",IF(AH1263="NO CUMPLE","NO CUMPLE","CUMPLE"))))</f>
        <v>CUMPLE</v>
      </c>
    </row>
    <row r="1264" spans="1:37" s="14" customFormat="1" ht="20.100000000000001" customHeight="1">
      <c r="A1264" s="259">
        <v>45463</v>
      </c>
      <c r="B1264" s="21">
        <f t="shared" ref="B1264:B1272" si="1143">IF(C1264="","",B1263+0.1)</f>
        <v>104.19999999999999</v>
      </c>
      <c r="C1264" s="21" t="s">
        <v>437</v>
      </c>
      <c r="D1264" s="121">
        <v>0.9</v>
      </c>
      <c r="E1264" s="153">
        <v>4223093000</v>
      </c>
      <c r="F1264" s="153">
        <v>4268400000</v>
      </c>
      <c r="G1264" s="153">
        <v>236087000</v>
      </c>
      <c r="H1264" s="153">
        <v>1330113000</v>
      </c>
      <c r="I1264" s="137">
        <f>IF(ISERROR(E1264-G1264),"",E1264-G1264)</f>
        <v>3987006000</v>
      </c>
      <c r="J1264" s="153">
        <f t="shared" ref="J1264:J1272" si="1144">IF(ISERROR(F1264-H1264),"",F1264-H1264)</f>
        <v>2938287000</v>
      </c>
      <c r="K1264" s="153">
        <v>4405693000</v>
      </c>
      <c r="L1264" s="153">
        <v>1E-3</v>
      </c>
      <c r="M1264" s="149">
        <v>3</v>
      </c>
      <c r="N1264" s="197">
        <f>IF(M1264="","",VLOOKUP(M1264,POA!$B$3:$G1234,3,0))</f>
        <v>5</v>
      </c>
      <c r="O1264" s="160" t="s">
        <v>7</v>
      </c>
      <c r="P1264" s="160">
        <f t="shared" si="1140"/>
        <v>0</v>
      </c>
      <c r="Q1264" s="255">
        <f>IF(ISERROR(VLOOKUP(M1264,POA!$B$3:$G1247,2,0)),"",VLOOKUP(M1264,POA!$B$3:$G1247,2,0))</f>
        <v>1522205504</v>
      </c>
      <c r="R1264" s="295">
        <f>IF(M1264="","",SUM($I$1262)+IF(ISERROR(VLOOKUP(M1264,POA!$B$3:$G1233,4,0)),"",VLOOKUP(M1264,POA!$B$3:$G1233,4,0)))</f>
        <v>5089451941.6599998</v>
      </c>
      <c r="S1264" s="257" t="str">
        <f>IF(OR($R$26=0,M1264="",Q1264=""),"",IF($R$26&gt;=VLOOKUP(M1264,POA!$B$3:$G$21,6,FALSE),"CUMPLE","NO CUMPLE"))</f>
        <v/>
      </c>
      <c r="T1264" s="129" t="s">
        <v>71</v>
      </c>
      <c r="U1264" s="130"/>
      <c r="V1264" s="186" t="str">
        <f>IF(OR($U1262=0,M1264="",Q1264=""),"",IF(AND(T1264="SI",$U1262&gt;=$V$22),"CUMPLE",IF($U1262&gt;=$V$23,"CUMPLE","NO CUMPLE")))</f>
        <v>CUMPLE</v>
      </c>
      <c r="W1264" s="131"/>
      <c r="X1264" s="186" t="str">
        <f>IF(OR(W1262=0,M1264="",Q1264=""),"",IF(AND(T1264="SI",W1262&lt;=$X$22),"CUMPLE",IF(W1262&lt;=$X$23,"CUMPLE","NO CUMPLE")))</f>
        <v>CUMPLE</v>
      </c>
      <c r="Y1264" s="132"/>
      <c r="Z1264" s="186" t="str">
        <f>IF(OR(Y1262=0,M1264="",Q1264=""),"",IF(AND(T1264="SI",Y1262&gt;=$Z$22),"CUMPLE",IF(Y1262&gt;=$Z$23,"CUMPLE","NO CUMPLE")))</f>
        <v>CUMPLE</v>
      </c>
      <c r="AA1264" s="214" t="str">
        <f t="shared" si="1139"/>
        <v/>
      </c>
      <c r="AB1264" s="199">
        <v>2021</v>
      </c>
      <c r="AC1264" s="134">
        <f t="shared" si="1141"/>
        <v>4698.1594362737005</v>
      </c>
      <c r="AD1264" s="135" t="str">
        <f t="shared" ref="AD1264:AD1267" si="1145">IF(OR(B1264="",C1264=""),"",IF(AND(AC1264&gt;0,AC1264&lt;=30000),"MIPYME","NO CUMPLE"))</f>
        <v>MIPYME</v>
      </c>
      <c r="AE1264" s="136"/>
      <c r="AF1264" s="188" t="str">
        <f>IF(OR(M1264="",L1262="",P1264=""),"",IF(AND(T1262="SI",AE1262&gt;=$AF$22),"CUMPLE",IF(AE1262&gt;=$AF$23,"CUMPLE","NO CUMPLE")))</f>
        <v>CUMPLE</v>
      </c>
      <c r="AG1264" s="136"/>
      <c r="AH1264" s="188" t="str">
        <f>IF(OR(M1264="",L1262="",P1262=""),"",IF(AND(T1262="SI",AG1262&gt;=$AH$22),"CUMPLE",IF(AG1262&gt;=$AH$23,"CUMPLE","NO CUMPLE")))</f>
        <v>CUMPLE</v>
      </c>
      <c r="AI1264" s="162" t="str">
        <f t="shared" si="1142"/>
        <v>CUMPLE</v>
      </c>
    </row>
    <row r="1265" spans="1:37" s="14" customFormat="1" ht="20.100000000000001" customHeight="1">
      <c r="A1265" s="259"/>
      <c r="B1265" s="21" t="str">
        <f t="shared" si="1143"/>
        <v/>
      </c>
      <c r="C1265" s="21"/>
      <c r="D1265" s="121"/>
      <c r="E1265" s="153"/>
      <c r="F1265" s="153"/>
      <c r="G1265" s="153"/>
      <c r="H1265" s="153"/>
      <c r="I1265" s="153">
        <f t="shared" ref="I1265:I1271" si="1146">IF(ISERROR(E1265-G1265),"",E1265-G1265)</f>
        <v>0</v>
      </c>
      <c r="J1265" s="153">
        <f t="shared" si="1144"/>
        <v>0</v>
      </c>
      <c r="K1265" s="153"/>
      <c r="L1265" s="153"/>
      <c r="M1265" s="149">
        <v>4</v>
      </c>
      <c r="N1265" s="197">
        <f>IF(M1265="","",VLOOKUP(M1265,POA!$B$3:$G1234,3,0))</f>
        <v>5</v>
      </c>
      <c r="O1265" s="160" t="s">
        <v>7</v>
      </c>
      <c r="P1265" s="160">
        <f>+SUM(P1266:P1273)</f>
        <v>0</v>
      </c>
      <c r="Q1265" s="255">
        <f>IF(ISERROR(VLOOKUP(M1265,POA!$B$3:$G1247,2,0)),"",VLOOKUP(M1265,POA!$B$3:$G1247,2,0))</f>
        <v>1378467964</v>
      </c>
      <c r="R1265" s="295">
        <f>IF(M1265="","",SUM($I$1262)+IF(ISERROR(VLOOKUP(M1265,POA!$B$3:$G1234,4,0)),"",VLOOKUP(M1265,POA!$B$3:$G1234,4,0)))</f>
        <v>5060704433.6599998</v>
      </c>
      <c r="S1265" s="294" t="str">
        <f>IF(OR($R$26=0,M1265="",Q1265=""),"",IF($R$26&gt;=VLOOKUP(M1265,POA!$B$3:$G$21,6,FALSE),"CUMPLE","NO CUMPLE"))</f>
        <v/>
      </c>
      <c r="T1265" s="129"/>
      <c r="U1265" s="130"/>
      <c r="V1265" s="186" t="str">
        <f>IF(OR($U1262=0,M1265="",Q1265=""),"",IF(AND(T1265="SI",$U1262&gt;=$V$22),"CUMPLE",IF($U1262&gt;=$V$23,"CUMPLE","NO CUMPLE")))</f>
        <v>CUMPLE</v>
      </c>
      <c r="W1265" s="131"/>
      <c r="X1265" s="186" t="str">
        <f>IF(OR(W1262=0,M1265="",Q1265=""),"",IF(AND(T1265="SI",W1262&lt;=$X$22),"CUMPLE",IF(W1262&lt;=$X$23,"CUMPLE","NO CUMPLE")))</f>
        <v>CUMPLE</v>
      </c>
      <c r="Y1265" s="132"/>
      <c r="Z1265" s="186" t="str">
        <f>IF(OR(Y1262=0,M1265="",Q1265=""),"",IF(AND(T1265="SI",Y1262&gt;=$Z$22),"CUMPLE",IF(Y1262&gt;=$Z$23,"CUMPLE","NO CUMPLE")))</f>
        <v>CUMPLE</v>
      </c>
      <c r="AA1265" s="214" t="str">
        <f t="shared" si="1139"/>
        <v/>
      </c>
      <c r="AB1265" s="199">
        <v>2021</v>
      </c>
      <c r="AC1265" s="134">
        <f t="shared" si="1141"/>
        <v>0</v>
      </c>
      <c r="AD1265" s="135" t="str">
        <f t="shared" si="1145"/>
        <v/>
      </c>
      <c r="AE1265" s="136"/>
      <c r="AF1265" s="188" t="str">
        <f>IF(OR(M1265="",L1262="",P1265=""),"",IF(AND(T1262="SI",AE1262&gt;=$AF$22),"CUMPLE",IF(AE1262&gt;=$AF$23,"CUMPLE","NO CUMPLE")))</f>
        <v>CUMPLE</v>
      </c>
      <c r="AG1265" s="136"/>
      <c r="AH1265" s="188" t="str">
        <f>IF(OR(M1265="",L1262="",P1262=""),"",IF(AND(T1262="SI",AG1262&gt;=$AH$22),"CUMPLE",IF(AG1262&gt;=$AH$23,"CUMPLE","NO CUMPLE")))</f>
        <v>CUMPLE</v>
      </c>
      <c r="AI1265" s="162" t="str">
        <f t="shared" si="1142"/>
        <v>CUMPLE</v>
      </c>
    </row>
    <row r="1266" spans="1:37" s="14" customFormat="1" ht="20.100000000000001" customHeight="1">
      <c r="A1266" s="259"/>
      <c r="B1266" s="21" t="str">
        <f t="shared" si="1143"/>
        <v/>
      </c>
      <c r="C1266" s="21"/>
      <c r="D1266" s="121"/>
      <c r="E1266" s="153"/>
      <c r="F1266" s="153"/>
      <c r="G1266" s="153"/>
      <c r="H1266" s="153"/>
      <c r="I1266" s="153">
        <f t="shared" si="1146"/>
        <v>0</v>
      </c>
      <c r="J1266" s="153">
        <f t="shared" si="1144"/>
        <v>0</v>
      </c>
      <c r="K1266" s="153"/>
      <c r="L1266" s="153"/>
      <c r="M1266" s="149">
        <v>5</v>
      </c>
      <c r="N1266" s="197">
        <f>IF(M1266="","",VLOOKUP(M1266,POA!$B$3:$G1247,3,0))</f>
        <v>5</v>
      </c>
      <c r="O1266" s="160" t="s">
        <v>7</v>
      </c>
      <c r="P1266" s="160">
        <f>+SUM(P1267:P1273)</f>
        <v>0</v>
      </c>
      <c r="Q1266" s="255">
        <f>IF(ISERROR(VLOOKUP(M1266,POA!$B$3:$G1236,2,0)),"",VLOOKUP(M1266,POA!$B$3:$G1236,2,0))</f>
        <v>1348402734</v>
      </c>
      <c r="R1266" s="295">
        <f>IF(M1266="","",SUM($I$1262)+IF(ISERROR(VLOOKUP(M1266,POA!$B$3:$G1235,4,0)),"",VLOOKUP(M1266,POA!$B$3:$G1235,4,0)))</f>
        <v>5054691387.6599998</v>
      </c>
      <c r="S1266" s="298" t="str">
        <f>IF(OR($R$26=0,M1266="",Q1266=""),"",IF($R$26&gt;=VLOOKUP(M1266,POA!$B$3:$G$21,6,FALSE),"CUMPLE","NO CUMPLE"))</f>
        <v/>
      </c>
      <c r="T1266" s="129"/>
      <c r="U1266" s="130"/>
      <c r="V1266" s="186" t="str">
        <f>IF(OR($U1262=0,M1266="",Q1266=""),"",IF(AND(T1266="SI",$U1262&gt;=$V$22),"CUMPLE",IF($U1262&gt;=$V$23,"CUMPLE","NO CUMPLE")))</f>
        <v>CUMPLE</v>
      </c>
      <c r="W1266" s="131"/>
      <c r="X1266" s="186" t="str">
        <f>IF(OR(W1262=0,M1266="",Q1266=""),"",IF(AND(T1266="SI",W1262&lt;=$X$22),"CUMPLE",IF(W1262&lt;=$X$23,"CUMPLE","NO CUMPLE")))</f>
        <v>CUMPLE</v>
      </c>
      <c r="Y1266" s="132"/>
      <c r="Z1266" s="186" t="str">
        <f>IF(OR(Y1262=0,M1266="",Q1266=""),"",IF(AND(T1266="SI",Y1262&gt;=$Z$22),"CUMPLE",IF(Y1262&gt;=$Z$23,"CUMPLE","NO CUMPLE")))</f>
        <v>CUMPLE</v>
      </c>
      <c r="AA1266" s="214" t="str">
        <f t="shared" si="1139"/>
        <v/>
      </c>
      <c r="AB1266" s="199">
        <v>2021</v>
      </c>
      <c r="AC1266" s="134">
        <f t="shared" si="1141"/>
        <v>0</v>
      </c>
      <c r="AD1266" s="135" t="str">
        <f t="shared" si="1145"/>
        <v/>
      </c>
      <c r="AE1266" s="136"/>
      <c r="AF1266" s="188" t="str">
        <f>IF(OR(M1266="",L1262="",P1266=""),"",IF(AND(T1262="SI",AE1262&gt;=$AF$22),"CUMPLE",IF(AE1262&gt;=$AF$23,"CUMPLE","NO CUMPLE")))</f>
        <v>CUMPLE</v>
      </c>
      <c r="AG1266" s="136"/>
      <c r="AH1266" s="188" t="str">
        <f>IF(OR(M1265="",L1262="",P1262=""),"",IF(AND(T1262="SI",AG1262&gt;=$AH$22),"CUMPLE",IF(AG1262&gt;=$AH$23,"CUMPLE","NO CUMPLE")))</f>
        <v>CUMPLE</v>
      </c>
      <c r="AI1266" s="162" t="str">
        <f t="shared" si="1142"/>
        <v>CUMPLE</v>
      </c>
    </row>
    <row r="1267" spans="1:37" s="14" customFormat="1" ht="20.100000000000001" customHeight="1">
      <c r="A1267" s="259"/>
      <c r="B1267" s="21" t="str">
        <f t="shared" si="1143"/>
        <v/>
      </c>
      <c r="C1267" s="21"/>
      <c r="D1267" s="121"/>
      <c r="E1267" s="153"/>
      <c r="F1267" s="153"/>
      <c r="G1267" s="153"/>
      <c r="H1267" s="153"/>
      <c r="I1267" s="153">
        <f t="shared" si="1146"/>
        <v>0</v>
      </c>
      <c r="J1267" s="153">
        <f t="shared" si="1144"/>
        <v>0</v>
      </c>
      <c r="K1267" s="153"/>
      <c r="L1267" s="153"/>
      <c r="M1267" s="149">
        <v>6</v>
      </c>
      <c r="N1267" s="197">
        <f>IF(M1267="","",VLOOKUP(M1267,POA!$B$3:$G1234,3,0))</f>
        <v>5</v>
      </c>
      <c r="O1267" s="160" t="s">
        <v>7</v>
      </c>
      <c r="P1267" s="160">
        <f>+SUM(P1268:P1273)</f>
        <v>0</v>
      </c>
      <c r="Q1267" s="255">
        <f>IF(ISERROR(VLOOKUP(M1267,POA!$B$3:$G1247,2,0)),"",VLOOKUP(M1267,POA!$B$3:$G1247,2,0))</f>
        <v>1264100957</v>
      </c>
      <c r="R1267" s="295">
        <f>IF(M1267="","",SUM($I$1262)+IF(ISERROR(VLOOKUP(M1267,POA!$B$3:$G1236,4,0)),"",VLOOKUP(M1267,POA!$B$3:$G1236,4,0)))</f>
        <v>5037831032.2599993</v>
      </c>
      <c r="S1267" s="257" t="str">
        <f>IF(OR($R$26=0,M1267="",Q1267=""),"",IF($R$26&gt;=VLOOKUP(M1267,POA!$B$3:$G$21,6,FALSE),"CUMPLE","NO CUMPLE"))</f>
        <v/>
      </c>
      <c r="T1267" s="129"/>
      <c r="U1267" s="130"/>
      <c r="V1267" s="186" t="str">
        <f>IF(OR($U1262=0,M1267="",Q1267=""),"",IF(AND(T1267="SI",$U1262&gt;=$V$22),"CUMPLE",IF($U1262&gt;=$V$23,"CUMPLE","NO CUMPLE")))</f>
        <v>CUMPLE</v>
      </c>
      <c r="W1267" s="131"/>
      <c r="X1267" s="186" t="str">
        <f>IF(OR(W1262=0,M1267="",Q1267=""),"",IF(AND(T1267="SI",W1262&lt;=$X$22),"CUMPLE",IF(W1262&lt;=$X$23,"CUMPLE","NO CUMPLE")))</f>
        <v>CUMPLE</v>
      </c>
      <c r="Y1267" s="132"/>
      <c r="Z1267" s="186" t="str">
        <f>IF(OR(Y1262=0,M1267="",Q1267=""),"",IF(AND(T1267="SI",Y1262&gt;=$Z$22),"CUMPLE",IF(Y1262&gt;=$Z$23,"CUMPLE","NO CUMPLE")))</f>
        <v>CUMPLE</v>
      </c>
      <c r="AA1267" s="214" t="str">
        <f t="shared" si="1139"/>
        <v/>
      </c>
      <c r="AB1267" s="199">
        <v>2021</v>
      </c>
      <c r="AC1267" s="134">
        <f t="shared" si="1141"/>
        <v>0</v>
      </c>
      <c r="AD1267" s="135" t="str">
        <f t="shared" si="1145"/>
        <v/>
      </c>
      <c r="AE1267" s="136"/>
      <c r="AF1267" s="188" t="str">
        <f>IF(OR(M1267="",L1262="",P1267=""),"",IF(AND(T1262="SI",AE1262&gt;=$AF$22),"CUMPLE",IF(AE1262&gt;=$AF$23,"CUMPLE","NO CUMPLE")))</f>
        <v>CUMPLE</v>
      </c>
      <c r="AG1267" s="136"/>
      <c r="AH1267" s="188" t="str">
        <f>IF(OR(M1267="",L1262="",P1262=""),"",IF(AND(T1262="SI",AG1262&gt;=$AH$22),"CUMPLE",IF(AG1262&gt;=$AH$23,"CUMPLE","NO CUMPLE")))</f>
        <v>CUMPLE</v>
      </c>
      <c r="AI1267" s="162" t="str">
        <f t="shared" si="1142"/>
        <v>CUMPLE</v>
      </c>
    </row>
    <row r="1268" spans="1:37" s="14" customFormat="1" ht="20.100000000000001" customHeight="1">
      <c r="A1268" s="259"/>
      <c r="B1268" s="150" t="str">
        <f t="shared" si="1143"/>
        <v/>
      </c>
      <c r="C1268" s="150"/>
      <c r="D1268" s="121"/>
      <c r="E1268" s="153"/>
      <c r="F1268" s="153"/>
      <c r="G1268" s="153"/>
      <c r="H1268" s="153"/>
      <c r="I1268" s="153">
        <f t="shared" si="1146"/>
        <v>0</v>
      </c>
      <c r="J1268" s="153">
        <f t="shared" si="1144"/>
        <v>0</v>
      </c>
      <c r="K1268" s="153"/>
      <c r="L1268" s="153"/>
      <c r="M1268" s="149">
        <v>7</v>
      </c>
      <c r="N1268" s="197">
        <f>IF(M1268="","",VLOOKUP(M1268,POA!$B$3:$G1234,3,0))</f>
        <v>5</v>
      </c>
      <c r="O1268" s="160" t="s">
        <v>7</v>
      </c>
      <c r="P1268" s="160">
        <f>+SUM(P1269:P1273)</f>
        <v>0</v>
      </c>
      <c r="Q1268" s="255">
        <f>IF(ISERROR(VLOOKUP(M1268,POA!$B$3:$G1247,2,0)),"",VLOOKUP(M1268,POA!$B$3:$G1247,2,0))</f>
        <v>1167015102</v>
      </c>
      <c r="R1268" s="295">
        <f>IF(M1268="","",SUM($I$1262)+IF(ISERROR(VLOOKUP(M1268,POA!$B$3:$G1237,4,0)),"",VLOOKUP(M1268,POA!$B$3:$G1237,4,0)))</f>
        <v>5018413861.2599993</v>
      </c>
      <c r="S1268" s="257" t="str">
        <f>IF(OR($R$26=0,M1268="",Q1268=""),"",IF($R$26&gt;=VLOOKUP(M1268,POA!$B$3:$G$21,6,FALSE),"CUMPLE","NO CUMPLE"))</f>
        <v/>
      </c>
      <c r="T1268" s="129"/>
      <c r="U1268" s="130"/>
      <c r="V1268" s="186" t="str">
        <f>IF(OR($U1262=0,M1268="",Q1268=""),"",IF(AND(T1268="SI",$U1262&gt;=$V$22),"CUMPLE",IF($U1262&gt;=$V$23,"CUMPLE","NO CUMPLE")))</f>
        <v>CUMPLE</v>
      </c>
      <c r="W1268" s="131"/>
      <c r="X1268" s="186" t="str">
        <f>IF(OR(W1262=0,M1268="",Q1268=""),"",IF(AND(T1268="SI",W1262&lt;=$X$22),"CUMPLE",IF(W1262&lt;=$X$23,"CUMPLE","NO CUMPLE")))</f>
        <v>CUMPLE</v>
      </c>
      <c r="Y1268" s="132"/>
      <c r="Z1268" s="186" t="str">
        <f>IF(OR(Y1262=0,M1268="",Q1268=""),"",IF(AND(T1268="SI",Y1262&gt;=$Z$22),"CUMPLE",IF(Y1262&gt;=$Z$23,"CUMPLE","NO CUMPLE")))</f>
        <v>CUMPLE</v>
      </c>
      <c r="AA1268" s="214" t="str">
        <f t="shared" si="1139"/>
        <v/>
      </c>
      <c r="AB1268" s="199">
        <v>2021</v>
      </c>
      <c r="AC1268" s="134">
        <f t="shared" si="1141"/>
        <v>0</v>
      </c>
      <c r="AD1268" s="135" t="str">
        <f>IF(OR(B1268="",C1268=""),"",IF(AND(AC1268&gt;0,AC1268&lt;=30000),"MIPYME","NO CUMPLE"))</f>
        <v/>
      </c>
      <c r="AE1268" s="136"/>
      <c r="AF1268" s="188" t="str">
        <f>IF(OR(M1268="",L1262="",P1268=""),"",IF(AND(T1266="SI",AE1262&gt;=$AF$22),"CUMPLE",IF(AE1262&gt;=$AF$23,"CUMPLE","NO CUMPLE")))</f>
        <v>CUMPLE</v>
      </c>
      <c r="AG1268" s="136"/>
      <c r="AH1268" s="188" t="str">
        <f>IF(OR(M1268="",L1262="",P1262=""),"",IF(AND(T1262="SI",AG1262&gt;=$AH$22),"CUMPLE",IF(AG1262&gt;=$AH$23,"CUMPLE","NO CUMPLE")))</f>
        <v>CUMPLE</v>
      </c>
      <c r="AI1268" s="162" t="str">
        <f t="shared" si="1142"/>
        <v>CUMPLE</v>
      </c>
    </row>
    <row r="1269" spans="1:37" s="14" customFormat="1" ht="20.100000000000001" customHeight="1">
      <c r="A1269" s="259"/>
      <c r="B1269" s="150" t="str">
        <f t="shared" si="1143"/>
        <v/>
      </c>
      <c r="C1269" s="150"/>
      <c r="D1269" s="121"/>
      <c r="E1269" s="153"/>
      <c r="F1269" s="153"/>
      <c r="G1269" s="153"/>
      <c r="H1269" s="153"/>
      <c r="I1269" s="153">
        <f t="shared" si="1146"/>
        <v>0</v>
      </c>
      <c r="J1269" s="153">
        <f t="shared" si="1144"/>
        <v>0</v>
      </c>
      <c r="K1269" s="153"/>
      <c r="L1269" s="153"/>
      <c r="M1269" s="149">
        <v>8</v>
      </c>
      <c r="N1269" s="197">
        <f>IF(M1269="","",VLOOKUP(M1269,POA!$B$3:$G1234,3,0))</f>
        <v>5</v>
      </c>
      <c r="O1269" s="160" t="s">
        <v>7</v>
      </c>
      <c r="P1269" s="160">
        <f>+SUM(P1270:P1273)</f>
        <v>0</v>
      </c>
      <c r="Q1269" s="255">
        <f>IF(ISERROR(VLOOKUP(M1269,POA!$B$3:$G1247,2,0)),"",VLOOKUP(M1269,POA!$B$3:$G1247,2,0))</f>
        <v>1146992897</v>
      </c>
      <c r="R1269" s="295">
        <f>IF(M1269="","",SUM($I$1262)+IF(ISERROR(VLOOKUP(M1269,POA!$B$3:$G1238,4,0)),"",VLOOKUP(M1269,POA!$B$3:$G1238,4,0)))</f>
        <v>5014409420.2599993</v>
      </c>
      <c r="S1269" s="257" t="str">
        <f>IF(OR($R$26=0,M1269="",Q1269=""),"",IF($R$26&gt;=VLOOKUP(M1269,POA!$B$3:$G$21,6,FALSE),"CUMPLE","NO CUMPLE"))</f>
        <v/>
      </c>
      <c r="T1269" s="129"/>
      <c r="U1269" s="130"/>
      <c r="V1269" s="186" t="str">
        <f>IF(OR($U1262=0,M1269="",Q1269=""),"",IF(AND(T1269="SI",$U1262&gt;=$V$22),"CUMPLE",IF($U1262&gt;=$V$23,"CUMPLE","NO CUMPLE")))</f>
        <v>CUMPLE</v>
      </c>
      <c r="W1269" s="131"/>
      <c r="X1269" s="186" t="str">
        <f>IF(OR(W1262=0,M1269="",Q1269=""),"",IF(AND(T1269="SI",W1262&lt;=$X$22),"CUMPLE",IF(W1262&lt;=$X$23,"CUMPLE","NO CUMPLE")))</f>
        <v>CUMPLE</v>
      </c>
      <c r="Y1269" s="132"/>
      <c r="Z1269" s="186" t="str">
        <f>IF(OR(Y1262=0,M1269="",Q1269=""),"",IF(AND(T1269="SI",Y1262&gt;=$Z$22),"CUMPLE",IF(Y1262&gt;=$Z$23,"CUMPLE","NO CUMPLE")))</f>
        <v>CUMPLE</v>
      </c>
      <c r="AA1269" s="214" t="str">
        <f t="shared" si="1139"/>
        <v/>
      </c>
      <c r="AB1269" s="199">
        <v>2021</v>
      </c>
      <c r="AC1269" s="134">
        <f t="shared" si="1141"/>
        <v>0</v>
      </c>
      <c r="AD1269" s="135" t="str">
        <f t="shared" ref="AD1269:AD1270" si="1147">IF(OR(B1269="",C1269=""),"",IF(AND(AC1269&gt;0,AC1269&lt;=30000),"MIPYME","NO CUMPLE"))</f>
        <v/>
      </c>
      <c r="AE1269" s="136"/>
      <c r="AF1269" s="188" t="str">
        <f>IF(OR(M1269="",L1262="",P1269=""),"",IF(AND(T1262="SI",AE1262&gt;=$AF$22),"CUMPLE",IF(AE1262&gt;=$AF$23,"CUMPLE","NO CUMPLE")))</f>
        <v>CUMPLE</v>
      </c>
      <c r="AG1269" s="136"/>
      <c r="AH1269" s="188" t="str">
        <f>IF(OR(M1269="",L1262="",P1262=""),"",IF(AND(T1262="SI",AG1262&gt;=$AH$22),"CUMPLE",IF(AG1262&gt;=$AH$23,"CUMPLE","NO CUMPLE")))</f>
        <v>CUMPLE</v>
      </c>
      <c r="AI1269" s="162" t="str">
        <f t="shared" si="1142"/>
        <v>CUMPLE</v>
      </c>
    </row>
    <row r="1270" spans="1:37" s="14" customFormat="1" ht="20.100000000000001" customHeight="1">
      <c r="A1270" s="259"/>
      <c r="B1270" s="150" t="str">
        <f t="shared" si="1143"/>
        <v/>
      </c>
      <c r="C1270" s="150"/>
      <c r="D1270" s="121"/>
      <c r="E1270" s="153"/>
      <c r="F1270" s="153"/>
      <c r="G1270" s="153"/>
      <c r="H1270" s="153"/>
      <c r="I1270" s="153">
        <f t="shared" si="1146"/>
        <v>0</v>
      </c>
      <c r="J1270" s="153">
        <f t="shared" si="1144"/>
        <v>0</v>
      </c>
      <c r="K1270" s="153"/>
      <c r="L1270" s="153"/>
      <c r="M1270" s="149">
        <v>9</v>
      </c>
      <c r="N1270" s="197">
        <f>IF(M1270="","",VLOOKUP(M1270,POA!$B$3:$G1234,3,0))</f>
        <v>5</v>
      </c>
      <c r="O1270" s="160" t="s">
        <v>7</v>
      </c>
      <c r="P1270" s="160">
        <f>+SUM(P1271:P1273)</f>
        <v>0</v>
      </c>
      <c r="Q1270" s="255">
        <f>IF(ISERROR(VLOOKUP(M1270,POA!$B$3:$G1240,2,0)),"",VLOOKUP(M1270,POA!$B$3:$G1240,2,0))</f>
        <v>1077361989</v>
      </c>
      <c r="R1270" s="295">
        <f>IF(M1270="","",SUM($I$1262)+IF(ISERROR(VLOOKUP(M1270,POA!$B$3:$G1239,4,0)),"",VLOOKUP(M1270,POA!$B$3:$G1239,4,0)))</f>
        <v>5000483238.6599998</v>
      </c>
      <c r="S1270" s="257" t="str">
        <f>IF(OR($R$26=0,M1270="",Q1270=""),"",IF($R$26&gt;=VLOOKUP(M1270,POA!$B$3:$G$21,6,FALSE),"CUMPLE","NO CUMPLE"))</f>
        <v/>
      </c>
      <c r="T1270" s="129"/>
      <c r="U1270" s="130"/>
      <c r="V1270" s="186" t="str">
        <f>IF(OR($U1262=0,M1270="",Q1270=""),"",IF(AND(T1270="SI",$U1262&gt;=$V$22),"CUMPLE",IF($U1262&gt;=$V$23,"CUMPLE","NO CUMPLE")))</f>
        <v>CUMPLE</v>
      </c>
      <c r="W1270" s="131"/>
      <c r="X1270" s="186" t="str">
        <f>IF(OR(W1262=0,M1270="",Q1270=""),"",IF(AND(T1270="SI",W1262&lt;=$X$22),"CUMPLE",IF(W1262&lt;=$X$23,"CUMPLE","NO CUMPLE")))</f>
        <v>CUMPLE</v>
      </c>
      <c r="Y1270" s="132"/>
      <c r="Z1270" s="186" t="str">
        <f>IF(OR(Y1262=0,M1270="",Q1270=""),"",IF(AND(T1270="SI",Y1262&gt;=$Z$22),"CUMPLE",IF(Y1262&gt;=$Z$23,"CUMPLE","NO CUMPLE")))</f>
        <v>CUMPLE</v>
      </c>
      <c r="AA1270" s="215" t="str">
        <f t="shared" si="1139"/>
        <v/>
      </c>
      <c r="AB1270" s="133">
        <v>2021</v>
      </c>
      <c r="AC1270" s="134">
        <f t="shared" si="1141"/>
        <v>0</v>
      </c>
      <c r="AD1270" s="135" t="str">
        <f t="shared" si="1147"/>
        <v/>
      </c>
      <c r="AE1270" s="136"/>
      <c r="AF1270" s="188" t="str">
        <f>IF(OR(M1270="",L1262="",P1262=""),"",IF(AND(T1262="SI",AE1262&gt;=$AF$22),"CUMPLE",IF(AE1262&gt;=$AF$23,"CUMPLE","NO CUMPLE")))</f>
        <v>CUMPLE</v>
      </c>
      <c r="AG1270" s="136"/>
      <c r="AH1270" s="188" t="str">
        <f>IF(OR(M1270="",L1262="",P1262=""),"",IF(AND(T1262="SI",AG1262&gt;=$AH$22),"CUMPLE",IF(AG1262&gt;=$AH$23,"CUMPLE","NO CUMPLE")))</f>
        <v>CUMPLE</v>
      </c>
      <c r="AI1270" s="162" t="str">
        <f t="shared" si="1142"/>
        <v>CUMPLE</v>
      </c>
    </row>
    <row r="1271" spans="1:37" s="14" customFormat="1" ht="20.100000000000001" customHeight="1">
      <c r="A1271" s="259"/>
      <c r="B1271" s="150" t="str">
        <f t="shared" si="1143"/>
        <v/>
      </c>
      <c r="C1271" s="150"/>
      <c r="D1271" s="121"/>
      <c r="E1271" s="153"/>
      <c r="F1271" s="153"/>
      <c r="G1271" s="153"/>
      <c r="H1271" s="153"/>
      <c r="I1271" s="153">
        <f t="shared" si="1146"/>
        <v>0</v>
      </c>
      <c r="J1271" s="153">
        <f t="shared" si="1144"/>
        <v>0</v>
      </c>
      <c r="K1271" s="153"/>
      <c r="L1271" s="153"/>
      <c r="M1271" s="151"/>
      <c r="N1271" s="197" t="str">
        <f>IF(M1271="","",VLOOKUP(M1271,POA!$B$3:$G1234,3,0))</f>
        <v/>
      </c>
      <c r="O1271" s="160" t="s">
        <v>7</v>
      </c>
      <c r="P1271" s="160">
        <f>+SUM(P1272:P1273)</f>
        <v>0</v>
      </c>
      <c r="Q1271" s="203" t="str">
        <f>IF(ISERROR(VLOOKUP(M1271,POA!$B$3:$G1241,2,0)),"",VLOOKUP(M1271,POA!$B$3:$G1241,2,0))</f>
        <v/>
      </c>
      <c r="R1271" s="261"/>
      <c r="S1271" s="246"/>
      <c r="T1271" s="129"/>
      <c r="U1271" s="130"/>
      <c r="V1271" s="186" t="str">
        <f>IF(OR($U1262=0,M1271="",Q1271=""),"",IF(AND(T1271="SI",$U1262&gt;=$V$22),"CUMPLE",IF($U1262&gt;=$V$23,"CUMPLE","NO CUMPLE")))</f>
        <v/>
      </c>
      <c r="W1271" s="131"/>
      <c r="X1271" s="186" t="str">
        <f>IF(OR(W1262=0,M1271="",Q1271=""),"",IF(AND(T1271="SI",W1262&lt;=$X$22),"CUMPLE",IF(W1262&lt;=$X$23,"CUMPLE","NO CUMPLE")))</f>
        <v/>
      </c>
      <c r="Y1271" s="132"/>
      <c r="Z1271" s="186" t="str">
        <f>IF(OR(Y1262=0,M1271="",Q1271=""),"",IF(AND(T1271="SI",Y1262&gt;=$Z$22),"CUMPLE",IF(Y1262&gt;=$Z$23,"CUMPLE","NO CUMPLE")))</f>
        <v/>
      </c>
      <c r="AA1271" s="214" t="str">
        <f t="shared" si="1139"/>
        <v/>
      </c>
      <c r="AB1271" s="199">
        <v>2021</v>
      </c>
      <c r="AC1271" s="134">
        <f t="shared" si="1141"/>
        <v>0</v>
      </c>
      <c r="AD1271" s="135" t="str">
        <f>IF(OR(B1271="",C1271=""),"",IF(AND(AC1271&gt;0,AC1271&lt;=30000),"MIPYME","NO CUMPLE"))</f>
        <v/>
      </c>
      <c r="AE1271" s="136"/>
      <c r="AF1271" s="188" t="str">
        <f>IF(OR(M1271="",L1262="",P1271=""),"",IF(AND(T1262="SI",AE1262&gt;=$AF$22),"CUMPLE",IF(AE1262&gt;=$AF$23,"CUMPLE","NO CUMPLE")))</f>
        <v/>
      </c>
      <c r="AG1271" s="136"/>
      <c r="AH1271" s="188" t="str">
        <f>IF(OR(M1271="",L1262="",P1262=""),"",IF(AND(T1262="SI",AG1262&gt;=$AH$22),"CUMPLE",IF(AG1262&gt;=$AH$23,"CUMPLE","NO CUMPLE")))</f>
        <v/>
      </c>
      <c r="AI1271" s="162" t="str">
        <f t="shared" si="1142"/>
        <v/>
      </c>
    </row>
    <row r="1272" spans="1:37" ht="20.100000000000001" customHeight="1">
      <c r="A1272" s="259"/>
      <c r="B1272" s="284" t="str">
        <f t="shared" si="1143"/>
        <v/>
      </c>
      <c r="C1272" s="284"/>
      <c r="D1272" s="284"/>
      <c r="E1272" s="216"/>
      <c r="F1272" s="153"/>
      <c r="G1272" s="153"/>
      <c r="H1272" s="153"/>
      <c r="I1272" s="153">
        <f>IF(ISERROR(E1272-G1272),"",E1272-G1272)</f>
        <v>0</v>
      </c>
      <c r="J1272" s="153">
        <f t="shared" si="1144"/>
        <v>0</v>
      </c>
      <c r="K1272" s="153"/>
      <c r="L1272" s="153"/>
      <c r="M1272" s="151"/>
      <c r="N1272" s="197" t="str">
        <f>IF(M1272="","",VLOOKUP(M1272,POA!$B$3:$G1234,3,0))</f>
        <v/>
      </c>
      <c r="O1272" s="160" t="s">
        <v>7</v>
      </c>
      <c r="P1272" s="160">
        <f>+SUM(P1273:P1273)</f>
        <v>0</v>
      </c>
      <c r="Q1272" s="203" t="str">
        <f>IF(ISERROR(VLOOKUP(M1272,POA!$B$3:$G1242,2,0)),"",VLOOKUP(M1272,POA!$B$3:$G1242,2,0))</f>
        <v/>
      </c>
      <c r="R1272" s="204"/>
      <c r="S1272" s="253"/>
      <c r="T1272" s="129"/>
      <c r="U1272" s="129"/>
      <c r="V1272" s="186" t="str">
        <f>IF(OR($U1263=0,M1272="",Q1272=""),"",IF(AND(T1272="SI",$U1263&gt;=$V$22),"CUMPLE",IF($U1263&gt;=$V$23,"CUMPLE","NO CUMPLE")))</f>
        <v/>
      </c>
      <c r="W1272" s="129"/>
      <c r="X1272" s="186" t="str">
        <f>IF(OR(W1263=0,M1272="",Q1272=""),"",IF(AND(T1272="SI",W1263&lt;=$X$22),"CUMPLE",IF(W1263&lt;=$X$23,"CUMPLE","NO CUMPLE")))</f>
        <v/>
      </c>
      <c r="Y1272" s="129"/>
      <c r="Z1272" s="186" t="str">
        <f>IF(OR(Y1263=0,M1272="",Q1272=""),"",IF(AND(T1272="SI",Y1263&gt;=$Z$22),"CUMPLE",IF(Y1263&gt;=$Z$23,"CUMPLE","NO CUMPLE")))</f>
        <v/>
      </c>
      <c r="AA1272" s="214" t="str">
        <f t="shared" si="1139"/>
        <v/>
      </c>
      <c r="AB1272" s="200"/>
      <c r="AC1272" s="129"/>
      <c r="AD1272" s="129"/>
      <c r="AE1272" s="129"/>
      <c r="AF1272" s="188" t="str">
        <f>IF(OR(M1272="",L1262="",P1272=""),"",IF(AND(T1262="SI",AE1262&gt;=$AF$22),"CUMPLE",IF(AE1262&gt;=$AF$23,"CUMPLE","NO CUMPLE")))</f>
        <v/>
      </c>
      <c r="AG1272" s="129"/>
      <c r="AH1272" s="188" t="str">
        <f>IF(OR(M1272="",L1262="",P1262=""),"",IF(AND(T1262="SI",AG1262&gt;=$AH$22),"CUMPLE",IF(AG1262&gt;=$AH$23,"CUMPLE","NO CUMPLE")))</f>
        <v/>
      </c>
      <c r="AI1272" s="162" t="str">
        <f t="shared" si="1142"/>
        <v/>
      </c>
      <c r="AJ1272" s="14"/>
      <c r="AK1272" s="14"/>
    </row>
    <row r="1273" spans="1:37" ht="9.9499999999999993" customHeight="1" thickBot="1">
      <c r="A1273" s="259"/>
      <c r="B1273" s="322" t="s">
        <v>73</v>
      </c>
      <c r="C1273" s="323"/>
      <c r="D1273" s="323"/>
      <c r="E1273" s="323"/>
      <c r="F1273" s="323"/>
      <c r="G1273" s="323"/>
      <c r="H1273" s="323"/>
      <c r="I1273" s="323"/>
      <c r="J1273" s="323"/>
      <c r="K1273" s="323"/>
      <c r="L1273" s="323"/>
      <c r="M1273" s="323"/>
      <c r="N1273" s="323"/>
      <c r="O1273" s="323"/>
      <c r="P1273" s="323"/>
      <c r="Q1273" s="323"/>
      <c r="R1273" s="323"/>
      <c r="S1273" s="324"/>
      <c r="T1273" s="323"/>
      <c r="U1273" s="323"/>
      <c r="V1273" s="323"/>
      <c r="W1273" s="323"/>
      <c r="X1273" s="323"/>
      <c r="Y1273" s="323"/>
      <c r="Z1273" s="323"/>
      <c r="AA1273" s="324"/>
      <c r="AB1273" s="323"/>
      <c r="AC1273" s="323"/>
      <c r="AD1273" s="323"/>
      <c r="AE1273" s="323"/>
      <c r="AF1273" s="323"/>
      <c r="AG1273" s="323"/>
      <c r="AH1273" s="323"/>
      <c r="AI1273" s="325"/>
      <c r="AJ1273" s="14"/>
      <c r="AK1273" s="14"/>
    </row>
    <row r="1274" spans="1:37" s="221" customFormat="1" ht="26.1" customHeight="1">
      <c r="A1274" s="269" t="s">
        <v>438</v>
      </c>
      <c r="B1274" s="222">
        <v>105</v>
      </c>
      <c r="C1274" s="223" t="s">
        <v>439</v>
      </c>
      <c r="D1274" s="224">
        <f>IF(SUM(D1275:D1284)=0,"",SUM(D1275:D1284))</f>
        <v>1</v>
      </c>
      <c r="E1274" s="225">
        <f t="shared" ref="E1274:K1274" si="1148">IF(ISERROR(SUM(E1275:E1284)),"",SUM(E1275:E1284))</f>
        <v>7719449809</v>
      </c>
      <c r="F1274" s="225">
        <f t="shared" si="1148"/>
        <v>7719449809</v>
      </c>
      <c r="G1274" s="225">
        <f t="shared" si="1148"/>
        <v>1094258075</v>
      </c>
      <c r="H1274" s="225">
        <f t="shared" si="1148"/>
        <v>1094258075</v>
      </c>
      <c r="I1274" s="225">
        <f t="shared" si="1148"/>
        <v>6625191734</v>
      </c>
      <c r="J1274" s="225">
        <f t="shared" si="1148"/>
        <v>6625191734</v>
      </c>
      <c r="K1274" s="225">
        <f t="shared" si="1148"/>
        <v>2215892396</v>
      </c>
      <c r="L1274" s="225">
        <f t="shared" ref="L1274" si="1149">IF(ISERROR(SUM(L1275:L1283)),"",SUM(L1275:L1283))</f>
        <v>223.48</v>
      </c>
      <c r="M1274" s="226">
        <v>4</v>
      </c>
      <c r="N1274" s="227">
        <f>IF(M1274="","",VLOOKUP(M1274,POA!$B$3:$G1246,3,0))</f>
        <v>5</v>
      </c>
      <c r="O1274" s="228" t="s">
        <v>7</v>
      </c>
      <c r="P1274" s="228">
        <f>+SUM(P1275:P1283)</f>
        <v>0</v>
      </c>
      <c r="Q1274" s="229">
        <f>IF(ISERROR(VLOOKUP(M1274,POA!$B$3:$G1259,2,0)),"",VLOOKUP(M1274,POA!$B$3:$G1259,2,0))</f>
        <v>1378467964</v>
      </c>
      <c r="R1274" s="230">
        <f>IF(M1274="","",SUM($I$1274)+IF(ISERROR(VLOOKUP(M1274,POA!$B$3:$G1243,4,0)),"",VLOOKUP(M1274,POA!$B$3:$G1243,4,0)))</f>
        <v>6900885326.8000002</v>
      </c>
      <c r="S1274" s="231" t="str">
        <f>IF(OR($R$26=0,M1274="",Q1274=""),"",IF($R$26&gt;=VLOOKUP(M1274,POA!$B$3:$G$21,6,FALSE),"CUMPLE","NO CUMPLE"))</f>
        <v/>
      </c>
      <c r="T1274" s="225" t="str">
        <f>IF(M1274="","",IF(COUNTIFS(T1275:T1284,"SI",D1275:D1284,"&gt;=10%")&gt;0,"SI","NO"))</f>
        <v>SI</v>
      </c>
      <c r="U1274" s="225">
        <f>IF(ISERROR(SUM(E1274/G1274)),0,SUM(E1274/G1274))</f>
        <v>7.0545056832228541</v>
      </c>
      <c r="V1274" s="232" t="str">
        <f>IF(OR($U1274=0,M1274="",Q1274=""),"",IF(AND(T1274="SI",$U1274&gt;=$V$22),"CUMPLE",IF($U1274&gt;=$V$23,"CUMPLE","NO CUMPLE")))</f>
        <v>CUMPLE</v>
      </c>
      <c r="W1274" s="233">
        <f>IF(M1274="","",IF(ISERROR(SUM(H1274/F1274)),0,SUM(H1274/F1274)))</f>
        <v>0.14175337648082376</v>
      </c>
      <c r="X1274" s="232" t="str">
        <f>IF(OR(W1274=0,M1274="",Q1274=""),"",IF(AND(T1274="SI",W1274&lt;=$X$22),"CUMPLE",IF(W1274&lt;=$X$23,"CUMPLE","NO CUMPLE")))</f>
        <v>CUMPLE</v>
      </c>
      <c r="Y1274" s="225">
        <f>IF(ISERROR(SUM(K1274/L1274)),0,SUM(K1274/L1274))</f>
        <v>9915394.6482906751</v>
      </c>
      <c r="Z1274" s="232" t="str">
        <f>IF(OR(Y1274=0,M1274="",Q1274=""),"",IF(AND(T1274="SI",Y1274&gt;=$Z$22),"CUMPLE",IF(Y1274&gt;=$Z$23,"CUMPLE","NO CUMPLE")))</f>
        <v>CUMPLE</v>
      </c>
      <c r="AA1274" s="234" t="str">
        <f t="shared" ref="AA1274:AA1284" si="1150">IF(OR(S1274="",V1274="",X1274="",Z1274=""),"",IF(S1274="NO CUMPLE","NO CUMPLE",IF(V1274="NO CUMPLE","NO CUMPLE",IF(X1274="NO CUMPLE","NO CUMPLE",IF(Z1274="NO CUMPLE","NO CUMPLE",IF(Z1274="NO CUMPLE","NO CUMPLE","CUMPLE"))))))</f>
        <v/>
      </c>
      <c r="AB1274" s="235">
        <v>2021</v>
      </c>
      <c r="AC1274" s="236">
        <f>IF(ISERROR(F1274/VLOOKUP(AB1274,$AC$21:$AD$23,2)),"",F1274/VLOOKUP(AB1274,$AC$21:$AD$23,2))</f>
        <v>8496.6746235110495</v>
      </c>
      <c r="AD1274" s="237" t="str">
        <f>IF(OR(B1274="",C1274=""),"",IF(AND(AC1274&gt;0,AC1274&lt;=30000),"MIPYME","NO CUMPLE"))</f>
        <v>MIPYME</v>
      </c>
      <c r="AE1274" s="238">
        <f>IF(M1274="","",IF(ISERROR(SUM(K1274/J1274)),0,SUM(K1274/J1274)))</f>
        <v>0.33446464418957145</v>
      </c>
      <c r="AF1274" s="239" t="str">
        <f>IF(OR(M1274="",L1274="",P1274=""),"",IF(AND(T1274="SI",AE1274&gt;=$AF$22),"CUMPLE",IF(AE1274&gt;=$AF$23,"CUMPLE","NO CUMPLE")))</f>
        <v>CUMPLE</v>
      </c>
      <c r="AG1274" s="238">
        <f>IF(M1274="","",IF(ISERROR(SUM(K1274/F1274)),0,SUM(K1274/F1274)))</f>
        <v>0.28705315156224237</v>
      </c>
      <c r="AH1274" s="239" t="str">
        <f>IF(OR(M1274="",L1274="",P1274=""),"",IF(AND(T1274="SI",AG1274&gt;=$AH$22),"CUMPLE",IF(AG1274&gt;=$AH$23,"CUMPLE","NO CUMPLE")))</f>
        <v>CUMPLE</v>
      </c>
      <c r="AI1274" s="234" t="str">
        <f>IF(OR(AF1274="",AH1274=""),"",IF(AF1274="NO CUMPLE","NO CUMPLE",IF(AH1274="NO CUMPLE","NO CUMPLE",IF(AH1274="NO CUMPLE","NO CUMPLE","CUMPLE"))))</f>
        <v>CUMPLE</v>
      </c>
    </row>
    <row r="1275" spans="1:37" s="14" customFormat="1" ht="20.100000000000001" customHeight="1">
      <c r="A1275" s="259">
        <v>45488</v>
      </c>
      <c r="B1275" s="146">
        <f>IF(C1275="","",B1274+0.1)</f>
        <v>105.1</v>
      </c>
      <c r="C1275" s="146" t="s">
        <v>440</v>
      </c>
      <c r="D1275" s="147">
        <v>0.7</v>
      </c>
      <c r="E1275" s="137">
        <v>6213600842</v>
      </c>
      <c r="F1275" s="137">
        <v>6213600842</v>
      </c>
      <c r="G1275" s="137">
        <v>460935506</v>
      </c>
      <c r="H1275" s="137">
        <v>460935506</v>
      </c>
      <c r="I1275" s="137">
        <f>IF(ISERROR(E1275-G1275),"",E1275-G1275)</f>
        <v>5752665336</v>
      </c>
      <c r="J1275" s="137">
        <f>IF(ISERROR(F1275-H1275),"",F1275-H1275)</f>
        <v>5752665336</v>
      </c>
      <c r="K1275" s="137">
        <v>1846357768</v>
      </c>
      <c r="L1275" s="137">
        <v>204.97</v>
      </c>
      <c r="M1275" s="148">
        <v>6</v>
      </c>
      <c r="N1275" s="198">
        <f>IF(M1275="","",VLOOKUP(M1275,POA!$B$3:$G1246,3,0))</f>
        <v>5</v>
      </c>
      <c r="O1275" s="159" t="s">
        <v>7</v>
      </c>
      <c r="P1275" s="159">
        <f t="shared" ref="P1275:P1276" si="1151">+SUM(P1276:P1284)</f>
        <v>0</v>
      </c>
      <c r="Q1275" s="202">
        <f>IF(ISERROR(VLOOKUP(M1275,POA!$B$3:$G1259,2,0)),"",VLOOKUP(M1275,POA!$B$3:$G1259,2,0))</f>
        <v>1264100957</v>
      </c>
      <c r="R1275" s="264">
        <f>IF(M1275="","",SUM($I$1274)+IF(ISERROR(VLOOKUP(M1275,POA!$B$3:$G1244,4,0)),"",VLOOKUP(M1275,POA!$B$3:$G1244,4,0)))</f>
        <v>6878011925.3999996</v>
      </c>
      <c r="S1275" s="256" t="str">
        <f>IF(OR($R$26=0,M1275="",Q1275=""),"",IF($R$26&gt;=VLOOKUP(M1275,POA!$B$3:$G$21,6,FALSE),"CUMPLE","NO CUMPLE"))</f>
        <v/>
      </c>
      <c r="T1275" s="154" t="s">
        <v>71</v>
      </c>
      <c r="U1275" s="138"/>
      <c r="V1275" s="185" t="str">
        <f>IF(OR($U1274=0,M1275="",Q1275=""),"",IF(AND(T1275="SI",$U1274&gt;=$V$22),"CUMPLE",IF($U1274&gt;=$V$23,"CUMPLE","NO CUMPLE")))</f>
        <v>CUMPLE</v>
      </c>
      <c r="W1275" s="139"/>
      <c r="X1275" s="185" t="str">
        <f>IF(OR(W1274=0,M1275="",Q1275=""),"",IF(AND(T1275="SI",W1274&lt;=$X$22),"CUMPLE",IF(W1274&lt;=$X$23,"CUMPLE","NO CUMPLE")))</f>
        <v>CUMPLE</v>
      </c>
      <c r="Y1275" s="140"/>
      <c r="Z1275" s="185" t="str">
        <f>IF(OR(Y1274=0,M1275="",Q1275=""),"",IF(AND(T1275="SI",Y1274&gt;=$Z$22),"CUMPLE",IF(Y1274&gt;=$Z$23,"CUMPLE","NO CUMPLE")))</f>
        <v>CUMPLE</v>
      </c>
      <c r="AA1275" s="213" t="str">
        <f t="shared" si="1150"/>
        <v/>
      </c>
      <c r="AB1275" s="141">
        <v>2021</v>
      </c>
      <c r="AC1275" s="142">
        <f t="shared" ref="AC1275:AC1283" si="1152">IF(ISERROR(F1275/VLOOKUP(AB1275,$AC$21:$AD$23,2)),"",F1275/VLOOKUP(AB1275,$AC$21:$AD$23,2))</f>
        <v>6839.2108117984517</v>
      </c>
      <c r="AD1275" s="143" t="str">
        <f>IF(OR(B1275="",C1275=""),"",IF(AND(AC1275&gt;0,AC1275&lt;=30000),"MIPYME","NO CUMPLE"))</f>
        <v>MIPYME</v>
      </c>
      <c r="AE1275" s="144"/>
      <c r="AF1275" s="187" t="str">
        <f>IF(OR(M1275="",L1274="",P1275=""),"",IF(AND(T1274="SI",AE1274&gt;=$AF$22),"CUMPLE",IF(AE1274&gt;=$AF$23,"CUMPLE","NO CUMPLE")))</f>
        <v>CUMPLE</v>
      </c>
      <c r="AG1275" s="144"/>
      <c r="AH1275" s="187" t="str">
        <f>IF(OR(M1275="",L1274="",P1275=""),"",IF(AND(T1274="SI",AG1274&gt;=$AH$22),"CUMPLE",IF(AG1274&gt;=$AH$23,"CUMPLE","NO CUMPLE")))</f>
        <v>CUMPLE</v>
      </c>
      <c r="AI1275" s="161" t="str">
        <f t="shared" ref="AI1275:AI1284" si="1153">IF(OR(AF1275="",AH1275=""),"",IF(AF1275="NO CUMPLE","NO CUMPLE",IF(AH1275="NO CUMPLE","NO CUMPLE",IF(AH1275="NO CUMPLE","NO CUMPLE","CUMPLE"))))</f>
        <v>CUMPLE</v>
      </c>
    </row>
    <row r="1276" spans="1:37" s="14" customFormat="1" ht="20.100000000000001" customHeight="1">
      <c r="A1276" s="259">
        <v>45488</v>
      </c>
      <c r="B1276" s="21">
        <f t="shared" ref="B1276:B1284" si="1154">IF(C1276="","",B1275+0.1)</f>
        <v>105.19999999999999</v>
      </c>
      <c r="C1276" s="21" t="s">
        <v>441</v>
      </c>
      <c r="D1276" s="121">
        <v>0.3</v>
      </c>
      <c r="E1276" s="153">
        <v>1505848967</v>
      </c>
      <c r="F1276" s="153">
        <v>1505848967</v>
      </c>
      <c r="G1276" s="153">
        <v>633322569</v>
      </c>
      <c r="H1276" s="153">
        <v>633322569</v>
      </c>
      <c r="I1276" s="153">
        <f>IF(ISERROR(E1276-G1276),"",E1276-G1276)</f>
        <v>872526398</v>
      </c>
      <c r="J1276" s="153">
        <f t="shared" ref="J1276:J1284" si="1155">IF(ISERROR(F1276-H1276),"",F1276-H1276)</f>
        <v>872526398</v>
      </c>
      <c r="K1276" s="153">
        <v>369534628</v>
      </c>
      <c r="L1276" s="153">
        <v>18.510000000000002</v>
      </c>
      <c r="M1276" s="149">
        <v>7</v>
      </c>
      <c r="N1276" s="197">
        <f>IF(M1276="","",VLOOKUP(M1276,POA!$B$3:$G1246,3,0))</f>
        <v>5</v>
      </c>
      <c r="O1276" s="160" t="s">
        <v>7</v>
      </c>
      <c r="P1276" s="160">
        <f t="shared" si="1151"/>
        <v>0</v>
      </c>
      <c r="Q1276" s="255">
        <f>IF(ISERROR(VLOOKUP(M1276,POA!$B$3:$G1259,2,0)),"",VLOOKUP(M1276,POA!$B$3:$G1259,2,0))</f>
        <v>1167015102</v>
      </c>
      <c r="R1276" s="295">
        <f>IF(M1276="","",SUM($I$1274)+IF(ISERROR(VLOOKUP(M1276,POA!$B$3:$G1245,4,0)),"",VLOOKUP(M1276,POA!$B$3:$G1245,4,0)))</f>
        <v>6858594754.3999996</v>
      </c>
      <c r="S1276" s="257" t="str">
        <f>IF(OR($R$26=0,M1276="",Q1276=""),"",IF($R$26&gt;=VLOOKUP(M1276,POA!$B$3:$G$21,6,FALSE),"CUMPLE","NO CUMPLE"))</f>
        <v/>
      </c>
      <c r="T1276" s="129" t="s">
        <v>71</v>
      </c>
      <c r="U1276" s="130"/>
      <c r="V1276" s="186" t="str">
        <f>IF(OR($U1274=0,M1276="",Q1276=""),"",IF(AND(T1276="SI",$U1274&gt;=$V$22),"CUMPLE",IF($U1274&gt;=$V$23,"CUMPLE","NO CUMPLE")))</f>
        <v>CUMPLE</v>
      </c>
      <c r="W1276" s="131"/>
      <c r="X1276" s="186" t="str">
        <f>IF(OR(W1274=0,M1276="",Q1276=""),"",IF(AND(T1276="SI",W1274&lt;=$X$22),"CUMPLE",IF(W1274&lt;=$X$23,"CUMPLE","NO CUMPLE")))</f>
        <v>CUMPLE</v>
      </c>
      <c r="Y1276" s="132"/>
      <c r="Z1276" s="186" t="str">
        <f>IF(OR(Y1274=0,M1276="",Q1276=""),"",IF(AND(T1276="SI",Y1274&gt;=$Z$22),"CUMPLE",IF(Y1274&gt;=$Z$23,"CUMPLE","NO CUMPLE")))</f>
        <v>CUMPLE</v>
      </c>
      <c r="AA1276" s="214" t="str">
        <f t="shared" si="1150"/>
        <v/>
      </c>
      <c r="AB1276" s="199">
        <v>2021</v>
      </c>
      <c r="AC1276" s="134">
        <f t="shared" si="1152"/>
        <v>1657.4638117125983</v>
      </c>
      <c r="AD1276" s="135" t="str">
        <f t="shared" ref="AD1276:AD1279" si="1156">IF(OR(B1276="",C1276=""),"",IF(AND(AC1276&gt;0,AC1276&lt;=30000),"MIPYME","NO CUMPLE"))</f>
        <v>MIPYME</v>
      </c>
      <c r="AE1276" s="136"/>
      <c r="AF1276" s="188" t="str">
        <f>IF(OR(M1276="",L1274="",P1276=""),"",IF(AND(T1274="SI",AE1274&gt;=$AF$22),"CUMPLE",IF(AE1274&gt;=$AF$23,"CUMPLE","NO CUMPLE")))</f>
        <v>CUMPLE</v>
      </c>
      <c r="AG1276" s="136"/>
      <c r="AH1276" s="188" t="str">
        <f>IF(OR(M1276="",L1274="",P1274=""),"",IF(AND(T1274="SI",AG1274&gt;=$AH$22),"CUMPLE",IF(AG1274&gt;=$AH$23,"CUMPLE","NO CUMPLE")))</f>
        <v>CUMPLE</v>
      </c>
      <c r="AI1276" s="162" t="str">
        <f t="shared" si="1153"/>
        <v>CUMPLE</v>
      </c>
    </row>
    <row r="1277" spans="1:37" s="14" customFormat="1" ht="20.100000000000001" customHeight="1">
      <c r="A1277" s="259"/>
      <c r="B1277" s="21" t="str">
        <f t="shared" si="1154"/>
        <v/>
      </c>
      <c r="C1277" s="21"/>
      <c r="D1277" s="121"/>
      <c r="E1277" s="153"/>
      <c r="F1277" s="153"/>
      <c r="G1277" s="153"/>
      <c r="H1277" s="153"/>
      <c r="I1277" s="153">
        <f t="shared" ref="I1277:I1283" si="1157">IF(ISERROR(E1277-G1277),"",E1277-G1277)</f>
        <v>0</v>
      </c>
      <c r="J1277" s="153">
        <f t="shared" si="1155"/>
        <v>0</v>
      </c>
      <c r="K1277" s="153"/>
      <c r="L1277" s="153"/>
      <c r="M1277" s="149"/>
      <c r="N1277" s="197" t="str">
        <f>IF(M1277="","",VLOOKUP(M1277,POA!$B$3:$G1246,3,0))</f>
        <v/>
      </c>
      <c r="O1277" s="160" t="s">
        <v>7</v>
      </c>
      <c r="P1277" s="160">
        <f>+SUM(P1278:P1285)</f>
        <v>0</v>
      </c>
      <c r="Q1277" s="203" t="str">
        <f>IF(ISERROR(VLOOKUP(M1277,POA!$B$3:$G1259,2,0)),"",VLOOKUP(M1277,POA!$B$3:$G1259,2,0))</f>
        <v/>
      </c>
      <c r="R1277" s="261"/>
      <c r="S1277" s="251" t="str">
        <f>IF(OR($R$26=0,M1277="",Q1277=""),"",IF($R$26&gt;=VLOOKUP(M1277,POA!$B$3:$G$21,6,FALSE),"CUMPLE","NO CUMPLE"))</f>
        <v/>
      </c>
      <c r="T1277" s="129"/>
      <c r="U1277" s="130"/>
      <c r="V1277" s="186" t="str">
        <f>IF(OR($U1274=0,M1277="",Q1277=""),"",IF(AND(T1277="SI",$U1274&gt;=$V$22),"CUMPLE",IF($U1274&gt;=$V$23,"CUMPLE","NO CUMPLE")))</f>
        <v/>
      </c>
      <c r="W1277" s="131"/>
      <c r="X1277" s="186" t="str">
        <f>IF(OR(W1274=0,M1277="",Q1277=""),"",IF(AND(T1277="SI",W1274&lt;=$X$22),"CUMPLE",IF(W1274&lt;=$X$23,"CUMPLE","NO CUMPLE")))</f>
        <v/>
      </c>
      <c r="Y1277" s="132"/>
      <c r="Z1277" s="186" t="str">
        <f>IF(OR(Y1274=0,M1277="",Q1277=""),"",IF(AND(T1277="SI",Y1274&gt;=$Z$22),"CUMPLE",IF(Y1274&gt;=$Z$23,"CUMPLE","NO CUMPLE")))</f>
        <v/>
      </c>
      <c r="AA1277" s="214" t="str">
        <f t="shared" si="1150"/>
        <v/>
      </c>
      <c r="AB1277" s="199">
        <v>2021</v>
      </c>
      <c r="AC1277" s="134">
        <f t="shared" si="1152"/>
        <v>0</v>
      </c>
      <c r="AD1277" s="135" t="str">
        <f t="shared" si="1156"/>
        <v/>
      </c>
      <c r="AE1277" s="136"/>
      <c r="AF1277" s="188" t="str">
        <f>IF(OR(M1277="",L1274="",P1277=""),"",IF(AND(T1274="SI",AE1274&gt;=$AF$22),"CUMPLE",IF(AE1274&gt;=$AF$23,"CUMPLE","NO CUMPLE")))</f>
        <v/>
      </c>
      <c r="AG1277" s="136"/>
      <c r="AH1277" s="188" t="str">
        <f>IF(OR(M1277="",L1274="",P1274=""),"",IF(AND(T1274="SI",AG1274&gt;=$AH$22),"CUMPLE",IF(AG1274&gt;=$AH$23,"CUMPLE","NO CUMPLE")))</f>
        <v/>
      </c>
      <c r="AI1277" s="162" t="str">
        <f t="shared" si="1153"/>
        <v/>
      </c>
    </row>
    <row r="1278" spans="1:37" s="14" customFormat="1" ht="20.100000000000001" customHeight="1">
      <c r="A1278" s="259"/>
      <c r="B1278" s="21" t="str">
        <f t="shared" si="1154"/>
        <v/>
      </c>
      <c r="C1278" s="21"/>
      <c r="D1278" s="121"/>
      <c r="E1278" s="153"/>
      <c r="F1278" s="153"/>
      <c r="G1278" s="153"/>
      <c r="H1278" s="153"/>
      <c r="I1278" s="153">
        <f t="shared" si="1157"/>
        <v>0</v>
      </c>
      <c r="J1278" s="153">
        <f t="shared" si="1155"/>
        <v>0</v>
      </c>
      <c r="K1278" s="153"/>
      <c r="L1278" s="153"/>
      <c r="M1278" s="149"/>
      <c r="N1278" s="197" t="str">
        <f>IF(M1278="","",VLOOKUP(M1278,POA!$B$3:$G1259,3,0))</f>
        <v/>
      </c>
      <c r="O1278" s="160" t="s">
        <v>7</v>
      </c>
      <c r="P1278" s="160">
        <f>+SUM(P1279:P1285)</f>
        <v>0</v>
      </c>
      <c r="Q1278" s="203" t="str">
        <f>IF(ISERROR(VLOOKUP(M1278,POA!$B$3:$G1248,2,0)),"",VLOOKUP(M1278,POA!$B$3:$G1248,2,0))</f>
        <v/>
      </c>
      <c r="R1278" s="204"/>
      <c r="S1278" s="252" t="str">
        <f>IF(OR($R$26=0,M1278="",Q1278=""),"",IF($R$26&gt;=VLOOKUP(M1278,POA!$B$3:$G$21,6,FALSE),"CUMPLE","NO CUMPLE"))</f>
        <v/>
      </c>
      <c r="T1278" s="129"/>
      <c r="U1278" s="130"/>
      <c r="V1278" s="186" t="str">
        <f>IF(OR($U1274=0,M1278="",Q1278=""),"",IF(AND(T1278="SI",$U1274&gt;=$V$22),"CUMPLE",IF($U1274&gt;=$V$23,"CUMPLE","NO CUMPLE")))</f>
        <v/>
      </c>
      <c r="W1278" s="131"/>
      <c r="X1278" s="186" t="str">
        <f>IF(OR(W1274=0,M1278="",Q1278=""),"",IF(AND(T1278="SI",W1274&lt;=$X$22),"CUMPLE",IF(W1274&lt;=$X$23,"CUMPLE","NO CUMPLE")))</f>
        <v/>
      </c>
      <c r="Y1278" s="132"/>
      <c r="Z1278" s="186" t="str">
        <f>IF(OR(Y1274=0,M1278="",Q1278=""),"",IF(AND(T1278="SI",Y1274&gt;=$Z$22),"CUMPLE",IF(Y1274&gt;=$Z$23,"CUMPLE","NO CUMPLE")))</f>
        <v/>
      </c>
      <c r="AA1278" s="214" t="str">
        <f t="shared" si="1150"/>
        <v/>
      </c>
      <c r="AB1278" s="199">
        <v>2021</v>
      </c>
      <c r="AC1278" s="134">
        <f t="shared" si="1152"/>
        <v>0</v>
      </c>
      <c r="AD1278" s="135" t="str">
        <f t="shared" si="1156"/>
        <v/>
      </c>
      <c r="AE1278" s="136"/>
      <c r="AF1278" s="188" t="str">
        <f>IF(OR(M1278="",L1274="",P1278=""),"",IF(AND(T1274="SI",AE1274&gt;=$AF$22),"CUMPLE",IF(AE1274&gt;=$AF$23,"CUMPLE","NO CUMPLE")))</f>
        <v/>
      </c>
      <c r="AG1278" s="136"/>
      <c r="AH1278" s="188" t="str">
        <f>IF(OR(M1277="",L1274="",P1274=""),"",IF(AND(T1274="SI",AG1274&gt;=$AH$22),"CUMPLE",IF(AG1274&gt;=$AH$23,"CUMPLE","NO CUMPLE")))</f>
        <v/>
      </c>
      <c r="AI1278" s="162" t="str">
        <f t="shared" si="1153"/>
        <v/>
      </c>
    </row>
    <row r="1279" spans="1:37" s="14" customFormat="1" ht="20.100000000000001" customHeight="1">
      <c r="A1279" s="259"/>
      <c r="B1279" s="21" t="str">
        <f t="shared" si="1154"/>
        <v/>
      </c>
      <c r="C1279" s="21"/>
      <c r="D1279" s="121"/>
      <c r="E1279" s="153"/>
      <c r="F1279" s="153"/>
      <c r="G1279" s="153"/>
      <c r="H1279" s="153"/>
      <c r="I1279" s="153">
        <f t="shared" si="1157"/>
        <v>0</v>
      </c>
      <c r="J1279" s="153">
        <f t="shared" si="1155"/>
        <v>0</v>
      </c>
      <c r="K1279" s="153"/>
      <c r="L1279" s="153"/>
      <c r="M1279" s="149"/>
      <c r="N1279" s="197" t="str">
        <f>IF(M1279="","",VLOOKUP(M1279,POA!$B$3:$G1246,3,0))</f>
        <v/>
      </c>
      <c r="O1279" s="160" t="s">
        <v>7</v>
      </c>
      <c r="P1279" s="160">
        <f>+SUM(P1280:P1285)</f>
        <v>0</v>
      </c>
      <c r="Q1279" s="203" t="str">
        <f>IF(ISERROR(VLOOKUP(M1279,POA!$B$3:$G1259,2,0)),"",VLOOKUP(M1279,POA!$B$3:$G1259,2,0))</f>
        <v/>
      </c>
      <c r="R1279" s="204"/>
      <c r="S1279" s="246" t="str">
        <f>IF(OR($R$26=0,M1279="",Q1279=""),"",IF($R$26&gt;=VLOOKUP(M1279,POA!$B$3:$G$21,6,FALSE),"CUMPLE","NO CUMPLE"))</f>
        <v/>
      </c>
      <c r="T1279" s="129"/>
      <c r="U1279" s="130"/>
      <c r="V1279" s="186" t="str">
        <f>IF(OR($U1274=0,M1279="",Q1279=""),"",IF(AND(T1279="SI",$U1274&gt;=$V$22),"CUMPLE",IF($U1274&gt;=$V$23,"CUMPLE","NO CUMPLE")))</f>
        <v/>
      </c>
      <c r="W1279" s="131"/>
      <c r="X1279" s="186" t="str">
        <f>IF(OR(W1274=0,M1279="",Q1279=""),"",IF(AND(T1279="SI",W1274&lt;=$X$22),"CUMPLE",IF(W1274&lt;=$X$23,"CUMPLE","NO CUMPLE")))</f>
        <v/>
      </c>
      <c r="Y1279" s="132"/>
      <c r="Z1279" s="186" t="str">
        <f>IF(OR(Y1274=0,M1279="",Q1279=""),"",IF(AND(T1279="SI",Y1274&gt;=$Z$22),"CUMPLE",IF(Y1274&gt;=$Z$23,"CUMPLE","NO CUMPLE")))</f>
        <v/>
      </c>
      <c r="AA1279" s="214" t="str">
        <f t="shared" si="1150"/>
        <v/>
      </c>
      <c r="AB1279" s="199">
        <v>2021</v>
      </c>
      <c r="AC1279" s="134">
        <f t="shared" si="1152"/>
        <v>0</v>
      </c>
      <c r="AD1279" s="135" t="str">
        <f t="shared" si="1156"/>
        <v/>
      </c>
      <c r="AE1279" s="136"/>
      <c r="AF1279" s="188" t="str">
        <f>IF(OR(M1279="",L1274="",P1279=""),"",IF(AND(T1274="SI",AE1274&gt;=$AF$22),"CUMPLE",IF(AE1274&gt;=$AF$23,"CUMPLE","NO CUMPLE")))</f>
        <v/>
      </c>
      <c r="AG1279" s="136"/>
      <c r="AH1279" s="188" t="str">
        <f>IF(OR(M1279="",L1274="",P1274=""),"",IF(AND(T1274="SI",AG1274&gt;=$AH$22),"CUMPLE",IF(AG1274&gt;=$AH$23,"CUMPLE","NO CUMPLE")))</f>
        <v/>
      </c>
      <c r="AI1279" s="162" t="str">
        <f t="shared" si="1153"/>
        <v/>
      </c>
    </row>
    <row r="1280" spans="1:37" s="14" customFormat="1" ht="20.100000000000001" customHeight="1">
      <c r="A1280" s="259"/>
      <c r="B1280" s="150" t="str">
        <f t="shared" si="1154"/>
        <v/>
      </c>
      <c r="C1280" s="150"/>
      <c r="D1280" s="121"/>
      <c r="E1280" s="153"/>
      <c r="F1280" s="153"/>
      <c r="G1280" s="153"/>
      <c r="H1280" s="153"/>
      <c r="I1280" s="153">
        <f t="shared" si="1157"/>
        <v>0</v>
      </c>
      <c r="J1280" s="153">
        <f t="shared" si="1155"/>
        <v>0</v>
      </c>
      <c r="K1280" s="153"/>
      <c r="L1280" s="153"/>
      <c r="M1280" s="149"/>
      <c r="N1280" s="197" t="str">
        <f>IF(M1280="","",VLOOKUP(M1280,POA!$B$3:$G1246,3,0))</f>
        <v/>
      </c>
      <c r="O1280" s="160" t="s">
        <v>7</v>
      </c>
      <c r="P1280" s="160">
        <f>+SUM(P1281:P1285)</f>
        <v>0</v>
      </c>
      <c r="Q1280" s="203" t="str">
        <f>IF(ISERROR(VLOOKUP(M1280,POA!$B$3:$G1259,2,0)),"",VLOOKUP(M1280,POA!$B$3:$G1259,2,0))</f>
        <v/>
      </c>
      <c r="R1280" s="204"/>
      <c r="S1280" s="246" t="str">
        <f>IF(OR($R$26=0,M1280="",Q1280=""),"",IF($R$26&gt;=VLOOKUP(M1280,POA!$B$3:$G$21,6,FALSE),"CUMPLE","NO CUMPLE"))</f>
        <v/>
      </c>
      <c r="T1280" s="129"/>
      <c r="U1280" s="130"/>
      <c r="V1280" s="186" t="str">
        <f>IF(OR($U1274=0,M1280="",Q1280=""),"",IF(AND(T1280="SI",$U1274&gt;=$V$22),"CUMPLE",IF($U1274&gt;=$V$23,"CUMPLE","NO CUMPLE")))</f>
        <v/>
      </c>
      <c r="W1280" s="131"/>
      <c r="X1280" s="186" t="str">
        <f>IF(OR(W1274=0,M1280="",Q1280=""),"",IF(AND(T1280="SI",W1274&lt;=$X$22),"CUMPLE",IF(W1274&lt;=$X$23,"CUMPLE","NO CUMPLE")))</f>
        <v/>
      </c>
      <c r="Y1280" s="132"/>
      <c r="Z1280" s="186" t="str">
        <f>IF(OR(Y1274=0,M1280="",Q1280=""),"",IF(AND(T1280="SI",Y1274&gt;=$Z$22),"CUMPLE",IF(Y1274&gt;=$Z$23,"CUMPLE","NO CUMPLE")))</f>
        <v/>
      </c>
      <c r="AA1280" s="214" t="str">
        <f t="shared" si="1150"/>
        <v/>
      </c>
      <c r="AB1280" s="199">
        <v>2021</v>
      </c>
      <c r="AC1280" s="134">
        <f t="shared" si="1152"/>
        <v>0</v>
      </c>
      <c r="AD1280" s="135" t="str">
        <f>IF(OR(B1280="",C1280=""),"",IF(AND(AC1280&gt;0,AC1280&lt;=30000),"MIPYME","NO CUMPLE"))</f>
        <v/>
      </c>
      <c r="AE1280" s="136"/>
      <c r="AF1280" s="188" t="str">
        <f>IF(OR(M1280="",L1274="",P1280=""),"",IF(AND(T1278="SI",AE1274&gt;=$AF$22),"CUMPLE",IF(AE1274&gt;=$AF$23,"CUMPLE","NO CUMPLE")))</f>
        <v/>
      </c>
      <c r="AG1280" s="136"/>
      <c r="AH1280" s="188" t="str">
        <f>IF(OR(M1280="",L1274="",P1274=""),"",IF(AND(T1274="SI",AG1274&gt;=$AH$22),"CUMPLE",IF(AG1274&gt;=$AH$23,"CUMPLE","NO CUMPLE")))</f>
        <v/>
      </c>
      <c r="AI1280" s="162" t="str">
        <f t="shared" si="1153"/>
        <v/>
      </c>
    </row>
    <row r="1281" spans="1:37" s="14" customFormat="1" ht="20.100000000000001" customHeight="1">
      <c r="A1281" s="259"/>
      <c r="B1281" s="150" t="str">
        <f t="shared" si="1154"/>
        <v/>
      </c>
      <c r="C1281" s="150"/>
      <c r="D1281" s="121"/>
      <c r="E1281" s="153"/>
      <c r="F1281" s="153"/>
      <c r="G1281" s="153"/>
      <c r="H1281" s="153"/>
      <c r="I1281" s="153">
        <f t="shared" si="1157"/>
        <v>0</v>
      </c>
      <c r="J1281" s="153">
        <f t="shared" si="1155"/>
        <v>0</v>
      </c>
      <c r="K1281" s="153"/>
      <c r="L1281" s="153"/>
      <c r="M1281" s="149"/>
      <c r="N1281" s="197" t="str">
        <f>IF(M1281="","",VLOOKUP(M1281,POA!$B$3:$G1246,3,0))</f>
        <v/>
      </c>
      <c r="O1281" s="160" t="s">
        <v>7</v>
      </c>
      <c r="P1281" s="160">
        <f>+SUM(P1282:P1285)</f>
        <v>0</v>
      </c>
      <c r="Q1281" s="203" t="str">
        <f>IF(ISERROR(VLOOKUP(M1281,POA!$B$3:$G1259,2,0)),"",VLOOKUP(M1281,POA!$B$3:$G1259,2,0))</f>
        <v/>
      </c>
      <c r="R1281" s="204"/>
      <c r="S1281" s="246" t="str">
        <f>IF(OR($R$26=0,M1281="",Q1281=""),"",IF($R$26&gt;=VLOOKUP(M1281,POA!$B$3:$G$21,6,FALSE),"CUMPLE","NO CUMPLE"))</f>
        <v/>
      </c>
      <c r="T1281" s="129"/>
      <c r="U1281" s="130"/>
      <c r="V1281" s="186" t="str">
        <f>IF(OR($U1274=0,M1281="",Q1281=""),"",IF(AND(T1281="SI",$U1274&gt;=$V$22),"CUMPLE",IF($U1274&gt;=$V$23,"CUMPLE","NO CUMPLE")))</f>
        <v/>
      </c>
      <c r="W1281" s="131"/>
      <c r="X1281" s="186" t="str">
        <f>IF(OR(W1274=0,M1281="",Q1281=""),"",IF(AND(T1281="SI",W1274&lt;=$X$22),"CUMPLE",IF(W1274&lt;=$X$23,"CUMPLE","NO CUMPLE")))</f>
        <v/>
      </c>
      <c r="Y1281" s="132"/>
      <c r="Z1281" s="186" t="str">
        <f>IF(OR(Y1274=0,M1281="",Q1281=""),"",IF(AND(T1281="SI",Y1274&gt;=$Z$22),"CUMPLE",IF(Y1274&gt;=$Z$23,"CUMPLE","NO CUMPLE")))</f>
        <v/>
      </c>
      <c r="AA1281" s="214" t="str">
        <f t="shared" si="1150"/>
        <v/>
      </c>
      <c r="AB1281" s="199">
        <v>2021</v>
      </c>
      <c r="AC1281" s="134">
        <f t="shared" si="1152"/>
        <v>0</v>
      </c>
      <c r="AD1281" s="135" t="str">
        <f t="shared" ref="AD1281:AD1282" si="1158">IF(OR(B1281="",C1281=""),"",IF(AND(AC1281&gt;0,AC1281&lt;=30000),"MIPYME","NO CUMPLE"))</f>
        <v/>
      </c>
      <c r="AE1281" s="136"/>
      <c r="AF1281" s="188" t="str">
        <f>IF(OR(M1281="",L1274="",P1281=""),"",IF(AND(T1274="SI",AE1274&gt;=$AF$22),"CUMPLE",IF(AE1274&gt;=$AF$23,"CUMPLE","NO CUMPLE")))</f>
        <v/>
      </c>
      <c r="AG1281" s="136"/>
      <c r="AH1281" s="188" t="str">
        <f>IF(OR(M1281="",L1274="",P1274=""),"",IF(AND(T1274="SI",AG1274&gt;=$AH$22),"CUMPLE",IF(AG1274&gt;=$AH$23,"CUMPLE","NO CUMPLE")))</f>
        <v/>
      </c>
      <c r="AI1281" s="162" t="str">
        <f t="shared" si="1153"/>
        <v/>
      </c>
    </row>
    <row r="1282" spans="1:37" s="14" customFormat="1" ht="20.100000000000001" customHeight="1">
      <c r="A1282" s="259"/>
      <c r="B1282" s="150" t="str">
        <f t="shared" si="1154"/>
        <v/>
      </c>
      <c r="C1282" s="150"/>
      <c r="D1282" s="121"/>
      <c r="E1282" s="153"/>
      <c r="F1282" s="153"/>
      <c r="G1282" s="153"/>
      <c r="H1282" s="153"/>
      <c r="I1282" s="153">
        <f t="shared" si="1157"/>
        <v>0</v>
      </c>
      <c r="J1282" s="153">
        <f t="shared" si="1155"/>
        <v>0</v>
      </c>
      <c r="K1282" s="153"/>
      <c r="L1282" s="153"/>
      <c r="M1282" s="149"/>
      <c r="N1282" s="197" t="str">
        <f>IF(M1282="","",VLOOKUP(M1282,POA!$B$3:$G1246,3,0))</f>
        <v/>
      </c>
      <c r="O1282" s="160" t="s">
        <v>7</v>
      </c>
      <c r="P1282" s="160">
        <f>+SUM(P1283:P1285)</f>
        <v>0</v>
      </c>
      <c r="Q1282" s="203" t="str">
        <f>IF(ISERROR(VLOOKUP(M1282,POA!$B$3:$G1252,2,0)),"",VLOOKUP(M1282,POA!$B$3:$G1252,2,0))</f>
        <v/>
      </c>
      <c r="R1282" s="204"/>
      <c r="S1282" s="246" t="str">
        <f>IF(OR($R$26=0,M1282="",Q1282=""),"",IF($R$26&gt;=VLOOKUP(M1282,POA!$B$3:$G$21,6,FALSE),"CUMPLE","NO CUMPLE"))</f>
        <v/>
      </c>
      <c r="T1282" s="129"/>
      <c r="U1282" s="130"/>
      <c r="V1282" s="186" t="str">
        <f>IF(OR($U1274=0,M1282="",Q1282=""),"",IF(AND(T1282="SI",$U1274&gt;=$V$22),"CUMPLE",IF($U1274&gt;=$V$23,"CUMPLE","NO CUMPLE")))</f>
        <v/>
      </c>
      <c r="W1282" s="131"/>
      <c r="X1282" s="186" t="str">
        <f>IF(OR(W1274=0,M1282="",Q1282=""),"",IF(AND(T1282="SI",W1274&lt;=$X$22),"CUMPLE",IF(W1274&lt;=$X$23,"CUMPLE","NO CUMPLE")))</f>
        <v/>
      </c>
      <c r="Y1282" s="132"/>
      <c r="Z1282" s="186" t="str">
        <f>IF(OR(Y1274=0,M1282="",Q1282=""),"",IF(AND(T1282="SI",Y1274&gt;=$Z$22),"CUMPLE",IF(Y1274&gt;=$Z$23,"CUMPLE","NO CUMPLE")))</f>
        <v/>
      </c>
      <c r="AA1282" s="215" t="str">
        <f t="shared" si="1150"/>
        <v/>
      </c>
      <c r="AB1282" s="133">
        <v>2021</v>
      </c>
      <c r="AC1282" s="134">
        <f t="shared" si="1152"/>
        <v>0</v>
      </c>
      <c r="AD1282" s="135" t="str">
        <f t="shared" si="1158"/>
        <v/>
      </c>
      <c r="AE1282" s="136"/>
      <c r="AF1282" s="188" t="str">
        <f>IF(OR(M1282="",L1274="",P1274=""),"",IF(AND(T1274="SI",AE1274&gt;=$AF$22),"CUMPLE",IF(AE1274&gt;=$AF$23,"CUMPLE","NO CUMPLE")))</f>
        <v/>
      </c>
      <c r="AG1282" s="136"/>
      <c r="AH1282" s="188" t="str">
        <f>IF(OR(M1282="",L1274="",P1274=""),"",IF(AND(T1274="SI",AG1274&gt;=$AH$22),"CUMPLE",IF(AG1274&gt;=$AH$23,"CUMPLE","NO CUMPLE")))</f>
        <v/>
      </c>
      <c r="AI1282" s="162" t="str">
        <f t="shared" si="1153"/>
        <v/>
      </c>
    </row>
    <row r="1283" spans="1:37" s="14" customFormat="1" ht="20.100000000000001" customHeight="1">
      <c r="A1283" s="259"/>
      <c r="B1283" s="150" t="str">
        <f t="shared" si="1154"/>
        <v/>
      </c>
      <c r="C1283" s="150"/>
      <c r="D1283" s="121"/>
      <c r="E1283" s="153"/>
      <c r="F1283" s="153"/>
      <c r="G1283" s="153"/>
      <c r="H1283" s="153"/>
      <c r="I1283" s="153">
        <f t="shared" si="1157"/>
        <v>0</v>
      </c>
      <c r="J1283" s="153">
        <f t="shared" si="1155"/>
        <v>0</v>
      </c>
      <c r="K1283" s="153"/>
      <c r="L1283" s="153"/>
      <c r="M1283" s="151"/>
      <c r="N1283" s="197" t="str">
        <f>IF(M1283="","",VLOOKUP(M1283,POA!$B$3:$G1246,3,0))</f>
        <v/>
      </c>
      <c r="O1283" s="160" t="s">
        <v>7</v>
      </c>
      <c r="P1283" s="160">
        <f>+SUM(P1284:P1285)</f>
        <v>0</v>
      </c>
      <c r="Q1283" s="203" t="str">
        <f>IF(ISERROR(VLOOKUP(M1283,POA!$B$3:$G1253,2,0)),"",VLOOKUP(M1283,POA!$B$3:$G1253,2,0))</f>
        <v/>
      </c>
      <c r="R1283" s="204"/>
      <c r="S1283" s="246"/>
      <c r="T1283" s="129"/>
      <c r="U1283" s="130"/>
      <c r="V1283" s="186" t="str">
        <f>IF(OR($U1274=0,M1283="",Q1283=""),"",IF(AND(T1283="SI",$U1274&gt;=$V$22),"CUMPLE",IF($U1274&gt;=$V$23,"CUMPLE","NO CUMPLE")))</f>
        <v/>
      </c>
      <c r="W1283" s="131"/>
      <c r="X1283" s="186" t="str">
        <f>IF(OR(W1274=0,M1283="",Q1283=""),"",IF(AND(T1283="SI",W1274&lt;=$X$22),"CUMPLE",IF(W1274&lt;=$X$23,"CUMPLE","NO CUMPLE")))</f>
        <v/>
      </c>
      <c r="Y1283" s="132"/>
      <c r="Z1283" s="186" t="str">
        <f>IF(OR(Y1274=0,M1283="",Q1283=""),"",IF(AND(T1283="SI",Y1274&gt;=$Z$22),"CUMPLE",IF(Y1274&gt;=$Z$23,"CUMPLE","NO CUMPLE")))</f>
        <v/>
      </c>
      <c r="AA1283" s="214" t="str">
        <f t="shared" si="1150"/>
        <v/>
      </c>
      <c r="AB1283" s="199">
        <v>2021</v>
      </c>
      <c r="AC1283" s="134">
        <f t="shared" si="1152"/>
        <v>0</v>
      </c>
      <c r="AD1283" s="135" t="str">
        <f>IF(OR(B1283="",C1283=""),"",IF(AND(AC1283&gt;0,AC1283&lt;=30000),"MIPYME","NO CUMPLE"))</f>
        <v/>
      </c>
      <c r="AE1283" s="136"/>
      <c r="AF1283" s="188" t="str">
        <f>IF(OR(M1283="",L1274="",P1283=""),"",IF(AND(T1274="SI",AE1274&gt;=$AF$22),"CUMPLE",IF(AE1274&gt;=$AF$23,"CUMPLE","NO CUMPLE")))</f>
        <v/>
      </c>
      <c r="AG1283" s="136"/>
      <c r="AH1283" s="188" t="str">
        <f>IF(OR(M1283="",L1274="",P1274=""),"",IF(AND(T1274="SI",AG1274&gt;=$AH$22),"CUMPLE",IF(AG1274&gt;=$AH$23,"CUMPLE","NO CUMPLE")))</f>
        <v/>
      </c>
      <c r="AI1283" s="162" t="str">
        <f t="shared" si="1153"/>
        <v/>
      </c>
    </row>
    <row r="1284" spans="1:37" ht="20.100000000000001" customHeight="1">
      <c r="A1284" s="259"/>
      <c r="B1284" s="284" t="str">
        <f t="shared" si="1154"/>
        <v/>
      </c>
      <c r="C1284" s="284"/>
      <c r="D1284" s="284"/>
      <c r="E1284" s="216"/>
      <c r="F1284" s="153"/>
      <c r="G1284" s="153"/>
      <c r="H1284" s="153"/>
      <c r="I1284" s="153">
        <f>IF(ISERROR(E1284-G1284),"",E1284-G1284)</f>
        <v>0</v>
      </c>
      <c r="J1284" s="153">
        <f t="shared" si="1155"/>
        <v>0</v>
      </c>
      <c r="K1284" s="153"/>
      <c r="L1284" s="153"/>
      <c r="M1284" s="151"/>
      <c r="N1284" s="197" t="str">
        <f>IF(M1284="","",VLOOKUP(M1284,POA!$B$3:$G1246,3,0))</f>
        <v/>
      </c>
      <c r="O1284" s="160" t="s">
        <v>7</v>
      </c>
      <c r="P1284" s="160">
        <f>+SUM(P1285:P1285)</f>
        <v>0</v>
      </c>
      <c r="Q1284" s="203" t="str">
        <f>IF(ISERROR(VLOOKUP(M1284,POA!$B$3:$G1254,2,0)),"",VLOOKUP(M1284,POA!$B$3:$G1254,2,0))</f>
        <v/>
      </c>
      <c r="R1284" s="204"/>
      <c r="S1284" s="253"/>
      <c r="T1284" s="129"/>
      <c r="U1284" s="129"/>
      <c r="V1284" s="186" t="str">
        <f>IF(OR($U1275=0,M1284="",Q1284=""),"",IF(AND(T1284="SI",$U1275&gt;=$V$22),"CUMPLE",IF($U1275&gt;=$V$23,"CUMPLE","NO CUMPLE")))</f>
        <v/>
      </c>
      <c r="W1284" s="129"/>
      <c r="X1284" s="186" t="str">
        <f>IF(OR(W1275=0,M1284="",Q1284=""),"",IF(AND(T1284="SI",W1275&lt;=$X$22),"CUMPLE",IF(W1275&lt;=$X$23,"CUMPLE","NO CUMPLE")))</f>
        <v/>
      </c>
      <c r="Y1284" s="129"/>
      <c r="Z1284" s="186" t="str">
        <f>IF(OR(Y1275=0,M1284="",Q1284=""),"",IF(AND(T1284="SI",Y1275&gt;=$Z$22),"CUMPLE",IF(Y1275&gt;=$Z$23,"CUMPLE","NO CUMPLE")))</f>
        <v/>
      </c>
      <c r="AA1284" s="214" t="str">
        <f t="shared" si="1150"/>
        <v/>
      </c>
      <c r="AB1284" s="200"/>
      <c r="AC1284" s="129"/>
      <c r="AD1284" s="129"/>
      <c r="AE1284" s="129"/>
      <c r="AF1284" s="188" t="str">
        <f>IF(OR(M1284="",L1274="",P1284=""),"",IF(AND(T1274="SI",AE1274&gt;=$AF$22),"CUMPLE",IF(AE1274&gt;=$AF$23,"CUMPLE","NO CUMPLE")))</f>
        <v/>
      </c>
      <c r="AG1284" s="129"/>
      <c r="AH1284" s="188" t="str">
        <f>IF(OR(M1284="",L1274="",P1274=""),"",IF(AND(T1274="SI",AG1274&gt;=$AH$22),"CUMPLE",IF(AG1274&gt;=$AH$23,"CUMPLE","NO CUMPLE")))</f>
        <v/>
      </c>
      <c r="AI1284" s="162" t="str">
        <f t="shared" si="1153"/>
        <v/>
      </c>
      <c r="AJ1284" s="14"/>
      <c r="AK1284" s="14"/>
    </row>
    <row r="1285" spans="1:37" ht="9.9499999999999993" customHeight="1" thickBot="1">
      <c r="A1285" s="259"/>
      <c r="B1285" s="322" t="s">
        <v>73</v>
      </c>
      <c r="C1285" s="323"/>
      <c r="D1285" s="323"/>
      <c r="E1285" s="323"/>
      <c r="F1285" s="323"/>
      <c r="G1285" s="323"/>
      <c r="H1285" s="323"/>
      <c r="I1285" s="323"/>
      <c r="J1285" s="323"/>
      <c r="K1285" s="323"/>
      <c r="L1285" s="323"/>
      <c r="M1285" s="323"/>
      <c r="N1285" s="323"/>
      <c r="O1285" s="323"/>
      <c r="P1285" s="323"/>
      <c r="Q1285" s="323"/>
      <c r="R1285" s="323"/>
      <c r="S1285" s="324"/>
      <c r="T1285" s="323"/>
      <c r="U1285" s="323"/>
      <c r="V1285" s="323"/>
      <c r="W1285" s="323"/>
      <c r="X1285" s="323"/>
      <c r="Y1285" s="323"/>
      <c r="Z1285" s="323"/>
      <c r="AA1285" s="324"/>
      <c r="AB1285" s="323"/>
      <c r="AC1285" s="323"/>
      <c r="AD1285" s="323"/>
      <c r="AE1285" s="323"/>
      <c r="AF1285" s="323"/>
      <c r="AG1285" s="323"/>
      <c r="AH1285" s="323"/>
      <c r="AI1285" s="325"/>
      <c r="AJ1285" s="14"/>
      <c r="AK1285" s="14"/>
    </row>
    <row r="1286" spans="1:37" s="221" customFormat="1" ht="26.1" customHeight="1">
      <c r="A1286" s="269" t="s">
        <v>442</v>
      </c>
      <c r="B1286" s="222">
        <v>106</v>
      </c>
      <c r="C1286" s="223" t="s">
        <v>443</v>
      </c>
      <c r="D1286" s="224">
        <f>IF(SUM(D1287:D1296)=0,"",SUM(D1287:D1296))</f>
        <v>1</v>
      </c>
      <c r="E1286" s="225">
        <f t="shared" ref="E1286:K1286" si="1159">IF(ISERROR(SUM(E1287:E1296)),"",SUM(E1287:E1296))</f>
        <v>3424688036</v>
      </c>
      <c r="F1286" s="225">
        <f t="shared" si="1159"/>
        <v>3424688035</v>
      </c>
      <c r="G1286" s="225">
        <f t="shared" si="1159"/>
        <v>44721559</v>
      </c>
      <c r="H1286" s="225">
        <f t="shared" si="1159"/>
        <v>44721559</v>
      </c>
      <c r="I1286" s="225">
        <f t="shared" si="1159"/>
        <v>3379966477</v>
      </c>
      <c r="J1286" s="225">
        <f t="shared" si="1159"/>
        <v>3379966476</v>
      </c>
      <c r="K1286" s="225">
        <f t="shared" si="1159"/>
        <v>258992145</v>
      </c>
      <c r="L1286" s="225">
        <f t="shared" ref="L1286" si="1160">IF(ISERROR(SUM(L1287:L1295)),"",SUM(L1287:L1295))</f>
        <v>18000.000100000001</v>
      </c>
      <c r="M1286" s="226">
        <v>1</v>
      </c>
      <c r="N1286" s="227">
        <f>IF(M1286="","",VLOOKUP(M1286,POA!$B$3:$G1258,3,0))</f>
        <v>5</v>
      </c>
      <c r="O1286" s="228" t="s">
        <v>7</v>
      </c>
      <c r="P1286" s="228">
        <f>+SUM(P1287:P1295)</f>
        <v>0</v>
      </c>
      <c r="Q1286" s="229">
        <f>IF(ISERROR(VLOOKUP(M1286,POA!$B$3:$G1271,2,0)),"",VLOOKUP(M1286,POA!$B$3:$G1271,2,0))</f>
        <v>3031202957</v>
      </c>
      <c r="R1286" s="230">
        <f>IF(M1286="","",SUM($I$1286)+IF(ISERROR(VLOOKUP(M1286,POA!$B$3:$G1255,4,0)),"",VLOOKUP(M1286,POA!$B$3:$G1255,4,0)))</f>
        <v>3986207068.4000001</v>
      </c>
      <c r="S1286" s="231" t="str">
        <f>IF(OR($R$26=0,M1286="",Q1286=""),"",IF($R$26&gt;=VLOOKUP(M1286,POA!$B$3:$G$21,6,FALSE),"CUMPLE","NO CUMPLE"))</f>
        <v/>
      </c>
      <c r="T1286" s="225" t="str">
        <f>IF(M1286="","",IF(COUNTIFS(T1287:T1296,"SI",D1287:D1296,"&gt;=10%")&gt;0,"SI","NO"))</f>
        <v>SI</v>
      </c>
      <c r="U1286" s="225">
        <f>IF(ISERROR(SUM(E1286/G1286)),0,SUM(E1286/G1286))</f>
        <v>76.57801097676402</v>
      </c>
      <c r="V1286" s="232" t="str">
        <f>IF(OR($U1286=0,M1286="",Q1286=""),"",IF(AND(T1286="SI",$U1286&gt;=$V$22),"CUMPLE",IF($U1286&gt;=$V$23,"CUMPLE","NO CUMPLE")))</f>
        <v>CUMPLE</v>
      </c>
      <c r="W1286" s="233">
        <f>IF(M1286="","",IF(ISERROR(SUM(H1286/F1286)),0,SUM(H1286/F1286)))</f>
        <v>1.3058578925423203E-2</v>
      </c>
      <c r="X1286" s="232" t="str">
        <f>IF(OR(W1286=0,M1286="",Q1286=""),"",IF(AND(T1286="SI",W1286&lt;=$X$22),"CUMPLE",IF(W1286&lt;=$X$23,"CUMPLE","NO CUMPLE")))</f>
        <v>CUMPLE</v>
      </c>
      <c r="Y1286" s="225">
        <f>IF(ISERROR(SUM(K1286/L1286)),0,SUM(K1286/L1286))</f>
        <v>14388.452420064152</v>
      </c>
      <c r="Z1286" s="232" t="str">
        <f>IF(OR(Y1286=0,M1286="",Q1286=""),"",IF(AND(T1286="SI",Y1286&gt;=$Z$22),"CUMPLE",IF(Y1286&gt;=$Z$23,"CUMPLE","NO CUMPLE")))</f>
        <v>CUMPLE</v>
      </c>
      <c r="AA1286" s="234" t="str">
        <f t="shared" ref="AA1286:AA1296" si="1161">IF(OR(S1286="",V1286="",X1286="",Z1286=""),"",IF(S1286="NO CUMPLE","NO CUMPLE",IF(V1286="NO CUMPLE","NO CUMPLE",IF(X1286="NO CUMPLE","NO CUMPLE",IF(Z1286="NO CUMPLE","NO CUMPLE",IF(Z1286="NO CUMPLE","NO CUMPLE","CUMPLE"))))))</f>
        <v/>
      </c>
      <c r="AB1286" s="235">
        <v>2021</v>
      </c>
      <c r="AC1286" s="236">
        <f>IF(ISERROR(F1286/VLOOKUP(AB1286,$AC$21:$AD$23,2)),"",F1286/VLOOKUP(AB1286,$AC$21:$AD$23,2))</f>
        <v>3769.4992053061774</v>
      </c>
      <c r="AD1286" s="237" t="str">
        <f>IF(OR(B1286="",C1286=""),"",IF(AND(AC1286&gt;0,AC1286&lt;=30000),"MIPYME","NO CUMPLE"))</f>
        <v>MIPYME</v>
      </c>
      <c r="AE1286" s="238">
        <f>IF(M1286="","",IF(ISERROR(SUM(K1286/J1286)),0,SUM(K1286/J1286)))</f>
        <v>7.6625654969957754E-2</v>
      </c>
      <c r="AF1286" s="239" t="str">
        <f>IF(OR(M1286="",L1286="",P1286=""),"",IF(AND(T1286="SI",AE1286&gt;=$AF$22),"CUMPLE",IF(AE1286&gt;=$AF$23,"CUMPLE","NO CUMPLE")))</f>
        <v>CUMPLE</v>
      </c>
      <c r="AG1286" s="238">
        <f>IF(M1286="","",IF(ISERROR(SUM(K1286/F1286)),0,SUM(K1286/F1286)))</f>
        <v>7.5625032806820314E-2</v>
      </c>
      <c r="AH1286" s="239" t="str">
        <f>IF(OR(M1286="",L1286="",P1286=""),"",IF(AND(T1286="SI",AG1286&gt;=$AH$22),"CUMPLE",IF(AG1286&gt;=$AH$23,"CUMPLE","NO CUMPLE")))</f>
        <v>CUMPLE</v>
      </c>
      <c r="AI1286" s="234" t="str">
        <f>IF(OR(AF1286="",AH1286=""),"",IF(AF1286="NO CUMPLE","NO CUMPLE",IF(AH1286="NO CUMPLE","NO CUMPLE",IF(AH1286="NO CUMPLE","NO CUMPLE","CUMPLE"))))</f>
        <v>CUMPLE</v>
      </c>
    </row>
    <row r="1287" spans="1:37" s="14" customFormat="1" ht="20.25" customHeight="1">
      <c r="A1287" s="259">
        <v>45469</v>
      </c>
      <c r="B1287" s="146">
        <f>IF(C1287="","",B1286+0.1)</f>
        <v>106.1</v>
      </c>
      <c r="C1287" s="21" t="s">
        <v>444</v>
      </c>
      <c r="D1287" s="147">
        <v>0.4</v>
      </c>
      <c r="E1287" s="137">
        <v>1659952893</v>
      </c>
      <c r="F1287" s="137">
        <v>1659952893</v>
      </c>
      <c r="G1287" s="137">
        <v>18759572</v>
      </c>
      <c r="H1287" s="137">
        <v>18759572</v>
      </c>
      <c r="I1287" s="137">
        <f>IF(ISERROR(E1287-G1287),"",E1287-G1287)</f>
        <v>1641193321</v>
      </c>
      <c r="J1287" s="137">
        <f>IF(ISERROR(F1287-H1287),"",F1287-H1287)</f>
        <v>1641193321</v>
      </c>
      <c r="K1287" s="137">
        <v>148620792</v>
      </c>
      <c r="L1287" s="137">
        <v>18000</v>
      </c>
      <c r="M1287" s="148">
        <v>2</v>
      </c>
      <c r="N1287" s="198">
        <f>IF(M1287="","",VLOOKUP(M1287,POA!$B$3:$G1258,3,0))</f>
        <v>5</v>
      </c>
      <c r="O1287" s="159" t="s">
        <v>7</v>
      </c>
      <c r="P1287" s="159">
        <f t="shared" ref="P1287:P1288" si="1162">+SUM(P1288:P1296)</f>
        <v>0</v>
      </c>
      <c r="Q1287" s="202">
        <f>IF(ISERROR(VLOOKUP(M1287,POA!$B$3:$G1271,2,0)),"",VLOOKUP(M1287,POA!$B$3:$G1271,2,0))</f>
        <v>1797292893</v>
      </c>
      <c r="R1287" s="264">
        <f>IF(M1287="","",SUM($I$1286)+IF(ISERROR(VLOOKUP(M1287,POA!$B$3:$G1256,4,0)),"",VLOOKUP(M1287,POA!$B$3:$G1256,4,0)))</f>
        <v>3739425055.5999999</v>
      </c>
      <c r="S1287" s="256" t="str">
        <f>IF(OR($R$26=0,M1287="",Q1287=""),"",IF($R$26&gt;=VLOOKUP(M1287,POA!$B$3:$G$21,6,FALSE),"CUMPLE","NO CUMPLE"))</f>
        <v/>
      </c>
      <c r="T1287" s="154" t="s">
        <v>71</v>
      </c>
      <c r="U1287" s="138"/>
      <c r="V1287" s="185" t="str">
        <f>IF(OR($U1286=0,M1287="",Q1287=""),"",IF(AND(T1287="SI",$U1286&gt;=$V$22),"CUMPLE",IF($U1286&gt;=$V$23,"CUMPLE","NO CUMPLE")))</f>
        <v>CUMPLE</v>
      </c>
      <c r="W1287" s="139"/>
      <c r="X1287" s="185" t="str">
        <f>IF(OR(W1286=0,M1287="",Q1287=""),"",IF(AND(T1287="SI",W1286&lt;=$X$22),"CUMPLE",IF(W1286&lt;=$X$23,"CUMPLE","NO CUMPLE")))</f>
        <v>CUMPLE</v>
      </c>
      <c r="Y1287" s="140"/>
      <c r="Z1287" s="185" t="str">
        <f>IF(OR(Y1286=0,M1287="",Q1287=""),"",IF(AND(T1287="SI",Y1286&gt;=$Z$22),"CUMPLE",IF(Y1286&gt;=$Z$23,"CUMPLE","NO CUMPLE")))</f>
        <v>CUMPLE</v>
      </c>
      <c r="AA1287" s="213" t="str">
        <f t="shared" si="1161"/>
        <v/>
      </c>
      <c r="AB1287" s="141">
        <v>2021</v>
      </c>
      <c r="AC1287" s="142">
        <f t="shared" ref="AC1287:AC1295" si="1163">IF(ISERROR(F1287/VLOOKUP(AB1287,$AC$21:$AD$23,2)),"",F1287/VLOOKUP(AB1287,$AC$21:$AD$23,2))</f>
        <v>1827.083532006789</v>
      </c>
      <c r="AD1287" s="143" t="str">
        <f>IF(OR(B1287="",C1287=""),"",IF(AND(AC1287&gt;0,AC1287&lt;=30000),"MIPYME","NO CUMPLE"))</f>
        <v>MIPYME</v>
      </c>
      <c r="AE1287" s="144"/>
      <c r="AF1287" s="187" t="str">
        <f>IF(OR(M1287="",L1286="",P1287=""),"",IF(AND(T1286="SI",AE1286&gt;=$AF$22),"CUMPLE",IF(AE1286&gt;=$AF$23,"CUMPLE","NO CUMPLE")))</f>
        <v>CUMPLE</v>
      </c>
      <c r="AG1287" s="144"/>
      <c r="AH1287" s="187" t="str">
        <f>IF(OR(M1287="",L1286="",P1287=""),"",IF(AND(T1286="SI",AG1286&gt;=$AH$22),"CUMPLE",IF(AG1286&gt;=$AH$23,"CUMPLE","NO CUMPLE")))</f>
        <v>CUMPLE</v>
      </c>
      <c r="AI1287" s="161" t="str">
        <f t="shared" ref="AI1287:AI1296" si="1164">IF(OR(AF1287="",AH1287=""),"",IF(AF1287="NO CUMPLE","NO CUMPLE",IF(AH1287="NO CUMPLE","NO CUMPLE",IF(AH1287="NO CUMPLE","NO CUMPLE","CUMPLE"))))</f>
        <v>CUMPLE</v>
      </c>
    </row>
    <row r="1288" spans="1:37" s="14" customFormat="1" ht="20.100000000000001" customHeight="1">
      <c r="A1288" s="259">
        <v>45475</v>
      </c>
      <c r="B1288" s="21">
        <f t="shared" ref="B1288:B1296" si="1165">IF(C1288="","",B1287+0.1)</f>
        <v>106.19999999999999</v>
      </c>
      <c r="C1288" s="21" t="s">
        <v>445</v>
      </c>
      <c r="D1288" s="121">
        <v>0.6</v>
      </c>
      <c r="E1288" s="153">
        <v>1764735143</v>
      </c>
      <c r="F1288" s="153">
        <v>1764735142</v>
      </c>
      <c r="G1288" s="153">
        <v>25961987</v>
      </c>
      <c r="H1288" s="153">
        <v>25961987</v>
      </c>
      <c r="I1288" s="153">
        <f>IF(ISERROR(E1288-G1288),"",E1288-G1288)</f>
        <v>1738773156</v>
      </c>
      <c r="J1288" s="153">
        <f t="shared" ref="J1288:J1296" si="1166">IF(ISERROR(F1288-H1288),"",F1288-H1288)</f>
        <v>1738773155</v>
      </c>
      <c r="K1288" s="153">
        <v>110371353</v>
      </c>
      <c r="L1288" s="153">
        <v>1E-4</v>
      </c>
      <c r="M1288" s="149">
        <v>3</v>
      </c>
      <c r="N1288" s="197">
        <f>IF(M1288="","",VLOOKUP(M1288,POA!$B$3:$G1258,3,0))</f>
        <v>5</v>
      </c>
      <c r="O1288" s="160" t="s">
        <v>7</v>
      </c>
      <c r="P1288" s="160">
        <f t="shared" si="1162"/>
        <v>0</v>
      </c>
      <c r="Q1288" s="255">
        <f>IF(ISERROR(VLOOKUP(M1288,POA!$B$3:$G1271,2,0)),"",VLOOKUP(M1288,POA!$B$3:$G1271,2,0))</f>
        <v>1522205504</v>
      </c>
      <c r="R1288" s="295">
        <f>IF(M1288="","",SUM($I$1286)+IF(ISERROR(VLOOKUP(M1288,POA!$B$3:$G1257,4,0)),"",VLOOKUP(M1288,POA!$B$3:$G1257,4,0)))</f>
        <v>3684407577.8000002</v>
      </c>
      <c r="S1288" s="257" t="str">
        <f>IF(OR($R$26=0,M1288="",Q1288=""),"",IF($R$26&gt;=VLOOKUP(M1288,POA!$B$3:$G$21,6,FALSE),"CUMPLE","NO CUMPLE"))</f>
        <v/>
      </c>
      <c r="T1288" s="129" t="s">
        <v>71</v>
      </c>
      <c r="U1288" s="130"/>
      <c r="V1288" s="186" t="str">
        <f>IF(OR($U1286=0,M1288="",Q1288=""),"",IF(AND(T1288="SI",$U1286&gt;=$V$22),"CUMPLE",IF($U1286&gt;=$V$23,"CUMPLE","NO CUMPLE")))</f>
        <v>CUMPLE</v>
      </c>
      <c r="W1288" s="131"/>
      <c r="X1288" s="186" t="str">
        <f>IF(OR(W1286=0,M1288="",Q1288=""),"",IF(AND(T1288="SI",W1286&lt;=$X$22),"CUMPLE",IF(W1286&lt;=$X$23,"CUMPLE","NO CUMPLE")))</f>
        <v>CUMPLE</v>
      </c>
      <c r="Y1288" s="132"/>
      <c r="Z1288" s="186" t="str">
        <f>IF(OR(Y1286=0,M1288="",Q1288=""),"",IF(AND(T1288="SI",Y1286&gt;=$Z$22),"CUMPLE",IF(Y1286&gt;=$Z$23,"CUMPLE","NO CUMPLE")))</f>
        <v>CUMPLE</v>
      </c>
      <c r="AA1288" s="214" t="str">
        <f t="shared" si="1161"/>
        <v/>
      </c>
      <c r="AB1288" s="199">
        <v>2021</v>
      </c>
      <c r="AC1288" s="134">
        <f t="shared" si="1163"/>
        <v>1942.4156732993883</v>
      </c>
      <c r="AD1288" s="135" t="str">
        <f t="shared" ref="AD1288:AD1291" si="1167">IF(OR(B1288="",C1288=""),"",IF(AND(AC1288&gt;0,AC1288&lt;=30000),"MIPYME","NO CUMPLE"))</f>
        <v>MIPYME</v>
      </c>
      <c r="AE1288" s="136"/>
      <c r="AF1288" s="188" t="str">
        <f>IF(OR(M1288="",L1286="",P1288=""),"",IF(AND(T1286="SI",AE1286&gt;=$AF$22),"CUMPLE",IF(AE1286&gt;=$AF$23,"CUMPLE","NO CUMPLE")))</f>
        <v>CUMPLE</v>
      </c>
      <c r="AG1288" s="136"/>
      <c r="AH1288" s="188" t="str">
        <f>IF(OR(M1288="",L1286="",P1286=""),"",IF(AND(T1286="SI",AG1286&gt;=$AH$22),"CUMPLE",IF(AG1286&gt;=$AH$23,"CUMPLE","NO CUMPLE")))</f>
        <v>CUMPLE</v>
      </c>
      <c r="AI1288" s="162" t="str">
        <f t="shared" si="1164"/>
        <v>CUMPLE</v>
      </c>
    </row>
    <row r="1289" spans="1:37" s="14" customFormat="1" ht="20.100000000000001" customHeight="1">
      <c r="A1289" s="259"/>
      <c r="B1289" s="21" t="str">
        <f t="shared" si="1165"/>
        <v/>
      </c>
      <c r="C1289" s="21"/>
      <c r="D1289" s="121"/>
      <c r="E1289" s="153"/>
      <c r="F1289" s="153"/>
      <c r="G1289" s="153"/>
      <c r="H1289" s="153"/>
      <c r="I1289" s="153">
        <f t="shared" ref="I1289:I1295" si="1168">IF(ISERROR(E1289-G1289),"",E1289-G1289)</f>
        <v>0</v>
      </c>
      <c r="J1289" s="153">
        <f t="shared" si="1166"/>
        <v>0</v>
      </c>
      <c r="K1289" s="153"/>
      <c r="L1289" s="153"/>
      <c r="M1289" s="149">
        <v>4</v>
      </c>
      <c r="N1289" s="197">
        <f>IF(M1289="","",VLOOKUP(M1289,POA!$B$3:$G1258,3,0))</f>
        <v>5</v>
      </c>
      <c r="O1289" s="160" t="s">
        <v>7</v>
      </c>
      <c r="P1289" s="160">
        <f>+SUM(P1290:P1297)</f>
        <v>0</v>
      </c>
      <c r="Q1289" s="255">
        <f>IF(ISERROR(VLOOKUP(M1289,POA!$B$3:$G1271,2,0)),"",VLOOKUP(M1289,POA!$B$3:$G1271,2,0))</f>
        <v>1378467964</v>
      </c>
      <c r="R1289" s="295">
        <f>IF(M1289="","",SUM($I$1286)+IF(ISERROR(VLOOKUP(M1289,POA!$B$3:$G1258,4,0)),"",VLOOKUP(M1289,POA!$B$3:$G1258,4,0)))</f>
        <v>3655660069.8000002</v>
      </c>
      <c r="S1289" s="294" t="str">
        <f>IF(OR($R$26=0,M1289="",Q1289=""),"",IF($R$26&gt;=VLOOKUP(M1289,POA!$B$3:$G$21,6,FALSE),"CUMPLE","NO CUMPLE"))</f>
        <v/>
      </c>
      <c r="T1289" s="129"/>
      <c r="U1289" s="130"/>
      <c r="V1289" s="186" t="str">
        <f>IF(OR($U1286=0,M1289="",Q1289=""),"",IF(AND(T1289="SI",$U1286&gt;=$V$22),"CUMPLE",IF($U1286&gt;=$V$23,"CUMPLE","NO CUMPLE")))</f>
        <v>CUMPLE</v>
      </c>
      <c r="W1289" s="131"/>
      <c r="X1289" s="186" t="str">
        <f>IF(OR(W1286=0,M1289="",Q1289=""),"",IF(AND(T1289="SI",W1286&lt;=$X$22),"CUMPLE",IF(W1286&lt;=$X$23,"CUMPLE","NO CUMPLE")))</f>
        <v>CUMPLE</v>
      </c>
      <c r="Y1289" s="132"/>
      <c r="Z1289" s="186" t="str">
        <f>IF(OR(Y1286=0,M1289="",Q1289=""),"",IF(AND(T1289="SI",Y1286&gt;=$Z$22),"CUMPLE",IF(Y1286&gt;=$Z$23,"CUMPLE","NO CUMPLE")))</f>
        <v>CUMPLE</v>
      </c>
      <c r="AA1289" s="214" t="str">
        <f t="shared" si="1161"/>
        <v/>
      </c>
      <c r="AB1289" s="199">
        <v>2021</v>
      </c>
      <c r="AC1289" s="134">
        <f t="shared" si="1163"/>
        <v>0</v>
      </c>
      <c r="AD1289" s="135" t="str">
        <f t="shared" si="1167"/>
        <v/>
      </c>
      <c r="AE1289" s="136"/>
      <c r="AF1289" s="188" t="str">
        <f>IF(OR(M1289="",L1286="",P1289=""),"",IF(AND(T1286="SI",AE1286&gt;=$AF$22),"CUMPLE",IF(AE1286&gt;=$AF$23,"CUMPLE","NO CUMPLE")))</f>
        <v>CUMPLE</v>
      </c>
      <c r="AG1289" s="136"/>
      <c r="AH1289" s="188" t="str">
        <f>IF(OR(M1289="",L1286="",P1286=""),"",IF(AND(T1286="SI",AG1286&gt;=$AH$22),"CUMPLE",IF(AG1286&gt;=$AH$23,"CUMPLE","NO CUMPLE")))</f>
        <v>CUMPLE</v>
      </c>
      <c r="AI1289" s="162" t="str">
        <f t="shared" si="1164"/>
        <v>CUMPLE</v>
      </c>
    </row>
    <row r="1290" spans="1:37" s="14" customFormat="1" ht="20.100000000000001" customHeight="1">
      <c r="A1290" s="259"/>
      <c r="B1290" s="21" t="str">
        <f t="shared" si="1165"/>
        <v/>
      </c>
      <c r="C1290" s="21"/>
      <c r="D1290" s="121"/>
      <c r="E1290" s="153"/>
      <c r="F1290" s="153"/>
      <c r="G1290" s="153"/>
      <c r="H1290" s="153"/>
      <c r="I1290" s="153">
        <f t="shared" si="1168"/>
        <v>0</v>
      </c>
      <c r="J1290" s="153">
        <f t="shared" si="1166"/>
        <v>0</v>
      </c>
      <c r="K1290" s="153"/>
      <c r="L1290" s="153"/>
      <c r="M1290" s="149">
        <v>5</v>
      </c>
      <c r="N1290" s="197">
        <f>IF(M1290="","",VLOOKUP(M1290,POA!$B$3:$G1271,3,0))</f>
        <v>5</v>
      </c>
      <c r="O1290" s="160" t="s">
        <v>7</v>
      </c>
      <c r="P1290" s="160">
        <f>+SUM(P1291:P1297)</f>
        <v>0</v>
      </c>
      <c r="Q1290" s="255">
        <f>IF(ISERROR(VLOOKUP(M1290,POA!$B$3:$G1260,2,0)),"",VLOOKUP(M1290,POA!$B$3:$G1260,2,0))</f>
        <v>1348402734</v>
      </c>
      <c r="R1290" s="295">
        <f>IF(M1290="","",SUM($I$1286)+IF(ISERROR(VLOOKUP(M1290,POA!$B$3:$G1259,4,0)),"",VLOOKUP(M1290,POA!$B$3:$G1259,4,0)))</f>
        <v>3649647023.8000002</v>
      </c>
      <c r="S1290" s="298" t="str">
        <f>IF(OR($R$26=0,M1290="",Q1290=""),"",IF($R$26&gt;=VLOOKUP(M1290,POA!$B$3:$G$21,6,FALSE),"CUMPLE","NO CUMPLE"))</f>
        <v/>
      </c>
      <c r="T1290" s="129"/>
      <c r="U1290" s="130"/>
      <c r="V1290" s="186" t="str">
        <f>IF(OR($U1286=0,M1290="",Q1290=""),"",IF(AND(T1290="SI",$U1286&gt;=$V$22),"CUMPLE",IF($U1286&gt;=$V$23,"CUMPLE","NO CUMPLE")))</f>
        <v>CUMPLE</v>
      </c>
      <c r="W1290" s="131"/>
      <c r="X1290" s="186" t="str">
        <f>IF(OR(W1286=0,M1290="",Q1290=""),"",IF(AND(T1290="SI",W1286&lt;=$X$22),"CUMPLE",IF(W1286&lt;=$X$23,"CUMPLE","NO CUMPLE")))</f>
        <v>CUMPLE</v>
      </c>
      <c r="Y1290" s="132"/>
      <c r="Z1290" s="186" t="str">
        <f>IF(OR(Y1286=0,M1290="",Q1290=""),"",IF(AND(T1290="SI",Y1286&gt;=$Z$22),"CUMPLE",IF(Y1286&gt;=$Z$23,"CUMPLE","NO CUMPLE")))</f>
        <v>CUMPLE</v>
      </c>
      <c r="AA1290" s="214" t="str">
        <f t="shared" si="1161"/>
        <v/>
      </c>
      <c r="AB1290" s="199">
        <v>2021</v>
      </c>
      <c r="AC1290" s="134">
        <f t="shared" si="1163"/>
        <v>0</v>
      </c>
      <c r="AD1290" s="135" t="str">
        <f t="shared" si="1167"/>
        <v/>
      </c>
      <c r="AE1290" s="136"/>
      <c r="AF1290" s="188" t="str">
        <f>IF(OR(M1290="",L1286="",P1290=""),"",IF(AND(T1286="SI",AE1286&gt;=$AF$22),"CUMPLE",IF(AE1286&gt;=$AF$23,"CUMPLE","NO CUMPLE")))</f>
        <v>CUMPLE</v>
      </c>
      <c r="AG1290" s="136"/>
      <c r="AH1290" s="188" t="str">
        <f>IF(OR(M1289="",L1286="",P1286=""),"",IF(AND(T1286="SI",AG1286&gt;=$AH$22),"CUMPLE",IF(AG1286&gt;=$AH$23,"CUMPLE","NO CUMPLE")))</f>
        <v>CUMPLE</v>
      </c>
      <c r="AI1290" s="162" t="str">
        <f t="shared" si="1164"/>
        <v>CUMPLE</v>
      </c>
    </row>
    <row r="1291" spans="1:37" s="14" customFormat="1" ht="20.100000000000001" customHeight="1">
      <c r="A1291" s="259"/>
      <c r="B1291" s="21" t="str">
        <f t="shared" si="1165"/>
        <v/>
      </c>
      <c r="C1291" s="21"/>
      <c r="D1291" s="121"/>
      <c r="E1291" s="153"/>
      <c r="F1291" s="153"/>
      <c r="G1291" s="153"/>
      <c r="H1291" s="153"/>
      <c r="I1291" s="153">
        <f t="shared" si="1168"/>
        <v>0</v>
      </c>
      <c r="J1291" s="153">
        <f t="shared" si="1166"/>
        <v>0</v>
      </c>
      <c r="K1291" s="153"/>
      <c r="L1291" s="153"/>
      <c r="M1291" s="149">
        <v>6</v>
      </c>
      <c r="N1291" s="197">
        <f>IF(M1291="","",VLOOKUP(M1291,POA!$B$3:$G1258,3,0))</f>
        <v>5</v>
      </c>
      <c r="O1291" s="160" t="s">
        <v>7</v>
      </c>
      <c r="P1291" s="160">
        <f>+SUM(P1292:P1297)</f>
        <v>0</v>
      </c>
      <c r="Q1291" s="255">
        <f>IF(ISERROR(VLOOKUP(M1291,POA!$B$3:$G1271,2,0)),"",VLOOKUP(M1291,POA!$B$3:$G1271,2,0))</f>
        <v>1264100957</v>
      </c>
      <c r="R1291" s="295">
        <f>IF(M1291="","",SUM($I$1286)+IF(ISERROR(VLOOKUP(M1291,POA!$B$3:$G1260,4,0)),"",VLOOKUP(M1291,POA!$B$3:$G1260,4,0)))</f>
        <v>3632786668.4000001</v>
      </c>
      <c r="S1291" s="257" t="str">
        <f>IF(OR($R$26=0,M1291="",Q1291=""),"",IF($R$26&gt;=VLOOKUP(M1291,POA!$B$3:$G$21,6,FALSE),"CUMPLE","NO CUMPLE"))</f>
        <v/>
      </c>
      <c r="T1291" s="129"/>
      <c r="U1291" s="130"/>
      <c r="V1291" s="186" t="str">
        <f>IF(OR($U1286=0,M1291="",Q1291=""),"",IF(AND(T1291="SI",$U1286&gt;=$V$22),"CUMPLE",IF($U1286&gt;=$V$23,"CUMPLE","NO CUMPLE")))</f>
        <v>CUMPLE</v>
      </c>
      <c r="W1291" s="131"/>
      <c r="X1291" s="186" t="str">
        <f>IF(OR(W1286=0,M1291="",Q1291=""),"",IF(AND(T1291="SI",W1286&lt;=$X$22),"CUMPLE",IF(W1286&lt;=$X$23,"CUMPLE","NO CUMPLE")))</f>
        <v>CUMPLE</v>
      </c>
      <c r="Y1291" s="132"/>
      <c r="Z1291" s="186" t="str">
        <f>IF(OR(Y1286=0,M1291="",Q1291=""),"",IF(AND(T1291="SI",Y1286&gt;=$Z$22),"CUMPLE",IF(Y1286&gt;=$Z$23,"CUMPLE","NO CUMPLE")))</f>
        <v>CUMPLE</v>
      </c>
      <c r="AA1291" s="214" t="str">
        <f t="shared" si="1161"/>
        <v/>
      </c>
      <c r="AB1291" s="199">
        <v>2021</v>
      </c>
      <c r="AC1291" s="134">
        <f t="shared" si="1163"/>
        <v>0</v>
      </c>
      <c r="AD1291" s="135" t="str">
        <f t="shared" si="1167"/>
        <v/>
      </c>
      <c r="AE1291" s="136"/>
      <c r="AF1291" s="188" t="str">
        <f>IF(OR(M1291="",L1286="",P1291=""),"",IF(AND(T1286="SI",AE1286&gt;=$AF$22),"CUMPLE",IF(AE1286&gt;=$AF$23,"CUMPLE","NO CUMPLE")))</f>
        <v>CUMPLE</v>
      </c>
      <c r="AG1291" s="136"/>
      <c r="AH1291" s="188" t="str">
        <f>IF(OR(M1291="",L1286="",P1286=""),"",IF(AND(T1286="SI",AG1286&gt;=$AH$22),"CUMPLE",IF(AG1286&gt;=$AH$23,"CUMPLE","NO CUMPLE")))</f>
        <v>CUMPLE</v>
      </c>
      <c r="AI1291" s="162" t="str">
        <f t="shared" si="1164"/>
        <v>CUMPLE</v>
      </c>
    </row>
    <row r="1292" spans="1:37" s="14" customFormat="1" ht="20.100000000000001" customHeight="1">
      <c r="A1292" s="259"/>
      <c r="B1292" s="150" t="str">
        <f t="shared" si="1165"/>
        <v/>
      </c>
      <c r="C1292" s="150"/>
      <c r="D1292" s="121"/>
      <c r="E1292" s="153"/>
      <c r="F1292" s="153"/>
      <c r="G1292" s="153"/>
      <c r="H1292" s="153"/>
      <c r="I1292" s="153">
        <f t="shared" si="1168"/>
        <v>0</v>
      </c>
      <c r="J1292" s="153">
        <f t="shared" si="1166"/>
        <v>0</v>
      </c>
      <c r="K1292" s="153"/>
      <c r="L1292" s="153"/>
      <c r="M1292" s="149">
        <v>7</v>
      </c>
      <c r="N1292" s="197">
        <f>IF(M1292="","",VLOOKUP(M1292,POA!$B$3:$G1258,3,0))</f>
        <v>5</v>
      </c>
      <c r="O1292" s="160" t="s">
        <v>7</v>
      </c>
      <c r="P1292" s="160">
        <f>+SUM(P1293:P1297)</f>
        <v>0</v>
      </c>
      <c r="Q1292" s="255">
        <f>IF(ISERROR(VLOOKUP(M1292,POA!$B$3:$G1271,2,0)),"",VLOOKUP(M1292,POA!$B$3:$G1271,2,0))</f>
        <v>1167015102</v>
      </c>
      <c r="R1292" s="295">
        <f>IF(M1292="","",SUM($I$1286)+IF(ISERROR(VLOOKUP(M1292,POA!$B$3:$G1261,4,0)),"",VLOOKUP(M1292,POA!$B$3:$G1261,4,0)))</f>
        <v>3613369497.4000001</v>
      </c>
      <c r="S1292" s="257" t="str">
        <f>IF(OR($R$26=0,M1292="",Q1292=""),"",IF($R$26&gt;=VLOOKUP(M1292,POA!$B$3:$G$21,6,FALSE),"CUMPLE","NO CUMPLE"))</f>
        <v/>
      </c>
      <c r="T1292" s="129"/>
      <c r="U1292" s="130"/>
      <c r="V1292" s="186" t="str">
        <f>IF(OR($U1286=0,M1292="",Q1292=""),"",IF(AND(T1292="SI",$U1286&gt;=$V$22),"CUMPLE",IF($U1286&gt;=$V$23,"CUMPLE","NO CUMPLE")))</f>
        <v>CUMPLE</v>
      </c>
      <c r="W1292" s="131"/>
      <c r="X1292" s="186" t="str">
        <f>IF(OR(W1286=0,M1292="",Q1292=""),"",IF(AND(T1292="SI",W1286&lt;=$X$22),"CUMPLE",IF(W1286&lt;=$X$23,"CUMPLE","NO CUMPLE")))</f>
        <v>CUMPLE</v>
      </c>
      <c r="Y1292" s="132"/>
      <c r="Z1292" s="186" t="str">
        <f>IF(OR(Y1286=0,M1292="",Q1292=""),"",IF(AND(T1292="SI",Y1286&gt;=$Z$22),"CUMPLE",IF(Y1286&gt;=$Z$23,"CUMPLE","NO CUMPLE")))</f>
        <v>CUMPLE</v>
      </c>
      <c r="AA1292" s="214" t="str">
        <f t="shared" si="1161"/>
        <v/>
      </c>
      <c r="AB1292" s="199">
        <v>2021</v>
      </c>
      <c r="AC1292" s="134">
        <f t="shared" si="1163"/>
        <v>0</v>
      </c>
      <c r="AD1292" s="135" t="str">
        <f>IF(OR(B1292="",C1292=""),"",IF(AND(AC1292&gt;0,AC1292&lt;=30000),"MIPYME","NO CUMPLE"))</f>
        <v/>
      </c>
      <c r="AE1292" s="136"/>
      <c r="AF1292" s="188" t="str">
        <f>IF(OR(M1292="",L1286="",P1292=""),"",IF(AND(T1290="SI",AE1286&gt;=$AF$22),"CUMPLE",IF(AE1286&gt;=$AF$23,"CUMPLE","NO CUMPLE")))</f>
        <v>CUMPLE</v>
      </c>
      <c r="AG1292" s="136"/>
      <c r="AH1292" s="188" t="str">
        <f>IF(OR(M1292="",L1286="",P1286=""),"",IF(AND(T1286="SI",AG1286&gt;=$AH$22),"CUMPLE",IF(AG1286&gt;=$AH$23,"CUMPLE","NO CUMPLE")))</f>
        <v>CUMPLE</v>
      </c>
      <c r="AI1292" s="162" t="str">
        <f t="shared" si="1164"/>
        <v>CUMPLE</v>
      </c>
    </row>
    <row r="1293" spans="1:37" s="14" customFormat="1" ht="20.100000000000001" customHeight="1">
      <c r="A1293" s="259"/>
      <c r="B1293" s="150" t="str">
        <f t="shared" si="1165"/>
        <v/>
      </c>
      <c r="C1293" s="150"/>
      <c r="D1293" s="121"/>
      <c r="E1293" s="153"/>
      <c r="F1293" s="153"/>
      <c r="G1293" s="153"/>
      <c r="H1293" s="153"/>
      <c r="I1293" s="153">
        <f t="shared" si="1168"/>
        <v>0</v>
      </c>
      <c r="J1293" s="153">
        <f t="shared" si="1166"/>
        <v>0</v>
      </c>
      <c r="K1293" s="153"/>
      <c r="L1293" s="153"/>
      <c r="M1293" s="149">
        <v>8</v>
      </c>
      <c r="N1293" s="197">
        <f>IF(M1293="","",VLOOKUP(M1293,POA!$B$3:$G1258,3,0))</f>
        <v>5</v>
      </c>
      <c r="O1293" s="160" t="s">
        <v>7</v>
      </c>
      <c r="P1293" s="160">
        <f>+SUM(P1294:P1297)</f>
        <v>0</v>
      </c>
      <c r="Q1293" s="255">
        <f>IF(ISERROR(VLOOKUP(M1293,POA!$B$3:$G1271,2,0)),"",VLOOKUP(M1293,POA!$B$3:$G1271,2,0))</f>
        <v>1146992897</v>
      </c>
      <c r="R1293" s="295">
        <f>IF(M1293="","",SUM($I$1286)+IF(ISERROR(VLOOKUP(M1293,POA!$B$3:$G1262,4,0)),"",VLOOKUP(M1293,POA!$B$3:$G1262,4,0)))</f>
        <v>3609365056.4000001</v>
      </c>
      <c r="S1293" s="257" t="str">
        <f>IF(OR($R$26=0,M1293="",Q1293=""),"",IF($R$26&gt;=VLOOKUP(M1293,POA!$B$3:$G$21,6,FALSE),"CUMPLE","NO CUMPLE"))</f>
        <v/>
      </c>
      <c r="T1293" s="129"/>
      <c r="U1293" s="130"/>
      <c r="V1293" s="186" t="str">
        <f>IF(OR($U1286=0,M1293="",Q1293=""),"",IF(AND(T1293="SI",$U1286&gt;=$V$22),"CUMPLE",IF($U1286&gt;=$V$23,"CUMPLE","NO CUMPLE")))</f>
        <v>CUMPLE</v>
      </c>
      <c r="W1293" s="131"/>
      <c r="X1293" s="186" t="str">
        <f>IF(OR(W1286=0,M1293="",Q1293=""),"",IF(AND(T1293="SI",W1286&lt;=$X$22),"CUMPLE",IF(W1286&lt;=$X$23,"CUMPLE","NO CUMPLE")))</f>
        <v>CUMPLE</v>
      </c>
      <c r="Y1293" s="132"/>
      <c r="Z1293" s="186" t="str">
        <f>IF(OR(Y1286=0,M1293="",Q1293=""),"",IF(AND(T1293="SI",Y1286&gt;=$Z$22),"CUMPLE",IF(Y1286&gt;=$Z$23,"CUMPLE","NO CUMPLE")))</f>
        <v>CUMPLE</v>
      </c>
      <c r="AA1293" s="214" t="str">
        <f t="shared" si="1161"/>
        <v/>
      </c>
      <c r="AB1293" s="199">
        <v>2021</v>
      </c>
      <c r="AC1293" s="134">
        <f t="shared" si="1163"/>
        <v>0</v>
      </c>
      <c r="AD1293" s="135" t="str">
        <f t="shared" ref="AD1293:AD1294" si="1169">IF(OR(B1293="",C1293=""),"",IF(AND(AC1293&gt;0,AC1293&lt;=30000),"MIPYME","NO CUMPLE"))</f>
        <v/>
      </c>
      <c r="AE1293" s="136"/>
      <c r="AF1293" s="188" t="str">
        <f>IF(OR(M1293="",L1286="",P1293=""),"",IF(AND(T1286="SI",AE1286&gt;=$AF$22),"CUMPLE",IF(AE1286&gt;=$AF$23,"CUMPLE","NO CUMPLE")))</f>
        <v>CUMPLE</v>
      </c>
      <c r="AG1293" s="136"/>
      <c r="AH1293" s="188" t="str">
        <f>IF(OR(M1293="",L1286="",P1286=""),"",IF(AND(T1286="SI",AG1286&gt;=$AH$22),"CUMPLE",IF(AG1286&gt;=$AH$23,"CUMPLE","NO CUMPLE")))</f>
        <v>CUMPLE</v>
      </c>
      <c r="AI1293" s="162" t="str">
        <f t="shared" si="1164"/>
        <v>CUMPLE</v>
      </c>
    </row>
    <row r="1294" spans="1:37" s="14" customFormat="1" ht="20.100000000000001" customHeight="1">
      <c r="A1294" s="259"/>
      <c r="B1294" s="150" t="str">
        <f t="shared" si="1165"/>
        <v/>
      </c>
      <c r="C1294" s="150"/>
      <c r="D1294" s="121"/>
      <c r="E1294" s="153"/>
      <c r="F1294" s="153"/>
      <c r="G1294" s="153"/>
      <c r="H1294" s="153"/>
      <c r="I1294" s="153">
        <f t="shared" si="1168"/>
        <v>0</v>
      </c>
      <c r="J1294" s="153">
        <f t="shared" si="1166"/>
        <v>0</v>
      </c>
      <c r="K1294" s="153"/>
      <c r="L1294" s="153"/>
      <c r="M1294" s="149">
        <v>9</v>
      </c>
      <c r="N1294" s="197">
        <f>IF(M1294="","",VLOOKUP(M1294,POA!$B$3:$G1258,3,0))</f>
        <v>5</v>
      </c>
      <c r="O1294" s="160" t="s">
        <v>7</v>
      </c>
      <c r="P1294" s="160">
        <f>+SUM(P1295:P1297)</f>
        <v>0</v>
      </c>
      <c r="Q1294" s="255">
        <f>IF(ISERROR(VLOOKUP(M1294,POA!$B$3:$G1264,2,0)),"",VLOOKUP(M1294,POA!$B$3:$G1264,2,0))</f>
        <v>1077361989</v>
      </c>
      <c r="R1294" s="295">
        <f>IF(M1294="","",SUM($I$1286)+IF(ISERROR(VLOOKUP(M1294,POA!$B$3:$G1263,4,0)),"",VLOOKUP(M1294,POA!$B$3:$G1263,4,0)))</f>
        <v>3595438874.8000002</v>
      </c>
      <c r="S1294" s="257" t="str">
        <f>IF(OR($R$26=0,M1294="",Q1294=""),"",IF($R$26&gt;=VLOOKUP(M1294,POA!$B$3:$G$21,6,FALSE),"CUMPLE","NO CUMPLE"))</f>
        <v/>
      </c>
      <c r="T1294" s="129"/>
      <c r="U1294" s="130"/>
      <c r="V1294" s="186" t="str">
        <f>IF(OR($U1286=0,M1294="",Q1294=""),"",IF(AND(T1294="SI",$U1286&gt;=$V$22),"CUMPLE",IF($U1286&gt;=$V$23,"CUMPLE","NO CUMPLE")))</f>
        <v>CUMPLE</v>
      </c>
      <c r="W1294" s="131"/>
      <c r="X1294" s="186" t="str">
        <f>IF(OR(W1286=0,M1294="",Q1294=""),"",IF(AND(T1294="SI",W1286&lt;=$X$22),"CUMPLE",IF(W1286&lt;=$X$23,"CUMPLE","NO CUMPLE")))</f>
        <v>CUMPLE</v>
      </c>
      <c r="Y1294" s="132"/>
      <c r="Z1294" s="186" t="str">
        <f>IF(OR(Y1286=0,M1294="",Q1294=""),"",IF(AND(T1294="SI",Y1286&gt;=$Z$22),"CUMPLE",IF(Y1286&gt;=$Z$23,"CUMPLE","NO CUMPLE")))</f>
        <v>CUMPLE</v>
      </c>
      <c r="AA1294" s="215" t="str">
        <f t="shared" si="1161"/>
        <v/>
      </c>
      <c r="AB1294" s="133">
        <v>2021</v>
      </c>
      <c r="AC1294" s="134">
        <f t="shared" si="1163"/>
        <v>0</v>
      </c>
      <c r="AD1294" s="135" t="str">
        <f t="shared" si="1169"/>
        <v/>
      </c>
      <c r="AE1294" s="136"/>
      <c r="AF1294" s="188" t="str">
        <f>IF(OR(M1294="",L1286="",P1286=""),"",IF(AND(T1286="SI",AE1286&gt;=$AF$22),"CUMPLE",IF(AE1286&gt;=$AF$23,"CUMPLE","NO CUMPLE")))</f>
        <v>CUMPLE</v>
      </c>
      <c r="AG1294" s="136"/>
      <c r="AH1294" s="188" t="str">
        <f>IF(OR(M1294="",L1286="",P1286=""),"",IF(AND(T1286="SI",AG1286&gt;=$AH$22),"CUMPLE",IF(AG1286&gt;=$AH$23,"CUMPLE","NO CUMPLE")))</f>
        <v>CUMPLE</v>
      </c>
      <c r="AI1294" s="162" t="str">
        <f t="shared" si="1164"/>
        <v>CUMPLE</v>
      </c>
    </row>
    <row r="1295" spans="1:37" s="14" customFormat="1" ht="20.100000000000001" customHeight="1">
      <c r="A1295" s="259"/>
      <c r="B1295" s="150" t="str">
        <f t="shared" si="1165"/>
        <v/>
      </c>
      <c r="C1295" s="150"/>
      <c r="D1295" s="121"/>
      <c r="E1295" s="153"/>
      <c r="F1295" s="153"/>
      <c r="G1295" s="153"/>
      <c r="H1295" s="153"/>
      <c r="I1295" s="153">
        <f t="shared" si="1168"/>
        <v>0</v>
      </c>
      <c r="J1295" s="153">
        <f t="shared" si="1166"/>
        <v>0</v>
      </c>
      <c r="K1295" s="153"/>
      <c r="L1295" s="153"/>
      <c r="M1295" s="151"/>
      <c r="N1295" s="197" t="str">
        <f>IF(M1295="","",VLOOKUP(M1295,POA!$B$3:$G1258,3,0))</f>
        <v/>
      </c>
      <c r="O1295" s="160" t="s">
        <v>7</v>
      </c>
      <c r="P1295" s="160">
        <f>+SUM(P1296:P1297)</f>
        <v>0</v>
      </c>
      <c r="Q1295" s="203" t="str">
        <f>IF(ISERROR(VLOOKUP(M1295,POA!$B$3:$G1265,2,0)),"",VLOOKUP(M1295,POA!$B$3:$G1265,2,0))</f>
        <v/>
      </c>
      <c r="R1295" s="261"/>
      <c r="S1295" s="246"/>
      <c r="T1295" s="129"/>
      <c r="U1295" s="130"/>
      <c r="V1295" s="186" t="str">
        <f>IF(OR($U1286=0,M1295="",Q1295=""),"",IF(AND(T1295="SI",$U1286&gt;=$V$22),"CUMPLE",IF($U1286&gt;=$V$23,"CUMPLE","NO CUMPLE")))</f>
        <v/>
      </c>
      <c r="W1295" s="131"/>
      <c r="X1295" s="186" t="str">
        <f>IF(OR(W1286=0,M1295="",Q1295=""),"",IF(AND(T1295="SI",W1286&lt;=$X$22),"CUMPLE",IF(W1286&lt;=$X$23,"CUMPLE","NO CUMPLE")))</f>
        <v/>
      </c>
      <c r="Y1295" s="132"/>
      <c r="Z1295" s="186" t="str">
        <f>IF(OR(Y1286=0,M1295="",Q1295=""),"",IF(AND(T1295="SI",Y1286&gt;=$Z$22),"CUMPLE",IF(Y1286&gt;=$Z$23,"CUMPLE","NO CUMPLE")))</f>
        <v/>
      </c>
      <c r="AA1295" s="214" t="str">
        <f t="shared" si="1161"/>
        <v/>
      </c>
      <c r="AB1295" s="199">
        <v>2021</v>
      </c>
      <c r="AC1295" s="134">
        <f t="shared" si="1163"/>
        <v>0</v>
      </c>
      <c r="AD1295" s="135" t="str">
        <f>IF(OR(B1295="",C1295=""),"",IF(AND(AC1295&gt;0,AC1295&lt;=30000),"MIPYME","NO CUMPLE"))</f>
        <v/>
      </c>
      <c r="AE1295" s="136"/>
      <c r="AF1295" s="188" t="str">
        <f>IF(OR(M1295="",L1286="",P1295=""),"",IF(AND(T1286="SI",AE1286&gt;=$AF$22),"CUMPLE",IF(AE1286&gt;=$AF$23,"CUMPLE","NO CUMPLE")))</f>
        <v/>
      </c>
      <c r="AG1295" s="136"/>
      <c r="AH1295" s="188" t="str">
        <f>IF(OR(M1295="",L1286="",P1286=""),"",IF(AND(T1286="SI",AG1286&gt;=$AH$22),"CUMPLE",IF(AG1286&gt;=$AH$23,"CUMPLE","NO CUMPLE")))</f>
        <v/>
      </c>
      <c r="AI1295" s="162" t="str">
        <f t="shared" si="1164"/>
        <v/>
      </c>
    </row>
    <row r="1296" spans="1:37" ht="20.100000000000001" customHeight="1">
      <c r="A1296" s="259"/>
      <c r="B1296" s="284" t="str">
        <f t="shared" si="1165"/>
        <v/>
      </c>
      <c r="C1296" s="284"/>
      <c r="D1296" s="284"/>
      <c r="E1296" s="216"/>
      <c r="F1296" s="153"/>
      <c r="G1296" s="153"/>
      <c r="H1296" s="153"/>
      <c r="I1296" s="153">
        <f>IF(ISERROR(E1296-G1296),"",E1296-G1296)</f>
        <v>0</v>
      </c>
      <c r="J1296" s="153">
        <f t="shared" si="1166"/>
        <v>0</v>
      </c>
      <c r="K1296" s="153"/>
      <c r="L1296" s="153"/>
      <c r="M1296" s="151"/>
      <c r="N1296" s="197" t="str">
        <f>IF(M1296="","",VLOOKUP(M1296,POA!$B$3:$G1258,3,0))</f>
        <v/>
      </c>
      <c r="O1296" s="160" t="s">
        <v>7</v>
      </c>
      <c r="P1296" s="160">
        <f>+SUM(P1297:P1297)</f>
        <v>0</v>
      </c>
      <c r="Q1296" s="203" t="str">
        <f>IF(ISERROR(VLOOKUP(M1296,POA!$B$3:$G1266,2,0)),"",VLOOKUP(M1296,POA!$B$3:$G1266,2,0))</f>
        <v/>
      </c>
      <c r="R1296" s="204"/>
      <c r="S1296" s="253"/>
      <c r="T1296" s="129"/>
      <c r="U1296" s="129"/>
      <c r="V1296" s="186" t="str">
        <f>IF(OR($U1287=0,M1296="",Q1296=""),"",IF(AND(T1296="SI",$U1287&gt;=$V$22),"CUMPLE",IF($U1287&gt;=$V$23,"CUMPLE","NO CUMPLE")))</f>
        <v/>
      </c>
      <c r="W1296" s="129"/>
      <c r="X1296" s="186" t="str">
        <f>IF(OR(W1287=0,M1296="",Q1296=""),"",IF(AND(T1296="SI",W1287&lt;=$X$22),"CUMPLE",IF(W1287&lt;=$X$23,"CUMPLE","NO CUMPLE")))</f>
        <v/>
      </c>
      <c r="Y1296" s="129"/>
      <c r="Z1296" s="186" t="str">
        <f>IF(OR(Y1287=0,M1296="",Q1296=""),"",IF(AND(T1296="SI",Y1287&gt;=$Z$22),"CUMPLE",IF(Y1287&gt;=$Z$23,"CUMPLE","NO CUMPLE")))</f>
        <v/>
      </c>
      <c r="AA1296" s="214" t="str">
        <f t="shared" si="1161"/>
        <v/>
      </c>
      <c r="AB1296" s="200"/>
      <c r="AC1296" s="129"/>
      <c r="AD1296" s="129"/>
      <c r="AE1296" s="129"/>
      <c r="AF1296" s="188" t="str">
        <f>IF(OR(M1296="",L1286="",P1296=""),"",IF(AND(T1286="SI",AE1286&gt;=$AF$22),"CUMPLE",IF(AE1286&gt;=$AF$23,"CUMPLE","NO CUMPLE")))</f>
        <v/>
      </c>
      <c r="AG1296" s="129"/>
      <c r="AH1296" s="188" t="str">
        <f>IF(OR(M1296="",L1286="",P1286=""),"",IF(AND(T1286="SI",AG1286&gt;=$AH$22),"CUMPLE",IF(AG1286&gt;=$AH$23,"CUMPLE","NO CUMPLE")))</f>
        <v/>
      </c>
      <c r="AI1296" s="162" t="str">
        <f t="shared" si="1164"/>
        <v/>
      </c>
      <c r="AJ1296" s="14"/>
      <c r="AK1296" s="14"/>
    </row>
    <row r="1297" spans="1:37" ht="9.9499999999999993" customHeight="1" thickBot="1">
      <c r="A1297" s="259"/>
      <c r="B1297" s="322" t="s">
        <v>73</v>
      </c>
      <c r="C1297" s="323"/>
      <c r="D1297" s="323"/>
      <c r="E1297" s="323"/>
      <c r="F1297" s="323"/>
      <c r="G1297" s="323"/>
      <c r="H1297" s="323"/>
      <c r="I1297" s="323"/>
      <c r="J1297" s="323"/>
      <c r="K1297" s="323"/>
      <c r="L1297" s="323"/>
      <c r="M1297" s="323"/>
      <c r="N1297" s="323"/>
      <c r="O1297" s="323"/>
      <c r="P1297" s="323"/>
      <c r="Q1297" s="323"/>
      <c r="R1297" s="323"/>
      <c r="S1297" s="324"/>
      <c r="T1297" s="323"/>
      <c r="U1297" s="323"/>
      <c r="V1297" s="323"/>
      <c r="W1297" s="323"/>
      <c r="X1297" s="323"/>
      <c r="Y1297" s="323"/>
      <c r="Z1297" s="323"/>
      <c r="AA1297" s="324"/>
      <c r="AB1297" s="323"/>
      <c r="AC1297" s="323"/>
      <c r="AD1297" s="323"/>
      <c r="AE1297" s="323"/>
      <c r="AF1297" s="323"/>
      <c r="AG1297" s="323"/>
      <c r="AH1297" s="323"/>
      <c r="AI1297" s="325"/>
      <c r="AJ1297" s="14"/>
      <c r="AK1297" s="14"/>
    </row>
    <row r="1298" spans="1:37" s="221" customFormat="1" ht="26.1" customHeight="1">
      <c r="A1298" s="269" t="s">
        <v>446</v>
      </c>
      <c r="B1298" s="222">
        <v>107</v>
      </c>
      <c r="C1298" s="223" t="s">
        <v>447</v>
      </c>
      <c r="D1298" s="224">
        <f>IF(SUM(D1299:D1308)=0,"",SUM(D1299:D1308))</f>
        <v>1</v>
      </c>
      <c r="E1298" s="225">
        <f t="shared" ref="E1298:K1298" si="1170">IF(ISERROR(SUM(E1299:E1308)),"",SUM(E1299:E1308))</f>
        <v>529696270</v>
      </c>
      <c r="F1298" s="225">
        <f t="shared" si="1170"/>
        <v>538246270</v>
      </c>
      <c r="G1298" s="225">
        <f t="shared" si="1170"/>
        <v>5010205</v>
      </c>
      <c r="H1298" s="225">
        <f t="shared" si="1170"/>
        <v>5010205</v>
      </c>
      <c r="I1298" s="225">
        <f t="shared" si="1170"/>
        <v>524686065</v>
      </c>
      <c r="J1298" s="225">
        <f t="shared" si="1170"/>
        <v>533236065</v>
      </c>
      <c r="K1298" s="225">
        <f t="shared" si="1170"/>
        <v>141029870</v>
      </c>
      <c r="L1298" s="225">
        <f t="shared" ref="L1298" si="1171">IF(ISERROR(SUM(L1299:L1307)),"",SUM(L1299:L1307))</f>
        <v>1E-3</v>
      </c>
      <c r="M1298" s="226">
        <v>4</v>
      </c>
      <c r="N1298" s="227">
        <f>IF(M1298="","",VLOOKUP(M1298,POA!$B$3:$G1270,3,0))</f>
        <v>5</v>
      </c>
      <c r="O1298" s="228" t="s">
        <v>7</v>
      </c>
      <c r="P1298" s="228">
        <f>+SUM(P1299:P1307)</f>
        <v>0</v>
      </c>
      <c r="Q1298" s="229">
        <f>IF(ISERROR(VLOOKUP(M1298,POA!$B$3:$G1283,2,0)),"",VLOOKUP(M1298,POA!$B$3:$G1283,2,0))</f>
        <v>1378467964</v>
      </c>
      <c r="R1298" s="230">
        <f>IF(M1298="","",SUM($I$1298)+IF(ISERROR(VLOOKUP(M1298,POA!$B$3:$G1267,4,0)),"",VLOOKUP(M1298,POA!$B$3:$G1267,4,0)))</f>
        <v>800379657.79999995</v>
      </c>
      <c r="S1298" s="231" t="str">
        <f>IF(OR($R$26=0,M1298="",Q1298=""),"",IF($R$26&gt;=VLOOKUP(M1298,POA!$B$3:$G$21,6,FALSE),"CUMPLE","NO CUMPLE"))</f>
        <v/>
      </c>
      <c r="T1298" s="225" t="str">
        <f>IF(M1298="","",IF(COUNTIFS(T1299:T1308,"SI",D1299:D1308,"&gt;=10%")&gt;0,"SI","NO"))</f>
        <v>SI</v>
      </c>
      <c r="U1298" s="225">
        <f>IF(ISERROR(SUM(E1298/G1298)),0,SUM(E1298/G1298))</f>
        <v>105.7234723928462</v>
      </c>
      <c r="V1298" s="232" t="str">
        <f>IF(OR($U1298=0,M1298="",Q1298=""),"",IF(AND(T1298="SI",$U1298&gt;=$V$22),"CUMPLE",IF($U1298&gt;=$V$23,"CUMPLE","NO CUMPLE")))</f>
        <v>CUMPLE</v>
      </c>
      <c r="W1298" s="233">
        <f>IF(M1298="","",IF(ISERROR(SUM(H1298/F1298)),0,SUM(H1298/F1298)))</f>
        <v>9.308387775729501E-3</v>
      </c>
      <c r="X1298" s="232" t="str">
        <f>IF(OR(W1298=0,M1298="",Q1298=""),"",IF(AND(T1298="SI",W1298&lt;=$X$22),"CUMPLE",IF(W1298&lt;=$X$23,"CUMPLE","NO CUMPLE")))</f>
        <v>CUMPLE</v>
      </c>
      <c r="Y1298" s="225">
        <f>IF(ISERROR(SUM(K1298/L1298)),0,SUM(K1298/L1298))</f>
        <v>141029870000</v>
      </c>
      <c r="Z1298" s="232" t="str">
        <f>IF(OR(Y1298=0,M1298="",Q1298=""),"",IF(AND(T1298="SI",Y1298&gt;=$Z$22),"CUMPLE",IF(Y1298&gt;=$Z$23,"CUMPLE","NO CUMPLE")))</f>
        <v>CUMPLE</v>
      </c>
      <c r="AA1298" s="234" t="str">
        <f t="shared" ref="AA1298:AA1308" si="1172">IF(OR(S1298="",V1298="",X1298="",Z1298=""),"",IF(S1298="NO CUMPLE","NO CUMPLE",IF(V1298="NO CUMPLE","NO CUMPLE",IF(X1298="NO CUMPLE","NO CUMPLE",IF(Z1298="NO CUMPLE","NO CUMPLE",IF(Z1298="NO CUMPLE","NO CUMPLE","CUMPLE"))))))</f>
        <v/>
      </c>
      <c r="AB1298" s="235">
        <v>2021</v>
      </c>
      <c r="AC1298" s="236">
        <f>IF(ISERROR(F1298/VLOOKUP(AB1298,$AC$21:$AD$23,2)),"",F1298/VLOOKUP(AB1298,$AC$21:$AD$23,2))</f>
        <v>592.43903861859758</v>
      </c>
      <c r="AD1298" s="237" t="str">
        <f>IF(OR(B1298="",C1298=""),"",IF(AND(AC1298&gt;0,AC1298&lt;=30000),"MIPYME","NO CUMPLE"))</f>
        <v>MIPYME</v>
      </c>
      <c r="AE1298" s="238">
        <f>IF(M1298="","",IF(ISERROR(SUM(K1298/J1298)),0,SUM(K1298/J1298)))</f>
        <v>0.26447924147816221</v>
      </c>
      <c r="AF1298" s="239" t="str">
        <f>IF(OR(M1298="",L1298="",P1298=""),"",IF(AND(T1298="SI",AE1298&gt;=$AF$22),"CUMPLE",IF(AE1298&gt;=$AF$23,"CUMPLE","NO CUMPLE")))</f>
        <v>CUMPLE</v>
      </c>
      <c r="AG1298" s="238">
        <f>IF(M1298="","",IF(ISERROR(SUM(K1298/F1298)),0,SUM(K1298/F1298)))</f>
        <v>0.26201736613985266</v>
      </c>
      <c r="AH1298" s="239" t="str">
        <f>IF(OR(M1298="",L1298="",P1298=""),"",IF(AND(T1298="SI",AG1298&gt;=$AH$22),"CUMPLE",IF(AG1298&gt;=$AH$23,"CUMPLE","NO CUMPLE")))</f>
        <v>CUMPLE</v>
      </c>
      <c r="AI1298" s="234" t="str">
        <f>IF(OR(AF1298="",AH1298=""),"",IF(AF1298="NO CUMPLE","NO CUMPLE",IF(AH1298="NO CUMPLE","NO CUMPLE",IF(AH1298="NO CUMPLE","NO CUMPLE","CUMPLE"))))</f>
        <v>CUMPLE</v>
      </c>
    </row>
    <row r="1299" spans="1:37" s="14" customFormat="1" ht="20.100000000000001" customHeight="1">
      <c r="A1299" s="259">
        <v>45475</v>
      </c>
      <c r="B1299" s="146">
        <f>IF(C1299="","",B1298+0.1)</f>
        <v>107.1</v>
      </c>
      <c r="C1299" s="146" t="s">
        <v>447</v>
      </c>
      <c r="D1299" s="147">
        <v>1</v>
      </c>
      <c r="E1299" s="137">
        <v>529696270</v>
      </c>
      <c r="F1299" s="137">
        <v>538246270</v>
      </c>
      <c r="G1299" s="137">
        <v>5010205</v>
      </c>
      <c r="H1299" s="137">
        <v>5010205</v>
      </c>
      <c r="I1299" s="137">
        <f>IF(ISERROR(E1299-G1299),"",E1299-G1299)</f>
        <v>524686065</v>
      </c>
      <c r="J1299" s="137">
        <f>IF(ISERROR(F1299-H1299),"",F1299-H1299)</f>
        <v>533236065</v>
      </c>
      <c r="K1299" s="137">
        <v>141029870</v>
      </c>
      <c r="L1299" s="137">
        <v>1E-3</v>
      </c>
      <c r="M1299" s="148">
        <v>5</v>
      </c>
      <c r="N1299" s="198">
        <f>IF(M1299="","",VLOOKUP(M1299,POA!$B$3:$G1270,3,0))</f>
        <v>5</v>
      </c>
      <c r="O1299" s="159" t="s">
        <v>7</v>
      </c>
      <c r="P1299" s="159">
        <f t="shared" ref="P1299:P1300" si="1173">+SUM(P1300:P1308)</f>
        <v>0</v>
      </c>
      <c r="Q1299" s="202">
        <f>IF(ISERROR(VLOOKUP(M1299,POA!$B$3:$G1283,2,0)),"",VLOOKUP(M1299,POA!$B$3:$G1283,2,0))</f>
        <v>1348402734</v>
      </c>
      <c r="R1299" s="264">
        <f>IF(M1299="","",SUM($I$1298)+IF(ISERROR(VLOOKUP(M1299,POA!$B$3:$G1268,4,0)),"",VLOOKUP(M1299,POA!$B$3:$G1268,4,0)))</f>
        <v>794366611.79999995</v>
      </c>
      <c r="S1299" s="256" t="str">
        <f>IF(OR($R$26=0,M1299="",Q1299=""),"",IF($R$26&gt;=VLOOKUP(M1299,POA!$B$3:$G$21,6,FALSE),"CUMPLE","NO CUMPLE"))</f>
        <v/>
      </c>
      <c r="T1299" s="154" t="s">
        <v>71</v>
      </c>
      <c r="U1299" s="138"/>
      <c r="V1299" s="185" t="str">
        <f>IF(OR($U1298=0,M1299="",Q1299=""),"",IF(AND(T1299="SI",$U1298&gt;=$V$22),"CUMPLE",IF($U1298&gt;=$V$23,"CUMPLE","NO CUMPLE")))</f>
        <v>CUMPLE</v>
      </c>
      <c r="W1299" s="139"/>
      <c r="X1299" s="185" t="str">
        <f>IF(OR(W1298=0,M1299="",Q1299=""),"",IF(AND(T1299="SI",W1298&lt;=$X$22),"CUMPLE",IF(W1298&lt;=$X$23,"CUMPLE","NO CUMPLE")))</f>
        <v>CUMPLE</v>
      </c>
      <c r="Y1299" s="140"/>
      <c r="Z1299" s="185" t="str">
        <f>IF(OR(Y1298=0,M1299="",Q1299=""),"",IF(AND(T1299="SI",Y1298&gt;=$Z$22),"CUMPLE",IF(Y1298&gt;=$Z$23,"CUMPLE","NO CUMPLE")))</f>
        <v>CUMPLE</v>
      </c>
      <c r="AA1299" s="213" t="str">
        <f t="shared" si="1172"/>
        <v/>
      </c>
      <c r="AB1299" s="141">
        <v>2021</v>
      </c>
      <c r="AC1299" s="142">
        <f t="shared" ref="AC1299:AC1307" si="1174">IF(ISERROR(F1299/VLOOKUP(AB1299,$AC$21:$AD$23,2)),"",F1299/VLOOKUP(AB1299,$AC$21:$AD$23,2))</f>
        <v>592.43903861859758</v>
      </c>
      <c r="AD1299" s="143" t="str">
        <f>IF(OR(B1299="",C1299=""),"",IF(AND(AC1299&gt;0,AC1299&lt;=30000),"MIPYME","NO CUMPLE"))</f>
        <v>MIPYME</v>
      </c>
      <c r="AE1299" s="144"/>
      <c r="AF1299" s="187" t="str">
        <f>IF(OR(M1299="",L1298="",P1299=""),"",IF(AND(T1298="SI",AE1298&gt;=$AF$22),"CUMPLE",IF(AE1298&gt;=$AF$23,"CUMPLE","NO CUMPLE")))</f>
        <v>CUMPLE</v>
      </c>
      <c r="AG1299" s="144"/>
      <c r="AH1299" s="187" t="str">
        <f>IF(OR(M1299="",L1298="",P1299=""),"",IF(AND(T1298="SI",AG1298&gt;=$AH$22),"CUMPLE",IF(AG1298&gt;=$AH$23,"CUMPLE","NO CUMPLE")))</f>
        <v>CUMPLE</v>
      </c>
      <c r="AI1299" s="161" t="str">
        <f t="shared" ref="AI1299:AI1308" si="1175">IF(OR(AF1299="",AH1299=""),"",IF(AF1299="NO CUMPLE","NO CUMPLE",IF(AH1299="NO CUMPLE","NO CUMPLE",IF(AH1299="NO CUMPLE","NO CUMPLE","CUMPLE"))))</f>
        <v>CUMPLE</v>
      </c>
    </row>
    <row r="1300" spans="1:37" s="14" customFormat="1" ht="20.100000000000001" customHeight="1">
      <c r="A1300" s="259"/>
      <c r="B1300" s="21" t="str">
        <f t="shared" ref="B1300:B1308" si="1176">IF(C1300="","",B1299+0.1)</f>
        <v/>
      </c>
      <c r="C1300" s="21"/>
      <c r="D1300" s="121"/>
      <c r="E1300" s="153"/>
      <c r="F1300" s="153"/>
      <c r="G1300" s="153"/>
      <c r="H1300" s="153"/>
      <c r="I1300" s="153">
        <f>IF(ISERROR(E1300-G1300),"",E1300-G1300)</f>
        <v>0</v>
      </c>
      <c r="J1300" s="153">
        <f t="shared" ref="J1300:J1308" si="1177">IF(ISERROR(F1300-H1300),"",F1300-H1300)</f>
        <v>0</v>
      </c>
      <c r="K1300" s="153"/>
      <c r="L1300" s="153"/>
      <c r="M1300" s="149">
        <v>6</v>
      </c>
      <c r="N1300" s="197">
        <f>IF(M1300="","",VLOOKUP(M1300,POA!$B$3:$G1270,3,0))</f>
        <v>5</v>
      </c>
      <c r="O1300" s="160" t="s">
        <v>7</v>
      </c>
      <c r="P1300" s="160">
        <f t="shared" si="1173"/>
        <v>0</v>
      </c>
      <c r="Q1300" s="255">
        <f>IF(ISERROR(VLOOKUP(M1300,POA!$B$3:$G1283,2,0)),"",VLOOKUP(M1300,POA!$B$3:$G1283,2,0))</f>
        <v>1264100957</v>
      </c>
      <c r="R1300" s="295">
        <f>IF(M1300="","",SUM($I$1298)+IF(ISERROR(VLOOKUP(M1300,POA!$B$3:$G1269,4,0)),"",VLOOKUP(M1300,POA!$B$3:$G1269,4,0)))</f>
        <v>777506256.39999998</v>
      </c>
      <c r="S1300" s="257" t="str">
        <f>IF(OR($R$26=0,M1300="",Q1300=""),"",IF($R$26&gt;=VLOOKUP(M1300,POA!$B$3:$G$21,6,FALSE),"CUMPLE","NO CUMPLE"))</f>
        <v/>
      </c>
      <c r="T1300" s="129"/>
      <c r="U1300" s="130"/>
      <c r="V1300" s="186" t="str">
        <f>IF(OR($U1298=0,M1300="",Q1300=""),"",IF(AND(T1300="SI",$U1298&gt;=$V$22),"CUMPLE",IF($U1298&gt;=$V$23,"CUMPLE","NO CUMPLE")))</f>
        <v>CUMPLE</v>
      </c>
      <c r="W1300" s="131"/>
      <c r="X1300" s="186" t="str">
        <f>IF(OR(W1298=0,M1300="",Q1300=""),"",IF(AND(T1300="SI",W1298&lt;=$X$22),"CUMPLE",IF(W1298&lt;=$X$23,"CUMPLE","NO CUMPLE")))</f>
        <v>CUMPLE</v>
      </c>
      <c r="Y1300" s="132"/>
      <c r="Z1300" s="186" t="str">
        <f>IF(OR(Y1298=0,M1300="",Q1300=""),"",IF(AND(T1300="SI",Y1298&gt;=$Z$22),"CUMPLE",IF(Y1298&gt;=$Z$23,"CUMPLE","NO CUMPLE")))</f>
        <v>CUMPLE</v>
      </c>
      <c r="AA1300" s="214" t="str">
        <f t="shared" si="1172"/>
        <v/>
      </c>
      <c r="AB1300" s="199">
        <v>2021</v>
      </c>
      <c r="AC1300" s="134">
        <f t="shared" si="1174"/>
        <v>0</v>
      </c>
      <c r="AD1300" s="135" t="str">
        <f t="shared" ref="AD1300:AD1303" si="1178">IF(OR(B1300="",C1300=""),"",IF(AND(AC1300&gt;0,AC1300&lt;=30000),"MIPYME","NO CUMPLE"))</f>
        <v/>
      </c>
      <c r="AE1300" s="136"/>
      <c r="AF1300" s="188" t="str">
        <f>IF(OR(M1300="",L1298="",P1300=""),"",IF(AND(T1298="SI",AE1298&gt;=$AF$22),"CUMPLE",IF(AE1298&gt;=$AF$23,"CUMPLE","NO CUMPLE")))</f>
        <v>CUMPLE</v>
      </c>
      <c r="AG1300" s="136"/>
      <c r="AH1300" s="188" t="str">
        <f>IF(OR(M1300="",L1298="",P1298=""),"",IF(AND(T1298="SI",AG1298&gt;=$AH$22),"CUMPLE",IF(AG1298&gt;=$AH$23,"CUMPLE","NO CUMPLE")))</f>
        <v>CUMPLE</v>
      </c>
      <c r="AI1300" s="162" t="str">
        <f t="shared" si="1175"/>
        <v>CUMPLE</v>
      </c>
    </row>
    <row r="1301" spans="1:37" s="14" customFormat="1" ht="20.100000000000001" customHeight="1">
      <c r="A1301" s="259"/>
      <c r="B1301" s="21" t="str">
        <f t="shared" si="1176"/>
        <v/>
      </c>
      <c r="C1301" s="21"/>
      <c r="D1301" s="121"/>
      <c r="E1301" s="153"/>
      <c r="F1301" s="153"/>
      <c r="G1301" s="153"/>
      <c r="H1301" s="153"/>
      <c r="I1301" s="153">
        <f t="shared" ref="I1301:I1307" si="1179">IF(ISERROR(E1301-G1301),"",E1301-G1301)</f>
        <v>0</v>
      </c>
      <c r="J1301" s="153">
        <f t="shared" si="1177"/>
        <v>0</v>
      </c>
      <c r="K1301" s="153"/>
      <c r="L1301" s="153"/>
      <c r="M1301" s="149">
        <v>7</v>
      </c>
      <c r="N1301" s="197">
        <f>IF(M1301="","",VLOOKUP(M1301,POA!$B$3:$G1270,3,0))</f>
        <v>5</v>
      </c>
      <c r="O1301" s="160" t="s">
        <v>7</v>
      </c>
      <c r="P1301" s="160">
        <f>+SUM(P1302:P1309)</f>
        <v>0</v>
      </c>
      <c r="Q1301" s="255">
        <f>IF(ISERROR(VLOOKUP(M1301,POA!$B$3:$G1283,2,0)),"",VLOOKUP(M1301,POA!$B$3:$G1283,2,0))</f>
        <v>1167015102</v>
      </c>
      <c r="R1301" s="295">
        <f>IF(M1301="","",SUM($I$1298)+IF(ISERROR(VLOOKUP(M1301,POA!$B$3:$G1270,4,0)),"",VLOOKUP(M1301,POA!$B$3:$G1270,4,0)))</f>
        <v>758089085.39999998</v>
      </c>
      <c r="S1301" s="294" t="str">
        <f>IF(OR($R$26=0,M1301="",Q1301=""),"",IF($R$26&gt;=VLOOKUP(M1301,POA!$B$3:$G$21,6,FALSE),"CUMPLE","NO CUMPLE"))</f>
        <v/>
      </c>
      <c r="T1301" s="129"/>
      <c r="U1301" s="130"/>
      <c r="V1301" s="186" t="str">
        <f>IF(OR($U1298=0,M1301="",Q1301=""),"",IF(AND(T1301="SI",$U1298&gt;=$V$22),"CUMPLE",IF($U1298&gt;=$V$23,"CUMPLE","NO CUMPLE")))</f>
        <v>CUMPLE</v>
      </c>
      <c r="W1301" s="131"/>
      <c r="X1301" s="186" t="str">
        <f>IF(OR(W1298=0,M1301="",Q1301=""),"",IF(AND(T1301="SI",W1298&lt;=$X$22),"CUMPLE",IF(W1298&lt;=$X$23,"CUMPLE","NO CUMPLE")))</f>
        <v>CUMPLE</v>
      </c>
      <c r="Y1301" s="132"/>
      <c r="Z1301" s="186" t="str">
        <f>IF(OR(Y1298=0,M1301="",Q1301=""),"",IF(AND(T1301="SI",Y1298&gt;=$Z$22),"CUMPLE",IF(Y1298&gt;=$Z$23,"CUMPLE","NO CUMPLE")))</f>
        <v>CUMPLE</v>
      </c>
      <c r="AA1301" s="214" t="str">
        <f t="shared" si="1172"/>
        <v/>
      </c>
      <c r="AB1301" s="199">
        <v>2021</v>
      </c>
      <c r="AC1301" s="134">
        <f t="shared" si="1174"/>
        <v>0</v>
      </c>
      <c r="AD1301" s="135" t="str">
        <f t="shared" si="1178"/>
        <v/>
      </c>
      <c r="AE1301" s="136"/>
      <c r="AF1301" s="188" t="str">
        <f>IF(OR(M1301="",L1298="",P1301=""),"",IF(AND(T1298="SI",AE1298&gt;=$AF$22),"CUMPLE",IF(AE1298&gt;=$AF$23,"CUMPLE","NO CUMPLE")))</f>
        <v>CUMPLE</v>
      </c>
      <c r="AG1301" s="136"/>
      <c r="AH1301" s="188" t="str">
        <f>IF(OR(M1301="",L1298="",P1298=""),"",IF(AND(T1298="SI",AG1298&gt;=$AH$22),"CUMPLE",IF(AG1298&gt;=$AH$23,"CUMPLE","NO CUMPLE")))</f>
        <v>CUMPLE</v>
      </c>
      <c r="AI1301" s="162" t="str">
        <f t="shared" si="1175"/>
        <v>CUMPLE</v>
      </c>
    </row>
    <row r="1302" spans="1:37" s="14" customFormat="1" ht="20.100000000000001" customHeight="1">
      <c r="A1302" s="259"/>
      <c r="B1302" s="21" t="str">
        <f t="shared" si="1176"/>
        <v/>
      </c>
      <c r="C1302" s="21"/>
      <c r="D1302" s="121"/>
      <c r="E1302" s="153"/>
      <c r="F1302" s="153"/>
      <c r="G1302" s="153"/>
      <c r="H1302" s="153"/>
      <c r="I1302" s="153">
        <f t="shared" si="1179"/>
        <v>0</v>
      </c>
      <c r="J1302" s="153">
        <f t="shared" si="1177"/>
        <v>0</v>
      </c>
      <c r="K1302" s="153"/>
      <c r="L1302" s="153"/>
      <c r="M1302" s="149">
        <v>8</v>
      </c>
      <c r="N1302" s="197">
        <f>IF(M1302="","",VLOOKUP(M1302,POA!$B$3:$G1283,3,0))</f>
        <v>5</v>
      </c>
      <c r="O1302" s="160" t="s">
        <v>7</v>
      </c>
      <c r="P1302" s="160">
        <f>+SUM(P1303:P1309)</f>
        <v>0</v>
      </c>
      <c r="Q1302" s="255">
        <f>IF(ISERROR(VLOOKUP(M1302,POA!$B$3:$G1272,2,0)),"",VLOOKUP(M1302,POA!$B$3:$G1272,2,0))</f>
        <v>1146992897</v>
      </c>
      <c r="R1302" s="295">
        <f>IF(M1302="","",SUM($I$1298)+IF(ISERROR(VLOOKUP(M1302,POA!$B$3:$G1271,4,0)),"",VLOOKUP(M1302,POA!$B$3:$G1271,4,0)))</f>
        <v>754084644.39999998</v>
      </c>
      <c r="S1302" s="298" t="str">
        <f>IF(OR($R$26=0,M1302="",Q1302=""),"",IF($R$26&gt;=VLOOKUP(M1302,POA!$B$3:$G$21,6,FALSE),"CUMPLE","NO CUMPLE"))</f>
        <v/>
      </c>
      <c r="T1302" s="129"/>
      <c r="U1302" s="130"/>
      <c r="V1302" s="186" t="str">
        <f>IF(OR($U1298=0,M1302="",Q1302=""),"",IF(AND(T1302="SI",$U1298&gt;=$V$22),"CUMPLE",IF($U1298&gt;=$V$23,"CUMPLE","NO CUMPLE")))</f>
        <v>CUMPLE</v>
      </c>
      <c r="W1302" s="131"/>
      <c r="X1302" s="186" t="str">
        <f>IF(OR(W1298=0,M1302="",Q1302=""),"",IF(AND(T1302="SI",W1298&lt;=$X$22),"CUMPLE",IF(W1298&lt;=$X$23,"CUMPLE","NO CUMPLE")))</f>
        <v>CUMPLE</v>
      </c>
      <c r="Y1302" s="132"/>
      <c r="Z1302" s="186" t="str">
        <f>IF(OR(Y1298=0,M1302="",Q1302=""),"",IF(AND(T1302="SI",Y1298&gt;=$Z$22),"CUMPLE",IF(Y1298&gt;=$Z$23,"CUMPLE","NO CUMPLE")))</f>
        <v>CUMPLE</v>
      </c>
      <c r="AA1302" s="214" t="str">
        <f t="shared" si="1172"/>
        <v/>
      </c>
      <c r="AB1302" s="199">
        <v>2021</v>
      </c>
      <c r="AC1302" s="134">
        <f t="shared" si="1174"/>
        <v>0</v>
      </c>
      <c r="AD1302" s="135" t="str">
        <f t="shared" si="1178"/>
        <v/>
      </c>
      <c r="AE1302" s="136"/>
      <c r="AF1302" s="188" t="str">
        <f>IF(OR(M1302="",L1298="",P1302=""),"",IF(AND(T1298="SI",AE1298&gt;=$AF$22),"CUMPLE",IF(AE1298&gt;=$AF$23,"CUMPLE","NO CUMPLE")))</f>
        <v>CUMPLE</v>
      </c>
      <c r="AG1302" s="136"/>
      <c r="AH1302" s="188" t="str">
        <f>IF(OR(M1301="",L1298="",P1298=""),"",IF(AND(T1298="SI",AG1298&gt;=$AH$22),"CUMPLE",IF(AG1298&gt;=$AH$23,"CUMPLE","NO CUMPLE")))</f>
        <v>CUMPLE</v>
      </c>
      <c r="AI1302" s="162" t="str">
        <f t="shared" si="1175"/>
        <v>CUMPLE</v>
      </c>
    </row>
    <row r="1303" spans="1:37" s="14" customFormat="1" ht="20.100000000000001" customHeight="1">
      <c r="A1303" s="259"/>
      <c r="B1303" s="21" t="str">
        <f t="shared" si="1176"/>
        <v/>
      </c>
      <c r="C1303" s="21"/>
      <c r="D1303" s="121"/>
      <c r="E1303" s="153"/>
      <c r="F1303" s="153"/>
      <c r="G1303" s="153"/>
      <c r="H1303" s="153"/>
      <c r="I1303" s="153">
        <f t="shared" si="1179"/>
        <v>0</v>
      </c>
      <c r="J1303" s="153">
        <f t="shared" si="1177"/>
        <v>0</v>
      </c>
      <c r="K1303" s="153"/>
      <c r="L1303" s="153"/>
      <c r="M1303" s="149"/>
      <c r="N1303" s="197" t="str">
        <f>IF(M1303="","",VLOOKUP(M1303,POA!$B$3:$G1270,3,0))</f>
        <v/>
      </c>
      <c r="O1303" s="160" t="s">
        <v>7</v>
      </c>
      <c r="P1303" s="160">
        <f>+SUM(P1304:P1309)</f>
        <v>0</v>
      </c>
      <c r="Q1303" s="203" t="str">
        <f>IF(ISERROR(VLOOKUP(M1303,POA!$B$3:$G1283,2,0)),"",VLOOKUP(M1303,POA!$B$3:$G1283,2,0))</f>
        <v/>
      </c>
      <c r="R1303" s="261"/>
      <c r="S1303" s="246" t="str">
        <f>IF(OR($R$26=0,M1303="",Q1303=""),"",IF($R$26&gt;=VLOOKUP(M1303,POA!$B$3:$G$21,6,FALSE),"CUMPLE","NO CUMPLE"))</f>
        <v/>
      </c>
      <c r="T1303" s="129"/>
      <c r="U1303" s="130"/>
      <c r="V1303" s="186" t="str">
        <f>IF(OR($U1298=0,M1303="",Q1303=""),"",IF(AND(T1303="SI",$U1298&gt;=$V$22),"CUMPLE",IF($U1298&gt;=$V$23,"CUMPLE","NO CUMPLE")))</f>
        <v/>
      </c>
      <c r="W1303" s="131"/>
      <c r="X1303" s="186" t="str">
        <f>IF(OR(W1298=0,M1303="",Q1303=""),"",IF(AND(T1303="SI",W1298&lt;=$X$22),"CUMPLE",IF(W1298&lt;=$X$23,"CUMPLE","NO CUMPLE")))</f>
        <v/>
      </c>
      <c r="Y1303" s="132"/>
      <c r="Z1303" s="186" t="str">
        <f>IF(OR(Y1298=0,M1303="",Q1303=""),"",IF(AND(T1303="SI",Y1298&gt;=$Z$22),"CUMPLE",IF(Y1298&gt;=$Z$23,"CUMPLE","NO CUMPLE")))</f>
        <v/>
      </c>
      <c r="AA1303" s="214" t="str">
        <f t="shared" si="1172"/>
        <v/>
      </c>
      <c r="AB1303" s="199">
        <v>2021</v>
      </c>
      <c r="AC1303" s="134">
        <f t="shared" si="1174"/>
        <v>0</v>
      </c>
      <c r="AD1303" s="135" t="str">
        <f t="shared" si="1178"/>
        <v/>
      </c>
      <c r="AE1303" s="136"/>
      <c r="AF1303" s="188" t="str">
        <f>IF(OR(M1303="",L1298="",P1303=""),"",IF(AND(T1298="SI",AE1298&gt;=$AF$22),"CUMPLE",IF(AE1298&gt;=$AF$23,"CUMPLE","NO CUMPLE")))</f>
        <v/>
      </c>
      <c r="AG1303" s="136"/>
      <c r="AH1303" s="188" t="str">
        <f>IF(OR(M1303="",L1298="",P1298=""),"",IF(AND(T1298="SI",AG1298&gt;=$AH$22),"CUMPLE",IF(AG1298&gt;=$AH$23,"CUMPLE","NO CUMPLE")))</f>
        <v/>
      </c>
      <c r="AI1303" s="162" t="str">
        <f t="shared" si="1175"/>
        <v/>
      </c>
    </row>
    <row r="1304" spans="1:37" s="14" customFormat="1" ht="20.100000000000001" customHeight="1">
      <c r="A1304" s="259"/>
      <c r="B1304" s="150" t="str">
        <f t="shared" si="1176"/>
        <v/>
      </c>
      <c r="C1304" s="150"/>
      <c r="D1304" s="121"/>
      <c r="E1304" s="153"/>
      <c r="F1304" s="153"/>
      <c r="G1304" s="153"/>
      <c r="H1304" s="153"/>
      <c r="I1304" s="153">
        <f t="shared" si="1179"/>
        <v>0</v>
      </c>
      <c r="J1304" s="153">
        <f t="shared" si="1177"/>
        <v>0</v>
      </c>
      <c r="K1304" s="153"/>
      <c r="L1304" s="153"/>
      <c r="M1304" s="149"/>
      <c r="N1304" s="197" t="str">
        <f>IF(M1304="","",VLOOKUP(M1304,POA!$B$3:$G1270,3,0))</f>
        <v/>
      </c>
      <c r="O1304" s="160" t="s">
        <v>7</v>
      </c>
      <c r="P1304" s="160">
        <f>+SUM(P1305:P1309)</f>
        <v>0</v>
      </c>
      <c r="Q1304" s="203" t="str">
        <f>IF(ISERROR(VLOOKUP(M1304,POA!$B$3:$G1283,2,0)),"",VLOOKUP(M1304,POA!$B$3:$G1283,2,0))</f>
        <v/>
      </c>
      <c r="R1304" s="204"/>
      <c r="S1304" s="246" t="str">
        <f>IF(OR($R$26=0,M1304="",Q1304=""),"",IF($R$26&gt;=VLOOKUP(M1304,POA!$B$3:$G$21,6,FALSE),"CUMPLE","NO CUMPLE"))</f>
        <v/>
      </c>
      <c r="T1304" s="129"/>
      <c r="U1304" s="130"/>
      <c r="V1304" s="186" t="str">
        <f>IF(OR($U1298=0,M1304="",Q1304=""),"",IF(AND(T1304="SI",$U1298&gt;=$V$22),"CUMPLE",IF($U1298&gt;=$V$23,"CUMPLE","NO CUMPLE")))</f>
        <v/>
      </c>
      <c r="W1304" s="131"/>
      <c r="X1304" s="186" t="str">
        <f>IF(OR(W1298=0,M1304="",Q1304=""),"",IF(AND(T1304="SI",W1298&lt;=$X$22),"CUMPLE",IF(W1298&lt;=$X$23,"CUMPLE","NO CUMPLE")))</f>
        <v/>
      </c>
      <c r="Y1304" s="132"/>
      <c r="Z1304" s="186" t="str">
        <f>IF(OR(Y1298=0,M1304="",Q1304=""),"",IF(AND(T1304="SI",Y1298&gt;=$Z$22),"CUMPLE",IF(Y1298&gt;=$Z$23,"CUMPLE","NO CUMPLE")))</f>
        <v/>
      </c>
      <c r="AA1304" s="214" t="str">
        <f t="shared" si="1172"/>
        <v/>
      </c>
      <c r="AB1304" s="199">
        <v>2021</v>
      </c>
      <c r="AC1304" s="134">
        <f t="shared" si="1174"/>
        <v>0</v>
      </c>
      <c r="AD1304" s="135" t="str">
        <f>IF(OR(B1304="",C1304=""),"",IF(AND(AC1304&gt;0,AC1304&lt;=30000),"MIPYME","NO CUMPLE"))</f>
        <v/>
      </c>
      <c r="AE1304" s="136"/>
      <c r="AF1304" s="188" t="str">
        <f>IF(OR(M1304="",L1298="",P1304=""),"",IF(AND(T1302="SI",AE1298&gt;=$AF$22),"CUMPLE",IF(AE1298&gt;=$AF$23,"CUMPLE","NO CUMPLE")))</f>
        <v/>
      </c>
      <c r="AG1304" s="136"/>
      <c r="AH1304" s="188" t="str">
        <f>IF(OR(M1304="",L1298="",P1298=""),"",IF(AND(T1298="SI",AG1298&gt;=$AH$22),"CUMPLE",IF(AG1298&gt;=$AH$23,"CUMPLE","NO CUMPLE")))</f>
        <v/>
      </c>
      <c r="AI1304" s="162" t="str">
        <f t="shared" si="1175"/>
        <v/>
      </c>
    </row>
    <row r="1305" spans="1:37" s="14" customFormat="1" ht="20.100000000000001" customHeight="1">
      <c r="A1305" s="259"/>
      <c r="B1305" s="150" t="str">
        <f t="shared" si="1176"/>
        <v/>
      </c>
      <c r="C1305" s="150"/>
      <c r="D1305" s="121"/>
      <c r="E1305" s="153"/>
      <c r="F1305" s="153"/>
      <c r="G1305" s="153"/>
      <c r="H1305" s="153"/>
      <c r="I1305" s="153">
        <f t="shared" si="1179"/>
        <v>0</v>
      </c>
      <c r="J1305" s="153">
        <f t="shared" si="1177"/>
        <v>0</v>
      </c>
      <c r="K1305" s="153"/>
      <c r="L1305" s="153"/>
      <c r="M1305" s="149"/>
      <c r="N1305" s="197" t="str">
        <f>IF(M1305="","",VLOOKUP(M1305,POA!$B$3:$G1270,3,0))</f>
        <v/>
      </c>
      <c r="O1305" s="160" t="s">
        <v>7</v>
      </c>
      <c r="P1305" s="160">
        <f>+SUM(P1306:P1309)</f>
        <v>0</v>
      </c>
      <c r="Q1305" s="203" t="str">
        <f>IF(ISERROR(VLOOKUP(M1305,POA!$B$3:$G1283,2,0)),"",VLOOKUP(M1305,POA!$B$3:$G1283,2,0))</f>
        <v/>
      </c>
      <c r="R1305" s="204"/>
      <c r="S1305" s="246" t="str">
        <f>IF(OR($R$26=0,M1305="",Q1305=""),"",IF($R$26&gt;=VLOOKUP(M1305,POA!$B$3:$G$21,6,FALSE),"CUMPLE","NO CUMPLE"))</f>
        <v/>
      </c>
      <c r="T1305" s="129"/>
      <c r="U1305" s="130"/>
      <c r="V1305" s="186" t="str">
        <f>IF(OR($U1298=0,M1305="",Q1305=""),"",IF(AND(T1305="SI",$U1298&gt;=$V$22),"CUMPLE",IF($U1298&gt;=$V$23,"CUMPLE","NO CUMPLE")))</f>
        <v/>
      </c>
      <c r="W1305" s="131"/>
      <c r="X1305" s="186" t="str">
        <f>IF(OR(W1298=0,M1305="",Q1305=""),"",IF(AND(T1305="SI",W1298&lt;=$X$22),"CUMPLE",IF(W1298&lt;=$X$23,"CUMPLE","NO CUMPLE")))</f>
        <v/>
      </c>
      <c r="Y1305" s="132"/>
      <c r="Z1305" s="186" t="str">
        <f>IF(OR(Y1298=0,M1305="",Q1305=""),"",IF(AND(T1305="SI",Y1298&gt;=$Z$22),"CUMPLE",IF(Y1298&gt;=$Z$23,"CUMPLE","NO CUMPLE")))</f>
        <v/>
      </c>
      <c r="AA1305" s="214" t="str">
        <f t="shared" si="1172"/>
        <v/>
      </c>
      <c r="AB1305" s="199">
        <v>2021</v>
      </c>
      <c r="AC1305" s="134">
        <f t="shared" si="1174"/>
        <v>0</v>
      </c>
      <c r="AD1305" s="135" t="str">
        <f t="shared" ref="AD1305:AD1306" si="1180">IF(OR(B1305="",C1305=""),"",IF(AND(AC1305&gt;0,AC1305&lt;=30000),"MIPYME","NO CUMPLE"))</f>
        <v/>
      </c>
      <c r="AE1305" s="136"/>
      <c r="AF1305" s="188" t="str">
        <f>IF(OR(M1305="",L1298="",P1305=""),"",IF(AND(T1298="SI",AE1298&gt;=$AF$22),"CUMPLE",IF(AE1298&gt;=$AF$23,"CUMPLE","NO CUMPLE")))</f>
        <v/>
      </c>
      <c r="AG1305" s="136"/>
      <c r="AH1305" s="188" t="str">
        <f>IF(OR(M1305="",L1298="",P1298=""),"",IF(AND(T1298="SI",AG1298&gt;=$AH$22),"CUMPLE",IF(AG1298&gt;=$AH$23,"CUMPLE","NO CUMPLE")))</f>
        <v/>
      </c>
      <c r="AI1305" s="162" t="str">
        <f t="shared" si="1175"/>
        <v/>
      </c>
    </row>
    <row r="1306" spans="1:37" s="14" customFormat="1" ht="20.100000000000001" customHeight="1">
      <c r="A1306" s="259"/>
      <c r="B1306" s="150" t="str">
        <f t="shared" si="1176"/>
        <v/>
      </c>
      <c r="C1306" s="150"/>
      <c r="D1306" s="121"/>
      <c r="E1306" s="153"/>
      <c r="F1306" s="153"/>
      <c r="G1306" s="153"/>
      <c r="H1306" s="153"/>
      <c r="I1306" s="153">
        <f t="shared" si="1179"/>
        <v>0</v>
      </c>
      <c r="J1306" s="153">
        <f t="shared" si="1177"/>
        <v>0</v>
      </c>
      <c r="K1306" s="153"/>
      <c r="L1306" s="153"/>
      <c r="M1306" s="149"/>
      <c r="N1306" s="197" t="str">
        <f>IF(M1306="","",VLOOKUP(M1306,POA!$B$3:$G1270,3,0))</f>
        <v/>
      </c>
      <c r="O1306" s="160" t="s">
        <v>7</v>
      </c>
      <c r="P1306" s="160">
        <f>+SUM(P1307:P1309)</f>
        <v>0</v>
      </c>
      <c r="Q1306" s="203" t="str">
        <f>IF(ISERROR(VLOOKUP(M1306,POA!$B$3:$G1276,2,0)),"",VLOOKUP(M1306,POA!$B$3:$G1276,2,0))</f>
        <v/>
      </c>
      <c r="R1306" s="204"/>
      <c r="S1306" s="246" t="str">
        <f>IF(OR($R$26=0,M1306="",Q1306=""),"",IF($R$26&gt;=VLOOKUP(M1306,POA!$B$3:$G$21,6,FALSE),"CUMPLE","NO CUMPLE"))</f>
        <v/>
      </c>
      <c r="T1306" s="129"/>
      <c r="U1306" s="130"/>
      <c r="V1306" s="186" t="str">
        <f>IF(OR($U1298=0,M1306="",Q1306=""),"",IF(AND(T1306="SI",$U1298&gt;=$V$22),"CUMPLE",IF($U1298&gt;=$V$23,"CUMPLE","NO CUMPLE")))</f>
        <v/>
      </c>
      <c r="W1306" s="131"/>
      <c r="X1306" s="186" t="str">
        <f>IF(OR(W1298=0,M1306="",Q1306=""),"",IF(AND(T1306="SI",W1298&lt;=$X$22),"CUMPLE",IF(W1298&lt;=$X$23,"CUMPLE","NO CUMPLE")))</f>
        <v/>
      </c>
      <c r="Y1306" s="132"/>
      <c r="Z1306" s="186" t="str">
        <f>IF(OR(Y1298=0,M1306="",Q1306=""),"",IF(AND(T1306="SI",Y1298&gt;=$Z$22),"CUMPLE",IF(Y1298&gt;=$Z$23,"CUMPLE","NO CUMPLE")))</f>
        <v/>
      </c>
      <c r="AA1306" s="215" t="str">
        <f t="shared" si="1172"/>
        <v/>
      </c>
      <c r="AB1306" s="133">
        <v>2021</v>
      </c>
      <c r="AC1306" s="134">
        <f t="shared" si="1174"/>
        <v>0</v>
      </c>
      <c r="AD1306" s="135" t="str">
        <f t="shared" si="1180"/>
        <v/>
      </c>
      <c r="AE1306" s="136"/>
      <c r="AF1306" s="188" t="str">
        <f>IF(OR(M1306="",L1298="",P1298=""),"",IF(AND(T1298="SI",AE1298&gt;=$AF$22),"CUMPLE",IF(AE1298&gt;=$AF$23,"CUMPLE","NO CUMPLE")))</f>
        <v/>
      </c>
      <c r="AG1306" s="136"/>
      <c r="AH1306" s="188" t="str">
        <f>IF(OR(M1306="",L1298="",P1298=""),"",IF(AND(T1298="SI",AG1298&gt;=$AH$22),"CUMPLE",IF(AG1298&gt;=$AH$23,"CUMPLE","NO CUMPLE")))</f>
        <v/>
      </c>
      <c r="AI1306" s="162" t="str">
        <f t="shared" si="1175"/>
        <v/>
      </c>
    </row>
    <row r="1307" spans="1:37" s="14" customFormat="1" ht="20.100000000000001" customHeight="1">
      <c r="A1307" s="259"/>
      <c r="B1307" s="150" t="str">
        <f t="shared" si="1176"/>
        <v/>
      </c>
      <c r="C1307" s="150"/>
      <c r="D1307" s="121"/>
      <c r="E1307" s="153"/>
      <c r="F1307" s="153"/>
      <c r="G1307" s="153"/>
      <c r="H1307" s="153"/>
      <c r="I1307" s="153">
        <f t="shared" si="1179"/>
        <v>0</v>
      </c>
      <c r="J1307" s="153">
        <f t="shared" si="1177"/>
        <v>0</v>
      </c>
      <c r="K1307" s="153"/>
      <c r="L1307" s="153"/>
      <c r="M1307" s="151"/>
      <c r="N1307" s="197" t="str">
        <f>IF(M1307="","",VLOOKUP(M1307,POA!$B$3:$G1270,3,0))</f>
        <v/>
      </c>
      <c r="O1307" s="160" t="s">
        <v>7</v>
      </c>
      <c r="P1307" s="160">
        <f>+SUM(P1308:P1309)</f>
        <v>0</v>
      </c>
      <c r="Q1307" s="203" t="str">
        <f>IF(ISERROR(VLOOKUP(M1307,POA!$B$3:$G1277,2,0)),"",VLOOKUP(M1307,POA!$B$3:$G1277,2,0))</f>
        <v/>
      </c>
      <c r="R1307" s="204"/>
      <c r="S1307" s="246"/>
      <c r="T1307" s="129"/>
      <c r="U1307" s="130"/>
      <c r="V1307" s="186" t="str">
        <f>IF(OR($U1298=0,M1307="",Q1307=""),"",IF(AND(T1307="SI",$U1298&gt;=$V$22),"CUMPLE",IF($U1298&gt;=$V$23,"CUMPLE","NO CUMPLE")))</f>
        <v/>
      </c>
      <c r="W1307" s="131"/>
      <c r="X1307" s="186" t="str">
        <f>IF(OR(W1298=0,M1307="",Q1307=""),"",IF(AND(T1307="SI",W1298&lt;=$X$22),"CUMPLE",IF(W1298&lt;=$X$23,"CUMPLE","NO CUMPLE")))</f>
        <v/>
      </c>
      <c r="Y1307" s="132"/>
      <c r="Z1307" s="186" t="str">
        <f>IF(OR(Y1298=0,M1307="",Q1307=""),"",IF(AND(T1307="SI",Y1298&gt;=$Z$22),"CUMPLE",IF(Y1298&gt;=$Z$23,"CUMPLE","NO CUMPLE")))</f>
        <v/>
      </c>
      <c r="AA1307" s="214" t="str">
        <f t="shared" si="1172"/>
        <v/>
      </c>
      <c r="AB1307" s="199">
        <v>2021</v>
      </c>
      <c r="AC1307" s="134">
        <f t="shared" si="1174"/>
        <v>0</v>
      </c>
      <c r="AD1307" s="135" t="str">
        <f>IF(OR(B1307="",C1307=""),"",IF(AND(AC1307&gt;0,AC1307&lt;=30000),"MIPYME","NO CUMPLE"))</f>
        <v/>
      </c>
      <c r="AE1307" s="136"/>
      <c r="AF1307" s="188" t="str">
        <f>IF(OR(M1307="",L1298="",P1307=""),"",IF(AND(T1298="SI",AE1298&gt;=$AF$22),"CUMPLE",IF(AE1298&gt;=$AF$23,"CUMPLE","NO CUMPLE")))</f>
        <v/>
      </c>
      <c r="AG1307" s="136"/>
      <c r="AH1307" s="188" t="str">
        <f>IF(OR(M1307="",L1298="",P1298=""),"",IF(AND(T1298="SI",AG1298&gt;=$AH$22),"CUMPLE",IF(AG1298&gt;=$AH$23,"CUMPLE","NO CUMPLE")))</f>
        <v/>
      </c>
      <c r="AI1307" s="162" t="str">
        <f t="shared" si="1175"/>
        <v/>
      </c>
    </row>
    <row r="1308" spans="1:37" ht="20.100000000000001" customHeight="1">
      <c r="A1308" s="259"/>
      <c r="B1308" s="284" t="str">
        <f t="shared" si="1176"/>
        <v/>
      </c>
      <c r="C1308" s="284"/>
      <c r="D1308" s="284"/>
      <c r="E1308" s="216"/>
      <c r="F1308" s="153"/>
      <c r="G1308" s="153"/>
      <c r="H1308" s="153"/>
      <c r="I1308" s="153">
        <f>IF(ISERROR(E1308-G1308),"",E1308-G1308)</f>
        <v>0</v>
      </c>
      <c r="J1308" s="153">
        <f t="shared" si="1177"/>
        <v>0</v>
      </c>
      <c r="K1308" s="153"/>
      <c r="L1308" s="153"/>
      <c r="M1308" s="151"/>
      <c r="N1308" s="197" t="str">
        <f>IF(M1308="","",VLOOKUP(M1308,POA!$B$3:$G1270,3,0))</f>
        <v/>
      </c>
      <c r="O1308" s="160" t="s">
        <v>7</v>
      </c>
      <c r="P1308" s="160">
        <f>+SUM(P1309:P1309)</f>
        <v>0</v>
      </c>
      <c r="Q1308" s="203" t="str">
        <f>IF(ISERROR(VLOOKUP(M1308,POA!$B$3:$G1278,2,0)),"",VLOOKUP(M1308,POA!$B$3:$G1278,2,0))</f>
        <v/>
      </c>
      <c r="R1308" s="204"/>
      <c r="S1308" s="253"/>
      <c r="T1308" s="129"/>
      <c r="U1308" s="129"/>
      <c r="V1308" s="186" t="str">
        <f>IF(OR($U1299=0,M1308="",Q1308=""),"",IF(AND(T1308="SI",$U1299&gt;=$V$22),"CUMPLE",IF($U1299&gt;=$V$23,"CUMPLE","NO CUMPLE")))</f>
        <v/>
      </c>
      <c r="W1308" s="129"/>
      <c r="X1308" s="186" t="str">
        <f>IF(OR(W1299=0,M1308="",Q1308=""),"",IF(AND(T1308="SI",W1299&lt;=$X$22),"CUMPLE",IF(W1299&lt;=$X$23,"CUMPLE","NO CUMPLE")))</f>
        <v/>
      </c>
      <c r="Y1308" s="129"/>
      <c r="Z1308" s="186" t="str">
        <f>IF(OR(Y1299=0,M1308="",Q1308=""),"",IF(AND(T1308="SI",Y1299&gt;=$Z$22),"CUMPLE",IF(Y1299&gt;=$Z$23,"CUMPLE","NO CUMPLE")))</f>
        <v/>
      </c>
      <c r="AA1308" s="214" t="str">
        <f t="shared" si="1172"/>
        <v/>
      </c>
      <c r="AB1308" s="200"/>
      <c r="AC1308" s="129"/>
      <c r="AD1308" s="129"/>
      <c r="AE1308" s="129"/>
      <c r="AF1308" s="188" t="str">
        <f>IF(OR(M1308="",L1298="",P1308=""),"",IF(AND(T1298="SI",AE1298&gt;=$AF$22),"CUMPLE",IF(AE1298&gt;=$AF$23,"CUMPLE","NO CUMPLE")))</f>
        <v/>
      </c>
      <c r="AG1308" s="129"/>
      <c r="AH1308" s="188" t="str">
        <f>IF(OR(M1308="",L1298="",P1298=""),"",IF(AND(T1298="SI",AG1298&gt;=$AH$22),"CUMPLE",IF(AG1298&gt;=$AH$23,"CUMPLE","NO CUMPLE")))</f>
        <v/>
      </c>
      <c r="AI1308" s="162" t="str">
        <f t="shared" si="1175"/>
        <v/>
      </c>
      <c r="AJ1308" s="14"/>
      <c r="AK1308" s="14"/>
    </row>
    <row r="1309" spans="1:37" ht="9.9499999999999993" customHeight="1" thickBot="1">
      <c r="A1309" s="259"/>
      <c r="B1309" s="322" t="s">
        <v>73</v>
      </c>
      <c r="C1309" s="323"/>
      <c r="D1309" s="323"/>
      <c r="E1309" s="323"/>
      <c r="F1309" s="323"/>
      <c r="G1309" s="323"/>
      <c r="H1309" s="323"/>
      <c r="I1309" s="323"/>
      <c r="J1309" s="323"/>
      <c r="K1309" s="323"/>
      <c r="L1309" s="323"/>
      <c r="M1309" s="323"/>
      <c r="N1309" s="323"/>
      <c r="O1309" s="323"/>
      <c r="P1309" s="323"/>
      <c r="Q1309" s="323"/>
      <c r="R1309" s="323"/>
      <c r="S1309" s="324"/>
      <c r="T1309" s="323"/>
      <c r="U1309" s="323"/>
      <c r="V1309" s="323"/>
      <c r="W1309" s="323"/>
      <c r="X1309" s="323"/>
      <c r="Y1309" s="323"/>
      <c r="Z1309" s="323"/>
      <c r="AA1309" s="324"/>
      <c r="AB1309" s="323"/>
      <c r="AC1309" s="323"/>
      <c r="AD1309" s="323"/>
      <c r="AE1309" s="323"/>
      <c r="AF1309" s="323"/>
      <c r="AG1309" s="323"/>
      <c r="AH1309" s="323"/>
      <c r="AI1309" s="325"/>
      <c r="AJ1309" s="14"/>
      <c r="AK1309" s="14"/>
    </row>
    <row r="1310" spans="1:37" s="221" customFormat="1" ht="26.1" customHeight="1">
      <c r="A1310" s="269" t="s">
        <v>448</v>
      </c>
      <c r="B1310" s="222">
        <v>108</v>
      </c>
      <c r="C1310" s="223" t="s">
        <v>449</v>
      </c>
      <c r="D1310" s="224">
        <f>IF(SUM(D1311:D1320)=0,"",SUM(D1311:D1320))</f>
        <v>1</v>
      </c>
      <c r="E1310" s="225">
        <f t="shared" ref="E1310:K1310" si="1181">IF(ISERROR(SUM(E1311:E1320)),"",SUM(E1311:E1320))</f>
        <v>3262659877</v>
      </c>
      <c r="F1310" s="225">
        <f t="shared" si="1181"/>
        <v>3483428241</v>
      </c>
      <c r="G1310" s="225">
        <f t="shared" si="1181"/>
        <v>646043216</v>
      </c>
      <c r="H1310" s="225">
        <f t="shared" si="1181"/>
        <v>1173432101</v>
      </c>
      <c r="I1310" s="225">
        <f t="shared" si="1181"/>
        <v>2616616661</v>
      </c>
      <c r="J1310" s="225">
        <f t="shared" si="1181"/>
        <v>2309996140</v>
      </c>
      <c r="K1310" s="225">
        <f t="shared" si="1181"/>
        <v>779553088</v>
      </c>
      <c r="L1310" s="225">
        <f t="shared" ref="L1310" si="1182">IF(ISERROR(SUM(L1311:L1319)),"",SUM(L1311:L1319))</f>
        <v>2488000.0010000002</v>
      </c>
      <c r="M1310" s="226">
        <v>4</v>
      </c>
      <c r="N1310" s="227">
        <f>IF(M1310="","",VLOOKUP(M1310,POA!$B$3:$G1282,3,0))</f>
        <v>5</v>
      </c>
      <c r="O1310" s="228" t="s">
        <v>7</v>
      </c>
      <c r="P1310" s="228">
        <f>+SUM(P1311:P1319)</f>
        <v>0</v>
      </c>
      <c r="Q1310" s="229">
        <f>IF(ISERROR(VLOOKUP(M1310,POA!$B$3:$G1295,2,0)),"",VLOOKUP(M1310,POA!$B$3:$G1295,2,0))</f>
        <v>1378467964</v>
      </c>
      <c r="R1310" s="230">
        <f>IF(M1310="","",SUM($I$1310)+IF(ISERROR(VLOOKUP(M1310,POA!$B$3:$G1279,4,0)),"",VLOOKUP(M1310,POA!$B$3:$G1279,4,0)))</f>
        <v>2892310253.8000002</v>
      </c>
      <c r="S1310" s="231" t="str">
        <f>IF(OR($R$26=0,M1310="",Q1310=""),"",IF($R$26&gt;=VLOOKUP(M1310,POA!$B$3:$G$21,6,FALSE),"CUMPLE","NO CUMPLE"))</f>
        <v/>
      </c>
      <c r="T1310" s="225" t="str">
        <f>IF(M1310="","",IF(COUNTIFS(T1311:T1320,"SI",D1311:D1320,"&gt;=10%")&gt;0,"SI","NO"))</f>
        <v>SI</v>
      </c>
      <c r="U1310" s="225">
        <f>IF(ISERROR(SUM(E1310/G1310)),0,SUM(E1310/G1310))</f>
        <v>5.0502192364171501</v>
      </c>
      <c r="V1310" s="232" t="str">
        <f>IF(OR($U1310=0,M1310="",Q1310=""),"",IF(AND(T1310="SI",$U1310&gt;=$V$22),"CUMPLE",IF($U1310&gt;=$V$23,"CUMPLE","NO CUMPLE")))</f>
        <v>CUMPLE</v>
      </c>
      <c r="W1310" s="233">
        <f>IF(M1310="","",IF(ISERROR(SUM(H1310/F1310)),0,SUM(H1310/F1310)))</f>
        <v>0.33686128142060956</v>
      </c>
      <c r="X1310" s="232" t="str">
        <f>IF(OR(W1310=0,M1310="",Q1310=""),"",IF(AND(T1310="SI",W1310&lt;=$X$22),"CUMPLE",IF(W1310&lt;=$X$23,"CUMPLE","NO CUMPLE")))</f>
        <v>CUMPLE</v>
      </c>
      <c r="Y1310" s="225">
        <f>IF(ISERROR(SUM(K1310/L1310)),0,SUM(K1310/L1310))</f>
        <v>313.32519601554452</v>
      </c>
      <c r="Z1310" s="232" t="str">
        <f>IF(OR(Y1310=0,M1310="",Q1310=""),"",IF(AND(T1310="SI",Y1310&gt;=$Z$22),"CUMPLE",IF(Y1310&gt;=$Z$23,"CUMPLE","NO CUMPLE")))</f>
        <v>CUMPLE</v>
      </c>
      <c r="AA1310" s="234" t="str">
        <f t="shared" ref="AA1310:AA1320" si="1183">IF(OR(S1310="",V1310="",X1310="",Z1310=""),"",IF(S1310="NO CUMPLE","NO CUMPLE",IF(V1310="NO CUMPLE","NO CUMPLE",IF(X1310="NO CUMPLE","NO CUMPLE",IF(Z1310="NO CUMPLE","NO CUMPLE",IF(Z1310="NO CUMPLE","NO CUMPLE","CUMPLE"))))))</f>
        <v/>
      </c>
      <c r="AB1310" s="235">
        <v>2021</v>
      </c>
      <c r="AC1310" s="236">
        <f>IF(ISERROR(F1310/VLOOKUP(AB1310,$AC$21:$AD$23,2)),"",F1310/VLOOKUP(AB1310,$AC$21:$AD$23,2))</f>
        <v>3834.1536081521058</v>
      </c>
      <c r="AD1310" s="237" t="str">
        <f>IF(OR(B1310="",C1310=""),"",IF(AND(AC1310&gt;0,AC1310&lt;=30000),"MIPYME","NO CUMPLE"))</f>
        <v>MIPYME</v>
      </c>
      <c r="AE1310" s="238">
        <f>IF(M1310="","",IF(ISERROR(SUM(K1310/J1310)),0,SUM(K1310/J1310)))</f>
        <v>0.33746943317403116</v>
      </c>
      <c r="AF1310" s="239" t="str">
        <f>IF(OR(M1310="",L1310="",P1310=""),"",IF(AND(T1310="SI",AE1310&gt;=$AF$22),"CUMPLE",IF(AE1310&gt;=$AF$23,"CUMPLE","NO CUMPLE")))</f>
        <v>CUMPLE</v>
      </c>
      <c r="AG1310" s="238">
        <f>IF(M1310="","",IF(ISERROR(SUM(K1310/F1310)),0,SUM(K1310/F1310)))</f>
        <v>0.22378904747474027</v>
      </c>
      <c r="AH1310" s="239" t="str">
        <f>IF(OR(M1310="",L1310="",P1310=""),"",IF(AND(T1310="SI",AG1310&gt;=$AH$22),"CUMPLE",IF(AG1310&gt;=$AH$23,"CUMPLE","NO CUMPLE")))</f>
        <v>CUMPLE</v>
      </c>
      <c r="AI1310" s="234" t="str">
        <f>IF(OR(AF1310="",AH1310=""),"",IF(AF1310="NO CUMPLE","NO CUMPLE",IF(AH1310="NO CUMPLE","NO CUMPLE",IF(AH1310="NO CUMPLE","NO CUMPLE","CUMPLE"))))</f>
        <v>CUMPLE</v>
      </c>
    </row>
    <row r="1311" spans="1:37" s="14" customFormat="1" ht="20.100000000000001" customHeight="1">
      <c r="A1311" s="259">
        <v>45483</v>
      </c>
      <c r="B1311" s="146">
        <f>IF(C1311="","",B1310+0.1)</f>
        <v>108.1</v>
      </c>
      <c r="C1311" s="146" t="s">
        <v>450</v>
      </c>
      <c r="D1311" s="147">
        <v>0.7</v>
      </c>
      <c r="E1311" s="137">
        <v>2994488682</v>
      </c>
      <c r="F1311" s="137">
        <v>3210332601</v>
      </c>
      <c r="G1311" s="137">
        <v>624601216</v>
      </c>
      <c r="H1311" s="137">
        <v>1151990101</v>
      </c>
      <c r="I1311" s="137">
        <f>IF(ISERROR(E1311-G1311),"",E1311-G1311)</f>
        <v>2369887466</v>
      </c>
      <c r="J1311" s="137">
        <f>IF(ISERROR(F1311-H1311),"",F1311-H1311)</f>
        <v>2058342500</v>
      </c>
      <c r="K1311" s="137">
        <v>618933770</v>
      </c>
      <c r="L1311" s="137">
        <v>1E-3</v>
      </c>
      <c r="M1311" s="148">
        <v>6</v>
      </c>
      <c r="N1311" s="198">
        <f>IF(M1311="","",VLOOKUP(M1311,POA!$B$3:$G1282,3,0))</f>
        <v>5</v>
      </c>
      <c r="O1311" s="159" t="s">
        <v>7</v>
      </c>
      <c r="P1311" s="159">
        <f t="shared" ref="P1311:P1312" si="1184">+SUM(P1312:P1320)</f>
        <v>0</v>
      </c>
      <c r="Q1311" s="202">
        <f>IF(ISERROR(VLOOKUP(M1311,POA!$B$3:$G1295,2,0)),"",VLOOKUP(M1311,POA!$B$3:$G1295,2,0))</f>
        <v>1264100957</v>
      </c>
      <c r="R1311" s="264">
        <f>IF(M1311="","",SUM($I$1310)+IF(ISERROR(VLOOKUP(M1311,POA!$B$3:$G1280,4,0)),"",VLOOKUP(M1311,POA!$B$3:$G1280,4,0)))</f>
        <v>2869436852.4000001</v>
      </c>
      <c r="S1311" s="256" t="str">
        <f>IF(OR($R$26=0,M1311="",Q1311=""),"",IF($R$26&gt;=VLOOKUP(M1311,POA!$B$3:$G$21,6,FALSE),"CUMPLE","NO CUMPLE"))</f>
        <v/>
      </c>
      <c r="T1311" s="154" t="s">
        <v>71</v>
      </c>
      <c r="U1311" s="138"/>
      <c r="V1311" s="185" t="str">
        <f>IF(OR($U1310=0,M1311="",Q1311=""),"",IF(AND(T1311="SI",$U1310&gt;=$V$22),"CUMPLE",IF($U1310&gt;=$V$23,"CUMPLE","NO CUMPLE")))</f>
        <v>CUMPLE</v>
      </c>
      <c r="W1311" s="139"/>
      <c r="X1311" s="185" t="str">
        <f>IF(OR(W1310=0,M1311="",Q1311=""),"",IF(AND(T1311="SI",W1310&lt;=$X$22),"CUMPLE",IF(W1310&lt;=$X$23,"CUMPLE","NO CUMPLE")))</f>
        <v>CUMPLE</v>
      </c>
      <c r="Y1311" s="140"/>
      <c r="Z1311" s="185" t="str">
        <f>IF(OR(Y1310=0,M1311="",Q1311=""),"",IF(AND(T1311="SI",Y1310&gt;=$Z$22),"CUMPLE",IF(Y1310&gt;=$Z$23,"CUMPLE","NO CUMPLE")))</f>
        <v>CUMPLE</v>
      </c>
      <c r="AA1311" s="213" t="str">
        <f t="shared" si="1183"/>
        <v/>
      </c>
      <c r="AB1311" s="141">
        <v>2021</v>
      </c>
      <c r="AC1311" s="142">
        <f t="shared" ref="AC1311:AC1319" si="1185">IF(ISERROR(F1311/VLOOKUP(AB1311,$AC$21:$AD$23,2)),"",F1311/VLOOKUP(AB1311,$AC$21:$AD$23,2))</f>
        <v>3533.5616162883616</v>
      </c>
      <c r="AD1311" s="143" t="str">
        <f>IF(OR(B1311="",C1311=""),"",IF(AND(AC1311&gt;0,AC1311&lt;=30000),"MIPYME","NO CUMPLE"))</f>
        <v>MIPYME</v>
      </c>
      <c r="AE1311" s="144"/>
      <c r="AF1311" s="187" t="str">
        <f>IF(OR(M1311="",L1310="",P1311=""),"",IF(AND(T1310="SI",AE1310&gt;=$AF$22),"CUMPLE",IF(AE1310&gt;=$AF$23,"CUMPLE","NO CUMPLE")))</f>
        <v>CUMPLE</v>
      </c>
      <c r="AG1311" s="144"/>
      <c r="AH1311" s="187" t="str">
        <f>IF(OR(M1311="",L1310="",P1311=""),"",IF(AND(T1310="SI",AG1310&gt;=$AH$22),"CUMPLE",IF(AG1310&gt;=$AH$23,"CUMPLE","NO CUMPLE")))</f>
        <v>CUMPLE</v>
      </c>
      <c r="AI1311" s="161" t="str">
        <f t="shared" ref="AI1311:AI1320" si="1186">IF(OR(AF1311="",AH1311=""),"",IF(AF1311="NO CUMPLE","NO CUMPLE",IF(AH1311="NO CUMPLE","NO CUMPLE",IF(AH1311="NO CUMPLE","NO CUMPLE","CUMPLE"))))</f>
        <v>CUMPLE</v>
      </c>
    </row>
    <row r="1312" spans="1:37" s="14" customFormat="1" ht="20.100000000000001" customHeight="1">
      <c r="A1312" s="259">
        <v>45463</v>
      </c>
      <c r="B1312" s="21">
        <f t="shared" ref="B1312:B1320" si="1187">IF(C1312="","",B1311+0.1)</f>
        <v>108.19999999999999</v>
      </c>
      <c r="C1312" s="21" t="s">
        <v>451</v>
      </c>
      <c r="D1312" s="121">
        <v>0.3</v>
      </c>
      <c r="E1312" s="153">
        <v>268171195</v>
      </c>
      <c r="F1312" s="153">
        <v>273095640</v>
      </c>
      <c r="G1312" s="153">
        <v>21442000</v>
      </c>
      <c r="H1312" s="153">
        <v>21442000</v>
      </c>
      <c r="I1312" s="153">
        <f>IF(ISERROR(E1312-G1312),"",E1312-G1312)</f>
        <v>246729195</v>
      </c>
      <c r="J1312" s="153">
        <f t="shared" ref="J1312:J1320" si="1188">IF(ISERROR(F1312-H1312),"",F1312-H1312)</f>
        <v>251653640</v>
      </c>
      <c r="K1312" s="153">
        <v>160619318</v>
      </c>
      <c r="L1312" s="153">
        <v>2488000</v>
      </c>
      <c r="M1312" s="149">
        <v>7</v>
      </c>
      <c r="N1312" s="197">
        <f>IF(M1312="","",VLOOKUP(M1312,POA!$B$3:$G1282,3,0))</f>
        <v>5</v>
      </c>
      <c r="O1312" s="160" t="s">
        <v>7</v>
      </c>
      <c r="P1312" s="160">
        <f t="shared" si="1184"/>
        <v>0</v>
      </c>
      <c r="Q1312" s="255">
        <f>IF(ISERROR(VLOOKUP(M1312,POA!$B$3:$G1295,2,0)),"",VLOOKUP(M1312,POA!$B$3:$G1295,2,0))</f>
        <v>1167015102</v>
      </c>
      <c r="R1312" s="295">
        <f>IF(M1312="","",SUM($I$1310)+IF(ISERROR(VLOOKUP(M1312,POA!$B$3:$G1281,4,0)),"",VLOOKUP(M1312,POA!$B$3:$G1281,4,0)))</f>
        <v>2850019681.4000001</v>
      </c>
      <c r="S1312" s="257" t="str">
        <f>IF(OR($R$26=0,M1312="",Q1312=""),"",IF($R$26&gt;=VLOOKUP(M1312,POA!$B$3:$G$21,6,FALSE),"CUMPLE","NO CUMPLE"))</f>
        <v/>
      </c>
      <c r="T1312" s="129" t="s">
        <v>71</v>
      </c>
      <c r="U1312" s="130"/>
      <c r="V1312" s="186" t="str">
        <f>IF(OR($U1310=0,M1312="",Q1312=""),"",IF(AND(T1312="SI",$U1310&gt;=$V$22),"CUMPLE",IF($U1310&gt;=$V$23,"CUMPLE","NO CUMPLE")))</f>
        <v>CUMPLE</v>
      </c>
      <c r="W1312" s="131"/>
      <c r="X1312" s="186" t="str">
        <f>IF(OR(W1310=0,M1312="",Q1312=""),"",IF(AND(T1312="SI",W1310&lt;=$X$22),"CUMPLE",IF(W1310&lt;=$X$23,"CUMPLE","NO CUMPLE")))</f>
        <v>CUMPLE</v>
      </c>
      <c r="Y1312" s="132"/>
      <c r="Z1312" s="186" t="str">
        <f>IF(OR(Y1310=0,M1312="",Q1312=""),"",IF(AND(T1312="SI",Y1310&gt;=$Z$22),"CUMPLE",IF(Y1310&gt;=$Z$23,"CUMPLE","NO CUMPLE")))</f>
        <v>CUMPLE</v>
      </c>
      <c r="AA1312" s="214" t="str">
        <f t="shared" si="1183"/>
        <v/>
      </c>
      <c r="AB1312" s="199">
        <v>2021</v>
      </c>
      <c r="AC1312" s="134">
        <f t="shared" si="1185"/>
        <v>300.59199186374411</v>
      </c>
      <c r="AD1312" s="135" t="str">
        <f t="shared" ref="AD1312:AD1315" si="1189">IF(OR(B1312="",C1312=""),"",IF(AND(AC1312&gt;0,AC1312&lt;=30000),"MIPYME","NO CUMPLE"))</f>
        <v>MIPYME</v>
      </c>
      <c r="AE1312" s="136"/>
      <c r="AF1312" s="188" t="str">
        <f>IF(OR(M1312="",L1310="",P1312=""),"",IF(AND(T1310="SI",AE1310&gt;=$AF$22),"CUMPLE",IF(AE1310&gt;=$AF$23,"CUMPLE","NO CUMPLE")))</f>
        <v>CUMPLE</v>
      </c>
      <c r="AG1312" s="136"/>
      <c r="AH1312" s="188" t="str">
        <f>IF(OR(M1312="",L1310="",P1310=""),"",IF(AND(T1310="SI",AG1310&gt;=$AH$22),"CUMPLE",IF(AG1310&gt;=$AH$23,"CUMPLE","NO CUMPLE")))</f>
        <v>CUMPLE</v>
      </c>
      <c r="AI1312" s="162" t="str">
        <f t="shared" si="1186"/>
        <v>CUMPLE</v>
      </c>
    </row>
    <row r="1313" spans="1:37" s="14" customFormat="1" ht="20.100000000000001" customHeight="1">
      <c r="A1313" s="259"/>
      <c r="B1313" s="21" t="str">
        <f t="shared" si="1187"/>
        <v/>
      </c>
      <c r="C1313" s="21"/>
      <c r="D1313" s="121"/>
      <c r="E1313" s="153"/>
      <c r="F1313" s="153"/>
      <c r="G1313" s="153"/>
      <c r="H1313" s="153"/>
      <c r="I1313" s="153">
        <f t="shared" ref="I1313:I1319" si="1190">IF(ISERROR(E1313-G1313),"",E1313-G1313)</f>
        <v>0</v>
      </c>
      <c r="J1313" s="153">
        <f t="shared" si="1188"/>
        <v>0</v>
      </c>
      <c r="K1313" s="153"/>
      <c r="L1313" s="153"/>
      <c r="M1313" s="149" t="s">
        <v>7</v>
      </c>
      <c r="N1313" s="197" t="e">
        <f>IF(M1313="","",VLOOKUP(M1313,POA!$B$3:$G1282,3,0))</f>
        <v>#N/A</v>
      </c>
      <c r="O1313" s="160" t="s">
        <v>7</v>
      </c>
      <c r="P1313" s="160">
        <f>+SUM(P1314:P1321)</f>
        <v>0</v>
      </c>
      <c r="Q1313" s="203" t="str">
        <f>IF(ISERROR(VLOOKUP(M1313,POA!$B$3:$G1295,2,0)),"",VLOOKUP(M1313,POA!$B$3:$G1295,2,0))</f>
        <v/>
      </c>
      <c r="R1313" s="261"/>
      <c r="S1313" s="251" t="str">
        <f>IF(OR($R$26=0,M1313="",Q1313=""),"",IF($R$26&gt;=VLOOKUP(M1313,POA!$B$3:$G$21,6,FALSE),"CUMPLE","NO CUMPLE"))</f>
        <v/>
      </c>
      <c r="T1313" s="129"/>
      <c r="U1313" s="130"/>
      <c r="V1313" s="186" t="str">
        <f>IF(OR($U1310=0,M1313="",Q1313=""),"",IF(AND(T1313="SI",$U1310&gt;=$V$22),"CUMPLE",IF($U1310&gt;=$V$23,"CUMPLE","NO CUMPLE")))</f>
        <v/>
      </c>
      <c r="W1313" s="131"/>
      <c r="X1313" s="186" t="str">
        <f>IF(OR(W1310=0,M1313="",Q1313=""),"",IF(AND(T1313="SI",W1310&lt;=$X$22),"CUMPLE",IF(W1310&lt;=$X$23,"CUMPLE","NO CUMPLE")))</f>
        <v/>
      </c>
      <c r="Y1313" s="132"/>
      <c r="Z1313" s="186" t="str">
        <f>IF(OR(Y1310=0,M1313="",Q1313=""),"",IF(AND(T1313="SI",Y1310&gt;=$Z$22),"CUMPLE",IF(Y1310&gt;=$Z$23,"CUMPLE","NO CUMPLE")))</f>
        <v/>
      </c>
      <c r="AA1313" s="214" t="str">
        <f t="shared" si="1183"/>
        <v/>
      </c>
      <c r="AB1313" s="199">
        <v>2021</v>
      </c>
      <c r="AC1313" s="134">
        <f t="shared" si="1185"/>
        <v>0</v>
      </c>
      <c r="AD1313" s="135" t="str">
        <f t="shared" si="1189"/>
        <v/>
      </c>
      <c r="AE1313" s="136"/>
      <c r="AF1313" s="188" t="str">
        <f>IF(OR(M1313="",L1310="",P1313=""),"",IF(AND(T1310="SI",AE1310&gt;=$AF$22),"CUMPLE",IF(AE1310&gt;=$AF$23,"CUMPLE","NO CUMPLE")))</f>
        <v>CUMPLE</v>
      </c>
      <c r="AG1313" s="136"/>
      <c r="AH1313" s="188" t="str">
        <f>IF(OR(M1313="",L1310="",P1310=""),"",IF(AND(T1310="SI",AG1310&gt;=$AH$22),"CUMPLE",IF(AG1310&gt;=$AH$23,"CUMPLE","NO CUMPLE")))</f>
        <v>CUMPLE</v>
      </c>
      <c r="AI1313" s="162" t="str">
        <f t="shared" si="1186"/>
        <v>CUMPLE</v>
      </c>
    </row>
    <row r="1314" spans="1:37" s="14" customFormat="1" ht="20.100000000000001" customHeight="1">
      <c r="A1314" s="259"/>
      <c r="B1314" s="21" t="str">
        <f t="shared" si="1187"/>
        <v/>
      </c>
      <c r="C1314" s="21"/>
      <c r="D1314" s="121"/>
      <c r="E1314" s="153"/>
      <c r="F1314" s="153"/>
      <c r="G1314" s="153"/>
      <c r="H1314" s="153"/>
      <c r="I1314" s="153">
        <f t="shared" si="1190"/>
        <v>0</v>
      </c>
      <c r="J1314" s="153">
        <f t="shared" si="1188"/>
        <v>0</v>
      </c>
      <c r="K1314" s="153"/>
      <c r="L1314" s="153"/>
      <c r="M1314" s="149" t="s">
        <v>7</v>
      </c>
      <c r="N1314" s="197" t="e">
        <f>IF(M1314="","",VLOOKUP(M1314,POA!$B$3:$G1295,3,0))</f>
        <v>#N/A</v>
      </c>
      <c r="O1314" s="160" t="s">
        <v>7</v>
      </c>
      <c r="P1314" s="160">
        <f>+SUM(P1315:P1321)</f>
        <v>0</v>
      </c>
      <c r="Q1314" s="203" t="str">
        <f>IF(ISERROR(VLOOKUP(M1314,POA!$B$3:$G1284,2,0)),"",VLOOKUP(M1314,POA!$B$3:$G1284,2,0))</f>
        <v/>
      </c>
      <c r="R1314" s="204"/>
      <c r="S1314" s="252" t="str">
        <f>IF(OR($R$26=0,M1314="",Q1314=""),"",IF($R$26&gt;=VLOOKUP(M1314,POA!$B$3:$G$21,6,FALSE),"CUMPLE","NO CUMPLE"))</f>
        <v/>
      </c>
      <c r="T1314" s="129"/>
      <c r="U1314" s="130"/>
      <c r="V1314" s="186" t="str">
        <f>IF(OR($U1310=0,M1314="",Q1314=""),"",IF(AND(T1314="SI",$U1310&gt;=$V$22),"CUMPLE",IF($U1310&gt;=$V$23,"CUMPLE","NO CUMPLE")))</f>
        <v/>
      </c>
      <c r="W1314" s="131"/>
      <c r="X1314" s="186" t="str">
        <f>IF(OR(W1310=0,M1314="",Q1314=""),"",IF(AND(T1314="SI",W1310&lt;=$X$22),"CUMPLE",IF(W1310&lt;=$X$23,"CUMPLE","NO CUMPLE")))</f>
        <v/>
      </c>
      <c r="Y1314" s="132"/>
      <c r="Z1314" s="186" t="str">
        <f>IF(OR(Y1310=0,M1314="",Q1314=""),"",IF(AND(T1314="SI",Y1310&gt;=$Z$22),"CUMPLE",IF(Y1310&gt;=$Z$23,"CUMPLE","NO CUMPLE")))</f>
        <v/>
      </c>
      <c r="AA1314" s="214" t="str">
        <f t="shared" si="1183"/>
        <v/>
      </c>
      <c r="AB1314" s="199">
        <v>2021</v>
      </c>
      <c r="AC1314" s="134">
        <f t="shared" si="1185"/>
        <v>0</v>
      </c>
      <c r="AD1314" s="135" t="str">
        <f t="shared" si="1189"/>
        <v/>
      </c>
      <c r="AE1314" s="136"/>
      <c r="AF1314" s="188" t="str">
        <f>IF(OR(M1314="",L1310="",P1314=""),"",IF(AND(T1310="SI",AE1310&gt;=$AF$22),"CUMPLE",IF(AE1310&gt;=$AF$23,"CUMPLE","NO CUMPLE")))</f>
        <v>CUMPLE</v>
      </c>
      <c r="AG1314" s="136"/>
      <c r="AH1314" s="188" t="str">
        <f>IF(OR(M1313="",L1310="",P1310=""),"",IF(AND(T1310="SI",AG1310&gt;=$AH$22),"CUMPLE",IF(AG1310&gt;=$AH$23,"CUMPLE","NO CUMPLE")))</f>
        <v>CUMPLE</v>
      </c>
      <c r="AI1314" s="162" t="str">
        <f t="shared" si="1186"/>
        <v>CUMPLE</v>
      </c>
    </row>
    <row r="1315" spans="1:37" s="14" customFormat="1" ht="20.100000000000001" customHeight="1">
      <c r="A1315" s="259"/>
      <c r="B1315" s="21" t="str">
        <f t="shared" si="1187"/>
        <v/>
      </c>
      <c r="C1315" s="21"/>
      <c r="D1315" s="121"/>
      <c r="E1315" s="153"/>
      <c r="F1315" s="153"/>
      <c r="G1315" s="153"/>
      <c r="H1315" s="153"/>
      <c r="I1315" s="153">
        <f t="shared" si="1190"/>
        <v>0</v>
      </c>
      <c r="J1315" s="153">
        <f t="shared" si="1188"/>
        <v>0</v>
      </c>
      <c r="K1315" s="153"/>
      <c r="L1315" s="153"/>
      <c r="M1315" s="149" t="s">
        <v>7</v>
      </c>
      <c r="N1315" s="197" t="e">
        <f>IF(M1315="","",VLOOKUP(M1315,POA!$B$3:$G1282,3,0))</f>
        <v>#N/A</v>
      </c>
      <c r="O1315" s="160" t="s">
        <v>7</v>
      </c>
      <c r="P1315" s="160">
        <f>+SUM(P1316:P1321)</f>
        <v>0</v>
      </c>
      <c r="Q1315" s="203" t="str">
        <f>IF(ISERROR(VLOOKUP(M1315,POA!$B$3:$G1295,2,0)),"",VLOOKUP(M1315,POA!$B$3:$G1295,2,0))</f>
        <v/>
      </c>
      <c r="R1315" s="204"/>
      <c r="S1315" s="246" t="str">
        <f>IF(OR($R$26=0,M1315="",Q1315=""),"",IF($R$26&gt;=VLOOKUP(M1315,POA!$B$3:$G$21,6,FALSE),"CUMPLE","NO CUMPLE"))</f>
        <v/>
      </c>
      <c r="T1315" s="129"/>
      <c r="U1315" s="130"/>
      <c r="V1315" s="186" t="str">
        <f>IF(OR($U1310=0,M1315="",Q1315=""),"",IF(AND(T1315="SI",$U1310&gt;=$V$22),"CUMPLE",IF($U1310&gt;=$V$23,"CUMPLE","NO CUMPLE")))</f>
        <v/>
      </c>
      <c r="W1315" s="131"/>
      <c r="X1315" s="186" t="str">
        <f>IF(OR(W1310=0,M1315="",Q1315=""),"",IF(AND(T1315="SI",W1310&lt;=$X$22),"CUMPLE",IF(W1310&lt;=$X$23,"CUMPLE","NO CUMPLE")))</f>
        <v/>
      </c>
      <c r="Y1315" s="132"/>
      <c r="Z1315" s="186" t="str">
        <f>IF(OR(Y1310=0,M1315="",Q1315=""),"",IF(AND(T1315="SI",Y1310&gt;=$Z$22),"CUMPLE",IF(Y1310&gt;=$Z$23,"CUMPLE","NO CUMPLE")))</f>
        <v/>
      </c>
      <c r="AA1315" s="214" t="str">
        <f t="shared" si="1183"/>
        <v/>
      </c>
      <c r="AB1315" s="199">
        <v>2021</v>
      </c>
      <c r="AC1315" s="134">
        <f t="shared" si="1185"/>
        <v>0</v>
      </c>
      <c r="AD1315" s="135" t="str">
        <f t="shared" si="1189"/>
        <v/>
      </c>
      <c r="AE1315" s="136"/>
      <c r="AF1315" s="188" t="str">
        <f>IF(OR(M1315="",L1310="",P1315=""),"",IF(AND(T1310="SI",AE1310&gt;=$AF$22),"CUMPLE",IF(AE1310&gt;=$AF$23,"CUMPLE","NO CUMPLE")))</f>
        <v>CUMPLE</v>
      </c>
      <c r="AG1315" s="136"/>
      <c r="AH1315" s="188" t="str">
        <f>IF(OR(M1315="",L1310="",P1310=""),"",IF(AND(T1310="SI",AG1310&gt;=$AH$22),"CUMPLE",IF(AG1310&gt;=$AH$23,"CUMPLE","NO CUMPLE")))</f>
        <v>CUMPLE</v>
      </c>
      <c r="AI1315" s="162" t="str">
        <f t="shared" si="1186"/>
        <v>CUMPLE</v>
      </c>
    </row>
    <row r="1316" spans="1:37" s="14" customFormat="1" ht="20.100000000000001" customHeight="1">
      <c r="A1316" s="259"/>
      <c r="B1316" s="150" t="str">
        <f t="shared" si="1187"/>
        <v/>
      </c>
      <c r="C1316" s="150"/>
      <c r="D1316" s="121"/>
      <c r="E1316" s="153"/>
      <c r="F1316" s="153"/>
      <c r="G1316" s="153"/>
      <c r="H1316" s="153"/>
      <c r="I1316" s="153">
        <f t="shared" si="1190"/>
        <v>0</v>
      </c>
      <c r="J1316" s="153">
        <f t="shared" si="1188"/>
        <v>0</v>
      </c>
      <c r="K1316" s="153"/>
      <c r="L1316" s="153"/>
      <c r="M1316" s="149" t="s">
        <v>7</v>
      </c>
      <c r="N1316" s="197" t="e">
        <f>IF(M1316="","",VLOOKUP(M1316,POA!$B$3:$G1282,3,0))</f>
        <v>#N/A</v>
      </c>
      <c r="O1316" s="160" t="s">
        <v>7</v>
      </c>
      <c r="P1316" s="160">
        <f>+SUM(P1317:P1321)</f>
        <v>0</v>
      </c>
      <c r="Q1316" s="203" t="str">
        <f>IF(ISERROR(VLOOKUP(M1316,POA!$B$3:$G1295,2,0)),"",VLOOKUP(M1316,POA!$B$3:$G1295,2,0))</f>
        <v/>
      </c>
      <c r="R1316" s="204"/>
      <c r="S1316" s="246" t="str">
        <f>IF(OR($R$26=0,M1316="",Q1316=""),"",IF($R$26&gt;=VLOOKUP(M1316,POA!$B$3:$G$21,6,FALSE),"CUMPLE","NO CUMPLE"))</f>
        <v/>
      </c>
      <c r="T1316" s="129"/>
      <c r="U1316" s="130"/>
      <c r="V1316" s="186" t="str">
        <f>IF(OR($U1310=0,M1316="",Q1316=""),"",IF(AND(T1316="SI",$U1310&gt;=$V$22),"CUMPLE",IF($U1310&gt;=$V$23,"CUMPLE","NO CUMPLE")))</f>
        <v/>
      </c>
      <c r="W1316" s="131"/>
      <c r="X1316" s="186" t="str">
        <f>IF(OR(W1310=0,M1316="",Q1316=""),"",IF(AND(T1316="SI",W1310&lt;=$X$22),"CUMPLE",IF(W1310&lt;=$X$23,"CUMPLE","NO CUMPLE")))</f>
        <v/>
      </c>
      <c r="Y1316" s="132"/>
      <c r="Z1316" s="186" t="str">
        <f>IF(OR(Y1310=0,M1316="",Q1316=""),"",IF(AND(T1316="SI",Y1310&gt;=$Z$22),"CUMPLE",IF(Y1310&gt;=$Z$23,"CUMPLE","NO CUMPLE")))</f>
        <v/>
      </c>
      <c r="AA1316" s="214" t="str">
        <f t="shared" si="1183"/>
        <v/>
      </c>
      <c r="AB1316" s="199">
        <v>2021</v>
      </c>
      <c r="AC1316" s="134">
        <f t="shared" si="1185"/>
        <v>0</v>
      </c>
      <c r="AD1316" s="135" t="str">
        <f>IF(OR(B1316="",C1316=""),"",IF(AND(AC1316&gt;0,AC1316&lt;=30000),"MIPYME","NO CUMPLE"))</f>
        <v/>
      </c>
      <c r="AE1316" s="136"/>
      <c r="AF1316" s="188" t="str">
        <f>IF(OR(M1316="",L1310="",P1316=""),"",IF(AND(T1314="SI",AE1310&gt;=$AF$22),"CUMPLE",IF(AE1310&gt;=$AF$23,"CUMPLE","NO CUMPLE")))</f>
        <v>CUMPLE</v>
      </c>
      <c r="AG1316" s="136"/>
      <c r="AH1316" s="188" t="str">
        <f>IF(OR(M1316="",L1310="",P1310=""),"",IF(AND(T1310="SI",AG1310&gt;=$AH$22),"CUMPLE",IF(AG1310&gt;=$AH$23,"CUMPLE","NO CUMPLE")))</f>
        <v>CUMPLE</v>
      </c>
      <c r="AI1316" s="162" t="str">
        <f t="shared" si="1186"/>
        <v>CUMPLE</v>
      </c>
    </row>
    <row r="1317" spans="1:37" s="14" customFormat="1" ht="20.100000000000001" customHeight="1">
      <c r="A1317" s="259"/>
      <c r="B1317" s="150" t="str">
        <f t="shared" si="1187"/>
        <v/>
      </c>
      <c r="C1317" s="150"/>
      <c r="D1317" s="121"/>
      <c r="E1317" s="153"/>
      <c r="F1317" s="153"/>
      <c r="G1317" s="153"/>
      <c r="H1317" s="153"/>
      <c r="I1317" s="153">
        <f t="shared" si="1190"/>
        <v>0</v>
      </c>
      <c r="J1317" s="153">
        <f t="shared" si="1188"/>
        <v>0</v>
      </c>
      <c r="K1317" s="153"/>
      <c r="L1317" s="153"/>
      <c r="M1317" s="149" t="s">
        <v>7</v>
      </c>
      <c r="N1317" s="197" t="e">
        <f>IF(M1317="","",VLOOKUP(M1317,POA!$B$3:$G1282,3,0))</f>
        <v>#N/A</v>
      </c>
      <c r="O1317" s="160" t="s">
        <v>7</v>
      </c>
      <c r="P1317" s="160">
        <f>+SUM(P1318:P1321)</f>
        <v>0</v>
      </c>
      <c r="Q1317" s="203" t="str">
        <f>IF(ISERROR(VLOOKUP(M1317,POA!$B$3:$G1295,2,0)),"",VLOOKUP(M1317,POA!$B$3:$G1295,2,0))</f>
        <v/>
      </c>
      <c r="R1317" s="204"/>
      <c r="S1317" s="246" t="str">
        <f>IF(OR($R$26=0,M1317="",Q1317=""),"",IF($R$26&gt;=VLOOKUP(M1317,POA!$B$3:$G$21,6,FALSE),"CUMPLE","NO CUMPLE"))</f>
        <v/>
      </c>
      <c r="T1317" s="129"/>
      <c r="U1317" s="130"/>
      <c r="V1317" s="186" t="str">
        <f>IF(OR($U1310=0,M1317="",Q1317=""),"",IF(AND(T1317="SI",$U1310&gt;=$V$22),"CUMPLE",IF($U1310&gt;=$V$23,"CUMPLE","NO CUMPLE")))</f>
        <v/>
      </c>
      <c r="W1317" s="131"/>
      <c r="X1317" s="186" t="str">
        <f>IF(OR(W1310=0,M1317="",Q1317=""),"",IF(AND(T1317="SI",W1310&lt;=$X$22),"CUMPLE",IF(W1310&lt;=$X$23,"CUMPLE","NO CUMPLE")))</f>
        <v/>
      </c>
      <c r="Y1317" s="132"/>
      <c r="Z1317" s="186" t="str">
        <f>IF(OR(Y1310=0,M1317="",Q1317=""),"",IF(AND(T1317="SI",Y1310&gt;=$Z$22),"CUMPLE",IF(Y1310&gt;=$Z$23,"CUMPLE","NO CUMPLE")))</f>
        <v/>
      </c>
      <c r="AA1317" s="214" t="str">
        <f t="shared" si="1183"/>
        <v/>
      </c>
      <c r="AB1317" s="199">
        <v>2021</v>
      </c>
      <c r="AC1317" s="134">
        <f t="shared" si="1185"/>
        <v>0</v>
      </c>
      <c r="AD1317" s="135" t="str">
        <f t="shared" ref="AD1317:AD1318" si="1191">IF(OR(B1317="",C1317=""),"",IF(AND(AC1317&gt;0,AC1317&lt;=30000),"MIPYME","NO CUMPLE"))</f>
        <v/>
      </c>
      <c r="AE1317" s="136"/>
      <c r="AF1317" s="188" t="str">
        <f>IF(OR(M1317="",L1310="",P1317=""),"",IF(AND(T1310="SI",AE1310&gt;=$AF$22),"CUMPLE",IF(AE1310&gt;=$AF$23,"CUMPLE","NO CUMPLE")))</f>
        <v>CUMPLE</v>
      </c>
      <c r="AG1317" s="136"/>
      <c r="AH1317" s="188" t="str">
        <f>IF(OR(M1317="",L1310="",P1310=""),"",IF(AND(T1310="SI",AG1310&gt;=$AH$22),"CUMPLE",IF(AG1310&gt;=$AH$23,"CUMPLE","NO CUMPLE")))</f>
        <v>CUMPLE</v>
      </c>
      <c r="AI1317" s="162" t="str">
        <f t="shared" si="1186"/>
        <v>CUMPLE</v>
      </c>
    </row>
    <row r="1318" spans="1:37" s="14" customFormat="1" ht="20.100000000000001" customHeight="1">
      <c r="A1318" s="259"/>
      <c r="B1318" s="150" t="str">
        <f t="shared" si="1187"/>
        <v/>
      </c>
      <c r="C1318" s="150"/>
      <c r="D1318" s="121"/>
      <c r="E1318" s="153"/>
      <c r="F1318" s="153"/>
      <c r="G1318" s="153"/>
      <c r="H1318" s="153"/>
      <c r="I1318" s="153">
        <f t="shared" si="1190"/>
        <v>0</v>
      </c>
      <c r="J1318" s="153">
        <f t="shared" si="1188"/>
        <v>0</v>
      </c>
      <c r="K1318" s="153"/>
      <c r="L1318" s="153"/>
      <c r="M1318" s="149" t="s">
        <v>7</v>
      </c>
      <c r="N1318" s="197" t="e">
        <f>IF(M1318="","",VLOOKUP(M1318,POA!$B$3:$G1282,3,0))</f>
        <v>#N/A</v>
      </c>
      <c r="O1318" s="160" t="s">
        <v>7</v>
      </c>
      <c r="P1318" s="160">
        <f>+SUM(P1319:P1321)</f>
        <v>0</v>
      </c>
      <c r="Q1318" s="203" t="str">
        <f>IF(ISERROR(VLOOKUP(M1318,POA!$B$3:$G1288,2,0)),"",VLOOKUP(M1318,POA!$B$3:$G1288,2,0))</f>
        <v/>
      </c>
      <c r="R1318" s="204"/>
      <c r="S1318" s="246" t="str">
        <f>IF(OR($R$26=0,M1318="",Q1318=""),"",IF($R$26&gt;=VLOOKUP(M1318,POA!$B$3:$G$21,6,FALSE),"CUMPLE","NO CUMPLE"))</f>
        <v/>
      </c>
      <c r="T1318" s="129"/>
      <c r="U1318" s="130"/>
      <c r="V1318" s="186" t="str">
        <f>IF(OR($U1310=0,M1318="",Q1318=""),"",IF(AND(T1318="SI",$U1310&gt;=$V$22),"CUMPLE",IF($U1310&gt;=$V$23,"CUMPLE","NO CUMPLE")))</f>
        <v/>
      </c>
      <c r="W1318" s="131"/>
      <c r="X1318" s="186" t="str">
        <f>IF(OR(W1310=0,M1318="",Q1318=""),"",IF(AND(T1318="SI",W1310&lt;=$X$22),"CUMPLE",IF(W1310&lt;=$X$23,"CUMPLE","NO CUMPLE")))</f>
        <v/>
      </c>
      <c r="Y1318" s="132"/>
      <c r="Z1318" s="186" t="str">
        <f>IF(OR(Y1310=0,M1318="",Q1318=""),"",IF(AND(T1318="SI",Y1310&gt;=$Z$22),"CUMPLE",IF(Y1310&gt;=$Z$23,"CUMPLE","NO CUMPLE")))</f>
        <v/>
      </c>
      <c r="AA1318" s="215" t="str">
        <f t="shared" si="1183"/>
        <v/>
      </c>
      <c r="AB1318" s="133">
        <v>2021</v>
      </c>
      <c r="AC1318" s="134">
        <f t="shared" si="1185"/>
        <v>0</v>
      </c>
      <c r="AD1318" s="135" t="str">
        <f t="shared" si="1191"/>
        <v/>
      </c>
      <c r="AE1318" s="136"/>
      <c r="AF1318" s="188" t="str">
        <f>IF(OR(M1318="",L1310="",P1310=""),"",IF(AND(T1310="SI",AE1310&gt;=$AF$22),"CUMPLE",IF(AE1310&gt;=$AF$23,"CUMPLE","NO CUMPLE")))</f>
        <v>CUMPLE</v>
      </c>
      <c r="AG1318" s="136"/>
      <c r="AH1318" s="188" t="str">
        <f>IF(OR(M1318="",L1310="",P1310=""),"",IF(AND(T1310="SI",AG1310&gt;=$AH$22),"CUMPLE",IF(AG1310&gt;=$AH$23,"CUMPLE","NO CUMPLE")))</f>
        <v>CUMPLE</v>
      </c>
      <c r="AI1318" s="162" t="str">
        <f t="shared" si="1186"/>
        <v>CUMPLE</v>
      </c>
    </row>
    <row r="1319" spans="1:37" s="14" customFormat="1" ht="20.100000000000001" customHeight="1">
      <c r="A1319" s="259"/>
      <c r="B1319" s="150" t="str">
        <f t="shared" si="1187"/>
        <v/>
      </c>
      <c r="C1319" s="150"/>
      <c r="D1319" s="121"/>
      <c r="E1319" s="153"/>
      <c r="F1319" s="153"/>
      <c r="G1319" s="153"/>
      <c r="H1319" s="153"/>
      <c r="I1319" s="153">
        <f t="shared" si="1190"/>
        <v>0</v>
      </c>
      <c r="J1319" s="153">
        <f t="shared" si="1188"/>
        <v>0</v>
      </c>
      <c r="K1319" s="153"/>
      <c r="L1319" s="153"/>
      <c r="M1319" s="151" t="s">
        <v>7</v>
      </c>
      <c r="N1319" s="197" t="e">
        <f>IF(M1319="","",VLOOKUP(M1319,POA!$B$3:$G1282,3,0))</f>
        <v>#N/A</v>
      </c>
      <c r="O1319" s="160" t="s">
        <v>7</v>
      </c>
      <c r="P1319" s="160">
        <f>+SUM(P1320:P1321)</f>
        <v>0</v>
      </c>
      <c r="Q1319" s="203" t="str">
        <f>IF(ISERROR(VLOOKUP(M1319,POA!$B$3:$G1289,2,0)),"",VLOOKUP(M1319,POA!$B$3:$G1289,2,0))</f>
        <v/>
      </c>
      <c r="R1319" s="204"/>
      <c r="S1319" s="246"/>
      <c r="T1319" s="129"/>
      <c r="U1319" s="130"/>
      <c r="V1319" s="186" t="str">
        <f>IF(OR($U1310=0,M1319="",Q1319=""),"",IF(AND(T1319="SI",$U1310&gt;=$V$22),"CUMPLE",IF($U1310&gt;=$V$23,"CUMPLE","NO CUMPLE")))</f>
        <v/>
      </c>
      <c r="W1319" s="131"/>
      <c r="X1319" s="186" t="str">
        <f>IF(OR(W1310=0,M1319="",Q1319=""),"",IF(AND(T1319="SI",W1310&lt;=$X$22),"CUMPLE",IF(W1310&lt;=$X$23,"CUMPLE","NO CUMPLE")))</f>
        <v/>
      </c>
      <c r="Y1319" s="132"/>
      <c r="Z1319" s="186" t="str">
        <f>IF(OR(Y1310=0,M1319="",Q1319=""),"",IF(AND(T1319="SI",Y1310&gt;=$Z$22),"CUMPLE",IF(Y1310&gt;=$Z$23,"CUMPLE","NO CUMPLE")))</f>
        <v/>
      </c>
      <c r="AA1319" s="214" t="str">
        <f t="shared" si="1183"/>
        <v/>
      </c>
      <c r="AB1319" s="199">
        <v>2021</v>
      </c>
      <c r="AC1319" s="134">
        <f t="shared" si="1185"/>
        <v>0</v>
      </c>
      <c r="AD1319" s="135" t="str">
        <f>IF(OR(B1319="",C1319=""),"",IF(AND(AC1319&gt;0,AC1319&lt;=30000),"MIPYME","NO CUMPLE"))</f>
        <v/>
      </c>
      <c r="AE1319" s="136"/>
      <c r="AF1319" s="188" t="str">
        <f>IF(OR(M1319="",L1310="",P1319=""),"",IF(AND(T1310="SI",AE1310&gt;=$AF$22),"CUMPLE",IF(AE1310&gt;=$AF$23,"CUMPLE","NO CUMPLE")))</f>
        <v>CUMPLE</v>
      </c>
      <c r="AG1319" s="136"/>
      <c r="AH1319" s="188" t="str">
        <f>IF(OR(M1319="",L1310="",P1310=""),"",IF(AND(T1310="SI",AG1310&gt;=$AH$22),"CUMPLE",IF(AG1310&gt;=$AH$23,"CUMPLE","NO CUMPLE")))</f>
        <v>CUMPLE</v>
      </c>
      <c r="AI1319" s="162" t="str">
        <f t="shared" si="1186"/>
        <v>CUMPLE</v>
      </c>
    </row>
    <row r="1320" spans="1:37" ht="20.100000000000001" customHeight="1">
      <c r="A1320" s="259"/>
      <c r="B1320" s="284" t="str">
        <f t="shared" si="1187"/>
        <v/>
      </c>
      <c r="C1320" s="284"/>
      <c r="D1320" s="284"/>
      <c r="E1320" s="216"/>
      <c r="F1320" s="153"/>
      <c r="G1320" s="153"/>
      <c r="H1320" s="153"/>
      <c r="I1320" s="153">
        <f>IF(ISERROR(E1320-G1320),"",E1320-G1320)</f>
        <v>0</v>
      </c>
      <c r="J1320" s="153">
        <f t="shared" si="1188"/>
        <v>0</v>
      </c>
      <c r="K1320" s="153"/>
      <c r="L1320" s="153"/>
      <c r="M1320" s="151" t="s">
        <v>7</v>
      </c>
      <c r="N1320" s="197" t="e">
        <f>IF(M1320="","",VLOOKUP(M1320,POA!$B$3:$G1282,3,0))</f>
        <v>#N/A</v>
      </c>
      <c r="O1320" s="160" t="s">
        <v>7</v>
      </c>
      <c r="P1320" s="160">
        <f>+SUM(P1321:P1321)</f>
        <v>0</v>
      </c>
      <c r="Q1320" s="203" t="str">
        <f>IF(ISERROR(VLOOKUP(M1320,POA!$B$3:$G1290,2,0)),"",VLOOKUP(M1320,POA!$B$3:$G1290,2,0))</f>
        <v/>
      </c>
      <c r="R1320" s="204"/>
      <c r="S1320" s="253"/>
      <c r="T1320" s="129"/>
      <c r="U1320" s="129"/>
      <c r="V1320" s="186" t="str">
        <f>IF(OR($U1311=0,M1320="",Q1320=""),"",IF(AND(T1320="SI",$U1311&gt;=$V$22),"CUMPLE",IF($U1311&gt;=$V$23,"CUMPLE","NO CUMPLE")))</f>
        <v/>
      </c>
      <c r="W1320" s="129"/>
      <c r="X1320" s="186" t="str">
        <f>IF(OR(W1311=0,M1320="",Q1320=""),"",IF(AND(T1320="SI",W1311&lt;=$X$22),"CUMPLE",IF(W1311&lt;=$X$23,"CUMPLE","NO CUMPLE")))</f>
        <v/>
      </c>
      <c r="Y1320" s="129"/>
      <c r="Z1320" s="186" t="str">
        <f>IF(OR(Y1311=0,M1320="",Q1320=""),"",IF(AND(T1320="SI",Y1311&gt;=$Z$22),"CUMPLE",IF(Y1311&gt;=$Z$23,"CUMPLE","NO CUMPLE")))</f>
        <v/>
      </c>
      <c r="AA1320" s="214" t="str">
        <f t="shared" si="1183"/>
        <v/>
      </c>
      <c r="AB1320" s="200"/>
      <c r="AC1320" s="129"/>
      <c r="AD1320" s="129"/>
      <c r="AE1320" s="129"/>
      <c r="AF1320" s="188" t="str">
        <f>IF(OR(M1320="",L1310="",P1320=""),"",IF(AND(T1310="SI",AE1310&gt;=$AF$22),"CUMPLE",IF(AE1310&gt;=$AF$23,"CUMPLE","NO CUMPLE")))</f>
        <v>CUMPLE</v>
      </c>
      <c r="AG1320" s="129"/>
      <c r="AH1320" s="188" t="str">
        <f>IF(OR(M1320="",L1310="",P1310=""),"",IF(AND(T1310="SI",AG1310&gt;=$AH$22),"CUMPLE",IF(AG1310&gt;=$AH$23,"CUMPLE","NO CUMPLE")))</f>
        <v>CUMPLE</v>
      </c>
      <c r="AI1320" s="162" t="str">
        <f t="shared" si="1186"/>
        <v>CUMPLE</v>
      </c>
      <c r="AJ1320" s="14"/>
      <c r="AK1320" s="14"/>
    </row>
    <row r="1321" spans="1:37" ht="9.9499999999999993" customHeight="1" thickBot="1">
      <c r="A1321" s="259"/>
      <c r="B1321" s="322" t="s">
        <v>7</v>
      </c>
      <c r="C1321" s="323"/>
      <c r="D1321" s="323"/>
      <c r="E1321" s="323"/>
      <c r="F1321" s="323"/>
      <c r="G1321" s="323"/>
      <c r="H1321" s="323"/>
      <c r="I1321" s="323"/>
      <c r="J1321" s="323"/>
      <c r="K1321" s="323"/>
      <c r="L1321" s="323"/>
      <c r="M1321" s="323"/>
      <c r="N1321" s="323"/>
      <c r="O1321" s="323"/>
      <c r="P1321" s="323"/>
      <c r="Q1321" s="323"/>
      <c r="R1321" s="323"/>
      <c r="S1321" s="324"/>
      <c r="T1321" s="323"/>
      <c r="U1321" s="323"/>
      <c r="V1321" s="323"/>
      <c r="W1321" s="323"/>
      <c r="X1321" s="323"/>
      <c r="Y1321" s="323"/>
      <c r="Z1321" s="323"/>
      <c r="AA1321" s="324"/>
      <c r="AB1321" s="323"/>
      <c r="AC1321" s="323"/>
      <c r="AD1321" s="323"/>
      <c r="AE1321" s="323"/>
      <c r="AF1321" s="323"/>
      <c r="AG1321" s="323"/>
      <c r="AH1321" s="323"/>
      <c r="AI1321" s="325"/>
      <c r="AJ1321" s="14"/>
      <c r="AK1321" s="14"/>
    </row>
    <row r="1322" spans="1:37" s="221" customFormat="1" ht="26.1" customHeight="1">
      <c r="A1322" s="269" t="s">
        <v>452</v>
      </c>
      <c r="B1322" s="222">
        <v>109</v>
      </c>
      <c r="C1322" s="223" t="s">
        <v>453</v>
      </c>
      <c r="D1322" s="224">
        <f>IF(SUM(D1323:D1332)=0,"",SUM(D1323:D1332))</f>
        <v>1</v>
      </c>
      <c r="E1322" s="225">
        <f t="shared" ref="E1322:K1322" si="1192">IF(ISERROR(SUM(E1323:E1332)),"",SUM(E1323:E1332))</f>
        <v>784258725</v>
      </c>
      <c r="F1322" s="225">
        <f t="shared" si="1192"/>
        <v>1014369118</v>
      </c>
      <c r="G1322" s="225">
        <f t="shared" si="1192"/>
        <v>159165066</v>
      </c>
      <c r="H1322" s="225">
        <f t="shared" si="1192"/>
        <v>221088825</v>
      </c>
      <c r="I1322" s="225">
        <f t="shared" si="1192"/>
        <v>625093659</v>
      </c>
      <c r="J1322" s="225">
        <f t="shared" si="1192"/>
        <v>793280293</v>
      </c>
      <c r="K1322" s="225">
        <f t="shared" si="1192"/>
        <v>216519967</v>
      </c>
      <c r="L1322" s="225">
        <f t="shared" ref="L1322" si="1193">IF(ISERROR(SUM(L1323:L1331)),"",SUM(L1323:L1331))</f>
        <v>39211759</v>
      </c>
      <c r="M1322" s="226">
        <v>3</v>
      </c>
      <c r="N1322" s="227">
        <f>IF(M1322="","",VLOOKUP(M1322,POA!$B$3:$G1294,3,0))</f>
        <v>5</v>
      </c>
      <c r="O1322" s="228" t="s">
        <v>7</v>
      </c>
      <c r="P1322" s="228">
        <f>+SUM(P1323:P1331)</f>
        <v>0</v>
      </c>
      <c r="Q1322" s="229">
        <f>IF(ISERROR(VLOOKUP(M1322,POA!$B$3:$G1307,2,0)),"",VLOOKUP(M1322,POA!$B$3:$G1307,2,0))</f>
        <v>1522205504</v>
      </c>
      <c r="R1322" s="230">
        <f>IF(M1322="","",SUM($I$1322)+IF(ISERROR(VLOOKUP(M1322,POA!$B$3:$G1291,4,0)),"",VLOOKUP(M1322,POA!$B$3:$G1291,4,0)))</f>
        <v>929534759.79999995</v>
      </c>
      <c r="S1322" s="231" t="str">
        <f>IF(OR($R$26=0,M1322="",Q1322=""),"",IF($R$26&gt;=VLOOKUP(M1322,POA!$B$3:$G$21,6,FALSE),"CUMPLE","NO CUMPLE"))</f>
        <v/>
      </c>
      <c r="T1322" s="225" t="str">
        <f>IF(M1322="","",IF(COUNTIFS(T1323:T1332,"SI",D1323:D1332,"&gt;=10%")&gt;0,"SI","NO"))</f>
        <v>NO</v>
      </c>
      <c r="U1322" s="225">
        <f>IF(ISERROR(SUM(E1322/G1322)),0,SUM(E1322/G1322))</f>
        <v>4.9273294995523704</v>
      </c>
      <c r="V1322" s="232" t="str">
        <f>IF(OR($U1322=0,M1322="",Q1322=""),"",IF(AND(T1322="SI",$U1322&gt;=$V$22),"CUMPLE",IF($U1322&gt;=$V$23,"CUMPLE","NO CUMPLE")))</f>
        <v>CUMPLE</v>
      </c>
      <c r="W1322" s="233">
        <f>IF(M1322="","",IF(ISERROR(SUM(H1322/F1322)),0,SUM(H1322/F1322)))</f>
        <v>0.21795697550011572</v>
      </c>
      <c r="X1322" s="232" t="str">
        <f>IF(OR(W1322=0,M1322="",Q1322=""),"",IF(AND(T1322="SI",W1322&lt;=$X$22),"CUMPLE",IF(W1322&lt;=$X$23,"CUMPLE","NO CUMPLE")))</f>
        <v>CUMPLE</v>
      </c>
      <c r="Y1322" s="225">
        <f>IF(ISERROR(SUM(K1322/L1322)),0,SUM(K1322/L1322))</f>
        <v>5.5218121431379803</v>
      </c>
      <c r="Z1322" s="232" t="str">
        <f>IF(OR(Y1322=0,M1322="",Q1322=""),"",IF(AND(T1322="SI",Y1322&gt;=$Z$22),"CUMPLE",IF(Y1322&gt;=$Z$23,"CUMPLE","NO CUMPLE")))</f>
        <v>CUMPLE</v>
      </c>
      <c r="AA1322" s="234" t="str">
        <f t="shared" ref="AA1322:AA1332" si="1194">IF(OR(S1322="",V1322="",X1322="",Z1322=""),"",IF(S1322="NO CUMPLE","NO CUMPLE",IF(V1322="NO CUMPLE","NO CUMPLE",IF(X1322="NO CUMPLE","NO CUMPLE",IF(Z1322="NO CUMPLE","NO CUMPLE",IF(Z1322="NO CUMPLE","NO CUMPLE","CUMPLE"))))))</f>
        <v/>
      </c>
      <c r="AB1322" s="235">
        <v>2021</v>
      </c>
      <c r="AC1322" s="236">
        <f>IF(ISERROR(F1322/VLOOKUP(AB1322,$AC$21:$AD$23,2)),"",F1322/VLOOKUP(AB1322,$AC$21:$AD$23,2))</f>
        <v>1116.4998227898816</v>
      </c>
      <c r="AD1322" s="237" t="str">
        <f>IF(OR(B1322="",C1322=""),"",IF(AND(AC1322&gt;0,AC1322&lt;=30000),"MIPYME","NO CUMPLE"))</f>
        <v>MIPYME</v>
      </c>
      <c r="AE1322" s="238">
        <f>IF(M1322="","",IF(ISERROR(SUM(K1322/J1322)),0,SUM(K1322/J1322)))</f>
        <v>0.27294257642676623</v>
      </c>
      <c r="AF1322" s="239" t="str">
        <f>IF(OR(M1322="",L1322="",P1322=""),"",IF(AND(T1322="SI",AE1322&gt;=$AF$22),"CUMPLE",IF(AE1322&gt;=$AF$23,"CUMPLE","NO CUMPLE")))</f>
        <v>CUMPLE</v>
      </c>
      <c r="AG1322" s="238">
        <f>IF(M1322="","",IF(ISERROR(SUM(K1322/F1322)),0,SUM(K1322/F1322)))</f>
        <v>0.21345283798357906</v>
      </c>
      <c r="AH1322" s="239" t="str">
        <f>IF(OR(M1322="",L1322="",P1322=""),"",IF(AND(T1322="SI",AG1322&gt;=$AH$22),"CUMPLE",IF(AG1322&gt;=$AH$23,"CUMPLE","NO CUMPLE")))</f>
        <v>CUMPLE</v>
      </c>
      <c r="AI1322" s="234" t="str">
        <f>IF(OR(AF1322="",AH1322=""),"",IF(AF1322="NO CUMPLE","NO CUMPLE",IF(AH1322="NO CUMPLE","NO CUMPLE",IF(AH1322="NO CUMPLE","NO CUMPLE","CUMPLE"))))</f>
        <v>CUMPLE</v>
      </c>
    </row>
    <row r="1323" spans="1:37" s="14" customFormat="1" ht="20.100000000000001" customHeight="1">
      <c r="A1323" s="259" t="s">
        <v>454</v>
      </c>
      <c r="B1323" s="146">
        <f>IF(C1323="","",B1322+0.1)</f>
        <v>109.1</v>
      </c>
      <c r="C1323" s="146" t="s">
        <v>453</v>
      </c>
      <c r="D1323" s="147">
        <v>1</v>
      </c>
      <c r="E1323" s="137">
        <v>784258725</v>
      </c>
      <c r="F1323" s="137">
        <v>1014369118</v>
      </c>
      <c r="G1323" s="137">
        <v>159165066</v>
      </c>
      <c r="H1323" s="137">
        <v>221088825</v>
      </c>
      <c r="I1323" s="137">
        <f>IF(ISERROR(E1323-G1323),"",E1323-G1323)</f>
        <v>625093659</v>
      </c>
      <c r="J1323" s="137">
        <f>IF(ISERROR(F1323-H1323),"",F1323-H1323)</f>
        <v>793280293</v>
      </c>
      <c r="K1323" s="137">
        <v>216519967</v>
      </c>
      <c r="L1323" s="137">
        <v>39211759</v>
      </c>
      <c r="M1323" s="148">
        <v>4</v>
      </c>
      <c r="N1323" s="198">
        <f>IF(M1323="","",VLOOKUP(M1323,POA!$B$3:$G1294,3,0))</f>
        <v>5</v>
      </c>
      <c r="O1323" s="159" t="s">
        <v>7</v>
      </c>
      <c r="P1323" s="159">
        <f t="shared" ref="P1323:P1324" si="1195">+SUM(P1324:P1332)</f>
        <v>0</v>
      </c>
      <c r="Q1323" s="202">
        <f>IF(ISERROR(VLOOKUP(M1323,POA!$B$3:$G1307,2,0)),"",VLOOKUP(M1323,POA!$B$3:$G1307,2,0))</f>
        <v>1378467964</v>
      </c>
      <c r="R1323" s="264">
        <f>IF(M1323="","",SUM($I$1322)+IF(ISERROR(VLOOKUP(M1323,POA!$B$3:$G1292,4,0)),"",VLOOKUP(M1323,POA!$B$3:$G1292,4,0)))</f>
        <v>900787251.79999995</v>
      </c>
      <c r="S1323" s="256" t="str">
        <f>IF(OR($R$26=0,M1323="",Q1323=""),"",IF($R$26&gt;=VLOOKUP(M1323,POA!$B$3:$G$21,6,FALSE),"CUMPLE","NO CUMPLE"))</f>
        <v/>
      </c>
      <c r="T1323" s="154"/>
      <c r="U1323" s="138"/>
      <c r="V1323" s="185" t="str">
        <f>IF(OR($U1322=0,M1323="",Q1323=""),"",IF(AND(T1323="SI",$U1322&gt;=$V$22),"CUMPLE",IF($U1322&gt;=$V$23,"CUMPLE","NO CUMPLE")))</f>
        <v>CUMPLE</v>
      </c>
      <c r="W1323" s="139"/>
      <c r="X1323" s="185" t="str">
        <f>IF(OR(W1322=0,M1323="",Q1323=""),"",IF(AND(T1323="SI",W1322&lt;=$X$22),"CUMPLE",IF(W1322&lt;=$X$23,"CUMPLE","NO CUMPLE")))</f>
        <v>CUMPLE</v>
      </c>
      <c r="Y1323" s="140"/>
      <c r="Z1323" s="185" t="str">
        <f>IF(OR(Y1322=0,M1323="",Q1323=""),"",IF(AND(T1323="SI",Y1322&gt;=$Z$22),"CUMPLE",IF(Y1322&gt;=$Z$23,"CUMPLE","NO CUMPLE")))</f>
        <v>CUMPLE</v>
      </c>
      <c r="AA1323" s="213" t="str">
        <f t="shared" si="1194"/>
        <v/>
      </c>
      <c r="AB1323" s="141">
        <v>2021</v>
      </c>
      <c r="AC1323" s="142">
        <f t="shared" ref="AC1323:AC1331" si="1196">IF(ISERROR(F1323/VLOOKUP(AB1323,$AC$21:$AD$23,2)),"",F1323/VLOOKUP(AB1323,$AC$21:$AD$23,2))</f>
        <v>1116.4998227898816</v>
      </c>
      <c r="AD1323" s="143" t="str">
        <f>IF(OR(B1323="",C1323=""),"",IF(AND(AC1323&gt;0,AC1323&lt;=30000),"MIPYME","NO CUMPLE"))</f>
        <v>MIPYME</v>
      </c>
      <c r="AE1323" s="144"/>
      <c r="AF1323" s="187" t="str">
        <f>IF(OR(M1323="",L1322="",P1323=""),"",IF(AND(T1322="SI",AE1322&gt;=$AF$22),"CUMPLE",IF(AE1322&gt;=$AF$23,"CUMPLE","NO CUMPLE")))</f>
        <v>CUMPLE</v>
      </c>
      <c r="AG1323" s="144"/>
      <c r="AH1323" s="187" t="str">
        <f>IF(OR(M1323="",L1322="",P1323=""),"",IF(AND(T1322="SI",AG1322&gt;=$AH$22),"CUMPLE",IF(AG1322&gt;=$AH$23,"CUMPLE","NO CUMPLE")))</f>
        <v>CUMPLE</v>
      </c>
      <c r="AI1323" s="161" t="str">
        <f t="shared" ref="AI1323:AI1332" si="1197">IF(OR(AF1323="",AH1323=""),"",IF(AF1323="NO CUMPLE","NO CUMPLE",IF(AH1323="NO CUMPLE","NO CUMPLE",IF(AH1323="NO CUMPLE","NO CUMPLE","CUMPLE"))))</f>
        <v>CUMPLE</v>
      </c>
    </row>
    <row r="1324" spans="1:37" s="14" customFormat="1" ht="20.100000000000001" customHeight="1">
      <c r="A1324" s="259"/>
      <c r="B1324" s="21" t="str">
        <f t="shared" ref="B1324:B1332" si="1198">IF(C1324="","",B1323+0.1)</f>
        <v/>
      </c>
      <c r="C1324" s="21"/>
      <c r="D1324" s="121"/>
      <c r="E1324" s="153"/>
      <c r="F1324" s="153"/>
      <c r="G1324" s="153"/>
      <c r="H1324" s="153"/>
      <c r="I1324" s="153">
        <f>IF(ISERROR(E1324-G1324),"",E1324-G1324)</f>
        <v>0</v>
      </c>
      <c r="J1324" s="153">
        <f t="shared" ref="J1324:J1332" si="1199">IF(ISERROR(F1324-H1324),"",F1324-H1324)</f>
        <v>0</v>
      </c>
      <c r="K1324" s="153"/>
      <c r="L1324" s="153"/>
      <c r="M1324" s="149">
        <v>5</v>
      </c>
      <c r="N1324" s="197">
        <f>IF(M1324="","",VLOOKUP(M1324,POA!$B$3:$G1294,3,0))</f>
        <v>5</v>
      </c>
      <c r="O1324" s="160" t="s">
        <v>7</v>
      </c>
      <c r="P1324" s="160">
        <f t="shared" si="1195"/>
        <v>0</v>
      </c>
      <c r="Q1324" s="255">
        <f>IF(ISERROR(VLOOKUP(M1324,POA!$B$3:$G1307,2,0)),"",VLOOKUP(M1324,POA!$B$3:$G1307,2,0))</f>
        <v>1348402734</v>
      </c>
      <c r="R1324" s="295">
        <f>IF(M1324="","",SUM($I$1322)+IF(ISERROR(VLOOKUP(M1324,POA!$B$3:$G1293,4,0)),"",VLOOKUP(M1324,POA!$B$3:$G1293,4,0)))</f>
        <v>894774205.79999995</v>
      </c>
      <c r="S1324" s="257" t="str">
        <f>IF(OR($R$26=0,M1324="",Q1324=""),"",IF($R$26&gt;=VLOOKUP(M1324,POA!$B$3:$G$21,6,FALSE),"CUMPLE","NO CUMPLE"))</f>
        <v/>
      </c>
      <c r="T1324" s="129"/>
      <c r="U1324" s="130"/>
      <c r="V1324" s="186" t="str">
        <f>IF(OR($U1322=0,M1324="",Q1324=""),"",IF(AND(T1324="SI",$U1322&gt;=$V$22),"CUMPLE",IF($U1322&gt;=$V$23,"CUMPLE","NO CUMPLE")))</f>
        <v>CUMPLE</v>
      </c>
      <c r="W1324" s="131"/>
      <c r="X1324" s="186" t="str">
        <f>IF(OR(W1322=0,M1324="",Q1324=""),"",IF(AND(T1324="SI",W1322&lt;=$X$22),"CUMPLE",IF(W1322&lt;=$X$23,"CUMPLE","NO CUMPLE")))</f>
        <v>CUMPLE</v>
      </c>
      <c r="Y1324" s="132"/>
      <c r="Z1324" s="186" t="str">
        <f>IF(OR(Y1322=0,M1324="",Q1324=""),"",IF(AND(T1324="SI",Y1322&gt;=$Z$22),"CUMPLE",IF(Y1322&gt;=$Z$23,"CUMPLE","NO CUMPLE")))</f>
        <v>CUMPLE</v>
      </c>
      <c r="AA1324" s="214" t="str">
        <f t="shared" si="1194"/>
        <v/>
      </c>
      <c r="AB1324" s="199">
        <v>2021</v>
      </c>
      <c r="AC1324" s="134">
        <f t="shared" si="1196"/>
        <v>0</v>
      </c>
      <c r="AD1324" s="135" t="str">
        <f t="shared" ref="AD1324:AD1327" si="1200">IF(OR(B1324="",C1324=""),"",IF(AND(AC1324&gt;0,AC1324&lt;=30000),"MIPYME","NO CUMPLE"))</f>
        <v/>
      </c>
      <c r="AE1324" s="136"/>
      <c r="AF1324" s="188" t="str">
        <f>IF(OR(M1324="",L1322="",P1324=""),"",IF(AND(T1322="SI",AE1322&gt;=$AF$22),"CUMPLE",IF(AE1322&gt;=$AF$23,"CUMPLE","NO CUMPLE")))</f>
        <v>CUMPLE</v>
      </c>
      <c r="AG1324" s="136"/>
      <c r="AH1324" s="188" t="str">
        <f>IF(OR(M1324="",L1322="",P1322=""),"",IF(AND(T1322="SI",AG1322&gt;=$AH$22),"CUMPLE",IF(AG1322&gt;=$AH$23,"CUMPLE","NO CUMPLE")))</f>
        <v>CUMPLE</v>
      </c>
      <c r="AI1324" s="162" t="str">
        <f t="shared" si="1197"/>
        <v>CUMPLE</v>
      </c>
    </row>
    <row r="1325" spans="1:37" s="14" customFormat="1" ht="20.100000000000001" customHeight="1">
      <c r="A1325" s="259"/>
      <c r="B1325" s="21" t="str">
        <f t="shared" si="1198"/>
        <v/>
      </c>
      <c r="C1325" s="21"/>
      <c r="D1325" s="121"/>
      <c r="E1325" s="153"/>
      <c r="F1325" s="153"/>
      <c r="G1325" s="153"/>
      <c r="H1325" s="153"/>
      <c r="I1325" s="153">
        <f t="shared" ref="I1325:I1331" si="1201">IF(ISERROR(E1325-G1325),"",E1325-G1325)</f>
        <v>0</v>
      </c>
      <c r="J1325" s="153">
        <f t="shared" si="1199"/>
        <v>0</v>
      </c>
      <c r="K1325" s="153"/>
      <c r="L1325" s="153"/>
      <c r="M1325" s="149">
        <v>6</v>
      </c>
      <c r="N1325" s="197">
        <f>IF(M1325="","",VLOOKUP(M1325,POA!$B$3:$G1294,3,0))</f>
        <v>5</v>
      </c>
      <c r="O1325" s="160" t="s">
        <v>7</v>
      </c>
      <c r="P1325" s="160">
        <f>+SUM(P1326:P1333)</f>
        <v>0</v>
      </c>
      <c r="Q1325" s="255">
        <f>IF(ISERROR(VLOOKUP(M1325,POA!$B$3:$G1307,2,0)),"",VLOOKUP(M1325,POA!$B$3:$G1307,2,0))</f>
        <v>1264100957</v>
      </c>
      <c r="R1325" s="295">
        <f>IF(M1325="","",SUM($I$1322)+IF(ISERROR(VLOOKUP(M1325,POA!$B$3:$G1294,4,0)),"",VLOOKUP(M1325,POA!$B$3:$G1294,4,0)))</f>
        <v>877913850.39999998</v>
      </c>
      <c r="S1325" s="294" t="str">
        <f>IF(OR($R$26=0,M1325="",Q1325=""),"",IF($R$26&gt;=VLOOKUP(M1325,POA!$B$3:$G$21,6,FALSE),"CUMPLE","NO CUMPLE"))</f>
        <v/>
      </c>
      <c r="T1325" s="129"/>
      <c r="U1325" s="130"/>
      <c r="V1325" s="186" t="str">
        <f>IF(OR($U1322=0,M1325="",Q1325=""),"",IF(AND(T1325="SI",$U1322&gt;=$V$22),"CUMPLE",IF($U1322&gt;=$V$23,"CUMPLE","NO CUMPLE")))</f>
        <v>CUMPLE</v>
      </c>
      <c r="W1325" s="131"/>
      <c r="X1325" s="186" t="str">
        <f>IF(OR(W1322=0,M1325="",Q1325=""),"",IF(AND(T1325="SI",W1322&lt;=$X$22),"CUMPLE",IF(W1322&lt;=$X$23,"CUMPLE","NO CUMPLE")))</f>
        <v>CUMPLE</v>
      </c>
      <c r="Y1325" s="132"/>
      <c r="Z1325" s="186" t="str">
        <f>IF(OR(Y1322=0,M1325="",Q1325=""),"",IF(AND(T1325="SI",Y1322&gt;=$Z$22),"CUMPLE",IF(Y1322&gt;=$Z$23,"CUMPLE","NO CUMPLE")))</f>
        <v>CUMPLE</v>
      </c>
      <c r="AA1325" s="214" t="str">
        <f t="shared" si="1194"/>
        <v/>
      </c>
      <c r="AB1325" s="199">
        <v>2021</v>
      </c>
      <c r="AC1325" s="134">
        <f t="shared" si="1196"/>
        <v>0</v>
      </c>
      <c r="AD1325" s="135" t="str">
        <f t="shared" si="1200"/>
        <v/>
      </c>
      <c r="AE1325" s="136"/>
      <c r="AF1325" s="188" t="str">
        <f>IF(OR(M1325="",L1322="",P1325=""),"",IF(AND(T1322="SI",AE1322&gt;=$AF$22),"CUMPLE",IF(AE1322&gt;=$AF$23,"CUMPLE","NO CUMPLE")))</f>
        <v>CUMPLE</v>
      </c>
      <c r="AG1325" s="136"/>
      <c r="AH1325" s="188" t="str">
        <f>IF(OR(M1325="",L1322="",P1322=""),"",IF(AND(T1322="SI",AG1322&gt;=$AH$22),"CUMPLE",IF(AG1322&gt;=$AH$23,"CUMPLE","NO CUMPLE")))</f>
        <v>CUMPLE</v>
      </c>
      <c r="AI1325" s="162" t="str">
        <f t="shared" si="1197"/>
        <v>CUMPLE</v>
      </c>
    </row>
    <row r="1326" spans="1:37" s="14" customFormat="1" ht="20.100000000000001" customHeight="1">
      <c r="A1326" s="259"/>
      <c r="B1326" s="21" t="str">
        <f t="shared" si="1198"/>
        <v/>
      </c>
      <c r="C1326" s="21"/>
      <c r="D1326" s="121"/>
      <c r="E1326" s="153"/>
      <c r="F1326" s="153"/>
      <c r="G1326" s="153"/>
      <c r="H1326" s="153"/>
      <c r="I1326" s="153">
        <f t="shared" si="1201"/>
        <v>0</v>
      </c>
      <c r="J1326" s="153">
        <f t="shared" si="1199"/>
        <v>0</v>
      </c>
      <c r="K1326" s="153"/>
      <c r="L1326" s="153"/>
      <c r="M1326" s="149">
        <v>7</v>
      </c>
      <c r="N1326" s="197">
        <f>IF(M1326="","",VLOOKUP(M1326,POA!$B$3:$G1307,3,0))</f>
        <v>5</v>
      </c>
      <c r="O1326" s="160" t="s">
        <v>7</v>
      </c>
      <c r="P1326" s="160">
        <f>+SUM(P1327:P1333)</f>
        <v>0</v>
      </c>
      <c r="Q1326" s="255">
        <f>IF(ISERROR(VLOOKUP(M1326,POA!$B$3:$G1296,2,0)),"",VLOOKUP(M1326,POA!$B$3:$G1296,2,0))</f>
        <v>1167015102</v>
      </c>
      <c r="R1326" s="295">
        <f>IF(M1326="","",SUM($I$1322)+IF(ISERROR(VLOOKUP(M1326,POA!$B$3:$G1295,4,0)),"",VLOOKUP(M1326,POA!$B$3:$G1295,4,0)))</f>
        <v>858496679.39999998</v>
      </c>
      <c r="S1326" s="298" t="str">
        <f>IF(OR($R$26=0,M1326="",Q1326=""),"",IF($R$26&gt;=VLOOKUP(M1326,POA!$B$3:$G$21,6,FALSE),"CUMPLE","NO CUMPLE"))</f>
        <v/>
      </c>
      <c r="T1326" s="129"/>
      <c r="U1326" s="130"/>
      <c r="V1326" s="186" t="str">
        <f>IF(OR($U1322=0,M1326="",Q1326=""),"",IF(AND(T1326="SI",$U1322&gt;=$V$22),"CUMPLE",IF($U1322&gt;=$V$23,"CUMPLE","NO CUMPLE")))</f>
        <v>CUMPLE</v>
      </c>
      <c r="W1326" s="131"/>
      <c r="X1326" s="186" t="str">
        <f>IF(OR(W1322=0,M1326="",Q1326=""),"",IF(AND(T1326="SI",W1322&lt;=$X$22),"CUMPLE",IF(W1322&lt;=$X$23,"CUMPLE","NO CUMPLE")))</f>
        <v>CUMPLE</v>
      </c>
      <c r="Y1326" s="132"/>
      <c r="Z1326" s="186" t="str">
        <f>IF(OR(Y1322=0,M1326="",Q1326=""),"",IF(AND(T1326="SI",Y1322&gt;=$Z$22),"CUMPLE",IF(Y1322&gt;=$Z$23,"CUMPLE","NO CUMPLE")))</f>
        <v>CUMPLE</v>
      </c>
      <c r="AA1326" s="214" t="str">
        <f t="shared" si="1194"/>
        <v/>
      </c>
      <c r="AB1326" s="199">
        <v>2021</v>
      </c>
      <c r="AC1326" s="134">
        <f t="shared" si="1196"/>
        <v>0</v>
      </c>
      <c r="AD1326" s="135" t="str">
        <f t="shared" si="1200"/>
        <v/>
      </c>
      <c r="AE1326" s="136"/>
      <c r="AF1326" s="188" t="str">
        <f>IF(OR(M1326="",L1322="",P1326=""),"",IF(AND(T1322="SI",AE1322&gt;=$AF$22),"CUMPLE",IF(AE1322&gt;=$AF$23,"CUMPLE","NO CUMPLE")))</f>
        <v>CUMPLE</v>
      </c>
      <c r="AG1326" s="136"/>
      <c r="AH1326" s="188" t="str">
        <f>IF(OR(M1325="",L1322="",P1322=""),"",IF(AND(T1322="SI",AG1322&gt;=$AH$22),"CUMPLE",IF(AG1322&gt;=$AH$23,"CUMPLE","NO CUMPLE")))</f>
        <v>CUMPLE</v>
      </c>
      <c r="AI1326" s="162" t="str">
        <f t="shared" si="1197"/>
        <v>CUMPLE</v>
      </c>
    </row>
    <row r="1327" spans="1:37" s="14" customFormat="1" ht="20.100000000000001" customHeight="1">
      <c r="A1327" s="259"/>
      <c r="B1327" s="21" t="str">
        <f t="shared" si="1198"/>
        <v/>
      </c>
      <c r="C1327" s="21"/>
      <c r="D1327" s="121"/>
      <c r="E1327" s="153"/>
      <c r="F1327" s="153"/>
      <c r="G1327" s="153"/>
      <c r="H1327" s="153"/>
      <c r="I1327" s="153">
        <f t="shared" si="1201"/>
        <v>0</v>
      </c>
      <c r="J1327" s="153">
        <f t="shared" si="1199"/>
        <v>0</v>
      </c>
      <c r="K1327" s="153"/>
      <c r="L1327" s="153"/>
      <c r="M1327" s="149">
        <v>8</v>
      </c>
      <c r="N1327" s="197">
        <f>IF(M1327="","",VLOOKUP(M1327,POA!$B$3:$G1294,3,0))</f>
        <v>5</v>
      </c>
      <c r="O1327" s="160" t="s">
        <v>7</v>
      </c>
      <c r="P1327" s="160">
        <f>+SUM(P1328:P1333)</f>
        <v>0</v>
      </c>
      <c r="Q1327" s="255">
        <f>IF(ISERROR(VLOOKUP(M1327,POA!$B$3:$G1307,2,0)),"",VLOOKUP(M1327,POA!$B$3:$G1307,2,0))</f>
        <v>1146992897</v>
      </c>
      <c r="R1327" s="295">
        <f>IF(M1327="","",SUM($I$1322)+IF(ISERROR(VLOOKUP(M1327,POA!$B$3:$G1296,4,0)),"",VLOOKUP(M1327,POA!$B$3:$G1296,4,0)))</f>
        <v>854492238.39999998</v>
      </c>
      <c r="S1327" s="257" t="str">
        <f>IF(OR($R$26=0,M1327="",Q1327=""),"",IF($R$26&gt;=VLOOKUP(M1327,POA!$B$3:$G$21,6,FALSE),"CUMPLE","NO CUMPLE"))</f>
        <v/>
      </c>
      <c r="T1327" s="129"/>
      <c r="U1327" s="130"/>
      <c r="V1327" s="186" t="str">
        <f>IF(OR($U1322=0,M1327="",Q1327=""),"",IF(AND(T1327="SI",$U1322&gt;=$V$22),"CUMPLE",IF($U1322&gt;=$V$23,"CUMPLE","NO CUMPLE")))</f>
        <v>CUMPLE</v>
      </c>
      <c r="W1327" s="131"/>
      <c r="X1327" s="186" t="str">
        <f>IF(OR(W1322=0,M1327="",Q1327=""),"",IF(AND(T1327="SI",W1322&lt;=$X$22),"CUMPLE",IF(W1322&lt;=$X$23,"CUMPLE","NO CUMPLE")))</f>
        <v>CUMPLE</v>
      </c>
      <c r="Y1327" s="132"/>
      <c r="Z1327" s="186" t="str">
        <f>IF(OR(Y1322=0,M1327="",Q1327=""),"",IF(AND(T1327="SI",Y1322&gt;=$Z$22),"CUMPLE",IF(Y1322&gt;=$Z$23,"CUMPLE","NO CUMPLE")))</f>
        <v>CUMPLE</v>
      </c>
      <c r="AA1327" s="214" t="str">
        <f t="shared" si="1194"/>
        <v/>
      </c>
      <c r="AB1327" s="199">
        <v>2021</v>
      </c>
      <c r="AC1327" s="134">
        <f t="shared" si="1196"/>
        <v>0</v>
      </c>
      <c r="AD1327" s="135" t="str">
        <f t="shared" si="1200"/>
        <v/>
      </c>
      <c r="AE1327" s="136"/>
      <c r="AF1327" s="188" t="str">
        <f>IF(OR(M1327="",L1322="",P1327=""),"",IF(AND(T1322="SI",AE1322&gt;=$AF$22),"CUMPLE",IF(AE1322&gt;=$AF$23,"CUMPLE","NO CUMPLE")))</f>
        <v>CUMPLE</v>
      </c>
      <c r="AG1327" s="136"/>
      <c r="AH1327" s="188" t="str">
        <f>IF(OR(M1327="",L1322="",P1322=""),"",IF(AND(T1322="SI",AG1322&gt;=$AH$22),"CUMPLE",IF(AG1322&gt;=$AH$23,"CUMPLE","NO CUMPLE")))</f>
        <v>CUMPLE</v>
      </c>
      <c r="AI1327" s="162" t="str">
        <f t="shared" si="1197"/>
        <v>CUMPLE</v>
      </c>
    </row>
    <row r="1328" spans="1:37" s="14" customFormat="1" ht="20.100000000000001" customHeight="1">
      <c r="A1328" s="259"/>
      <c r="B1328" s="150" t="str">
        <f t="shared" si="1198"/>
        <v/>
      </c>
      <c r="C1328" s="150"/>
      <c r="D1328" s="121"/>
      <c r="E1328" s="153"/>
      <c r="F1328" s="153"/>
      <c r="G1328" s="153"/>
      <c r="H1328" s="153"/>
      <c r="I1328" s="153">
        <f t="shared" si="1201"/>
        <v>0</v>
      </c>
      <c r="J1328" s="153">
        <f t="shared" si="1199"/>
        <v>0</v>
      </c>
      <c r="K1328" s="153"/>
      <c r="L1328" s="153"/>
      <c r="M1328" s="149" t="s">
        <v>7</v>
      </c>
      <c r="N1328" s="197" t="e">
        <f>IF(M1328="","",VLOOKUP(M1328,POA!$B$3:$G1294,3,0))</f>
        <v>#N/A</v>
      </c>
      <c r="O1328" s="160" t="s">
        <v>7</v>
      </c>
      <c r="P1328" s="160">
        <f>+SUM(P1329:P1333)</f>
        <v>0</v>
      </c>
      <c r="Q1328" s="203" t="str">
        <f>IF(ISERROR(VLOOKUP(M1328,POA!$B$3:$G1307,2,0)),"",VLOOKUP(M1328,POA!$B$3:$G1307,2,0))</f>
        <v/>
      </c>
      <c r="R1328" s="261"/>
      <c r="S1328" s="246" t="str">
        <f>IF(OR($R$26=0,M1328="",Q1328=""),"",IF($R$26&gt;=VLOOKUP(M1328,POA!$B$3:$G$21,6,FALSE),"CUMPLE","NO CUMPLE"))</f>
        <v/>
      </c>
      <c r="T1328" s="129"/>
      <c r="U1328" s="130"/>
      <c r="V1328" s="186" t="str">
        <f>IF(OR($U1322=0,M1328="",Q1328=""),"",IF(AND(T1328="SI",$U1322&gt;=$V$22),"CUMPLE",IF($U1322&gt;=$V$23,"CUMPLE","NO CUMPLE")))</f>
        <v/>
      </c>
      <c r="W1328" s="131"/>
      <c r="X1328" s="186" t="str">
        <f>IF(OR(W1322=0,M1328="",Q1328=""),"",IF(AND(T1328="SI",W1322&lt;=$X$22),"CUMPLE",IF(W1322&lt;=$X$23,"CUMPLE","NO CUMPLE")))</f>
        <v/>
      </c>
      <c r="Y1328" s="132"/>
      <c r="Z1328" s="186" t="str">
        <f>IF(OR(Y1322=0,M1328="",Q1328=""),"",IF(AND(T1328="SI",Y1322&gt;=$Z$22),"CUMPLE",IF(Y1322&gt;=$Z$23,"CUMPLE","NO CUMPLE")))</f>
        <v/>
      </c>
      <c r="AA1328" s="214" t="str">
        <f t="shared" si="1194"/>
        <v/>
      </c>
      <c r="AB1328" s="199">
        <v>2021</v>
      </c>
      <c r="AC1328" s="134">
        <f t="shared" si="1196"/>
        <v>0</v>
      </c>
      <c r="AD1328" s="135" t="str">
        <f>IF(OR(B1328="",C1328=""),"",IF(AND(AC1328&gt;0,AC1328&lt;=30000),"MIPYME","NO CUMPLE"))</f>
        <v/>
      </c>
      <c r="AE1328" s="136"/>
      <c r="AF1328" s="188" t="str">
        <f>IF(OR(M1328="",L1322="",P1328=""),"",IF(AND(T1326="SI",AE1322&gt;=$AF$22),"CUMPLE",IF(AE1322&gt;=$AF$23,"CUMPLE","NO CUMPLE")))</f>
        <v>CUMPLE</v>
      </c>
      <c r="AG1328" s="136"/>
      <c r="AH1328" s="188" t="str">
        <f>IF(OR(M1328="",L1322="",P1322=""),"",IF(AND(T1322="SI",AG1322&gt;=$AH$22),"CUMPLE",IF(AG1322&gt;=$AH$23,"CUMPLE","NO CUMPLE")))</f>
        <v>CUMPLE</v>
      </c>
      <c r="AI1328" s="162" t="str">
        <f t="shared" si="1197"/>
        <v>CUMPLE</v>
      </c>
    </row>
    <row r="1329" spans="1:37" s="14" customFormat="1" ht="20.100000000000001" customHeight="1">
      <c r="A1329" s="259"/>
      <c r="B1329" s="150" t="str">
        <f t="shared" si="1198"/>
        <v/>
      </c>
      <c r="C1329" s="150"/>
      <c r="D1329" s="121"/>
      <c r="E1329" s="153"/>
      <c r="F1329" s="153"/>
      <c r="G1329" s="153"/>
      <c r="H1329" s="153"/>
      <c r="I1329" s="153">
        <f t="shared" si="1201"/>
        <v>0</v>
      </c>
      <c r="J1329" s="153">
        <f t="shared" si="1199"/>
        <v>0</v>
      </c>
      <c r="K1329" s="153"/>
      <c r="L1329" s="153"/>
      <c r="M1329" s="149" t="s">
        <v>7</v>
      </c>
      <c r="N1329" s="197" t="e">
        <f>IF(M1329="","",VLOOKUP(M1329,POA!$B$3:$G1294,3,0))</f>
        <v>#N/A</v>
      </c>
      <c r="O1329" s="160" t="s">
        <v>7</v>
      </c>
      <c r="P1329" s="160">
        <f>+SUM(P1330:P1333)</f>
        <v>0</v>
      </c>
      <c r="Q1329" s="203" t="str">
        <f>IF(ISERROR(VLOOKUP(M1329,POA!$B$3:$G1307,2,0)),"",VLOOKUP(M1329,POA!$B$3:$G1307,2,0))</f>
        <v/>
      </c>
      <c r="R1329" s="204"/>
      <c r="S1329" s="246" t="str">
        <f>IF(OR($R$26=0,M1329="",Q1329=""),"",IF($R$26&gt;=VLOOKUP(M1329,POA!$B$3:$G$21,6,FALSE),"CUMPLE","NO CUMPLE"))</f>
        <v/>
      </c>
      <c r="T1329" s="129"/>
      <c r="U1329" s="130"/>
      <c r="V1329" s="186" t="str">
        <f>IF(OR($U1322=0,M1329="",Q1329=""),"",IF(AND(T1329="SI",$U1322&gt;=$V$22),"CUMPLE",IF($U1322&gt;=$V$23,"CUMPLE","NO CUMPLE")))</f>
        <v/>
      </c>
      <c r="W1329" s="131"/>
      <c r="X1329" s="186" t="str">
        <f>IF(OR(W1322=0,M1329="",Q1329=""),"",IF(AND(T1329="SI",W1322&lt;=$X$22),"CUMPLE",IF(W1322&lt;=$X$23,"CUMPLE","NO CUMPLE")))</f>
        <v/>
      </c>
      <c r="Y1329" s="132"/>
      <c r="Z1329" s="186" t="str">
        <f>IF(OR(Y1322=0,M1329="",Q1329=""),"",IF(AND(T1329="SI",Y1322&gt;=$Z$22),"CUMPLE",IF(Y1322&gt;=$Z$23,"CUMPLE","NO CUMPLE")))</f>
        <v/>
      </c>
      <c r="AA1329" s="214" t="str">
        <f t="shared" si="1194"/>
        <v/>
      </c>
      <c r="AB1329" s="199">
        <v>2021</v>
      </c>
      <c r="AC1329" s="134">
        <f t="shared" si="1196"/>
        <v>0</v>
      </c>
      <c r="AD1329" s="135" t="str">
        <f t="shared" ref="AD1329:AD1330" si="1202">IF(OR(B1329="",C1329=""),"",IF(AND(AC1329&gt;0,AC1329&lt;=30000),"MIPYME","NO CUMPLE"))</f>
        <v/>
      </c>
      <c r="AE1329" s="136"/>
      <c r="AF1329" s="188" t="str">
        <f>IF(OR(M1329="",L1322="",P1329=""),"",IF(AND(T1322="SI",AE1322&gt;=$AF$22),"CUMPLE",IF(AE1322&gt;=$AF$23,"CUMPLE","NO CUMPLE")))</f>
        <v>CUMPLE</v>
      </c>
      <c r="AG1329" s="136"/>
      <c r="AH1329" s="188" t="str">
        <f>IF(OR(M1329="",L1322="",P1322=""),"",IF(AND(T1322="SI",AG1322&gt;=$AH$22),"CUMPLE",IF(AG1322&gt;=$AH$23,"CUMPLE","NO CUMPLE")))</f>
        <v>CUMPLE</v>
      </c>
      <c r="AI1329" s="162" t="str">
        <f t="shared" si="1197"/>
        <v>CUMPLE</v>
      </c>
    </row>
    <row r="1330" spans="1:37" s="14" customFormat="1" ht="20.100000000000001" customHeight="1">
      <c r="A1330" s="259"/>
      <c r="B1330" s="150" t="str">
        <f t="shared" si="1198"/>
        <v/>
      </c>
      <c r="C1330" s="150"/>
      <c r="D1330" s="121"/>
      <c r="E1330" s="153"/>
      <c r="F1330" s="153"/>
      <c r="G1330" s="153"/>
      <c r="H1330" s="153"/>
      <c r="I1330" s="153">
        <f t="shared" si="1201"/>
        <v>0</v>
      </c>
      <c r="J1330" s="153">
        <f t="shared" si="1199"/>
        <v>0</v>
      </c>
      <c r="K1330" s="153"/>
      <c r="L1330" s="153"/>
      <c r="M1330" s="149" t="s">
        <v>7</v>
      </c>
      <c r="N1330" s="197" t="e">
        <f>IF(M1330="","",VLOOKUP(M1330,POA!$B$3:$G1294,3,0))</f>
        <v>#N/A</v>
      </c>
      <c r="O1330" s="160" t="s">
        <v>7</v>
      </c>
      <c r="P1330" s="160">
        <f>+SUM(P1331:P1333)</f>
        <v>0</v>
      </c>
      <c r="Q1330" s="203" t="str">
        <f>IF(ISERROR(VLOOKUP(M1330,POA!$B$3:$G1300,2,0)),"",VLOOKUP(M1330,POA!$B$3:$G1300,2,0))</f>
        <v/>
      </c>
      <c r="R1330" s="204"/>
      <c r="S1330" s="246" t="str">
        <f>IF(OR($R$26=0,M1330="",Q1330=""),"",IF($R$26&gt;=VLOOKUP(M1330,POA!$B$3:$G$21,6,FALSE),"CUMPLE","NO CUMPLE"))</f>
        <v/>
      </c>
      <c r="T1330" s="129"/>
      <c r="U1330" s="130"/>
      <c r="V1330" s="186" t="str">
        <f>IF(OR($U1322=0,M1330="",Q1330=""),"",IF(AND(T1330="SI",$U1322&gt;=$V$22),"CUMPLE",IF($U1322&gt;=$V$23,"CUMPLE","NO CUMPLE")))</f>
        <v/>
      </c>
      <c r="W1330" s="131"/>
      <c r="X1330" s="186" t="str">
        <f>IF(OR(W1322=0,M1330="",Q1330=""),"",IF(AND(T1330="SI",W1322&lt;=$X$22),"CUMPLE",IF(W1322&lt;=$X$23,"CUMPLE","NO CUMPLE")))</f>
        <v/>
      </c>
      <c r="Y1330" s="132"/>
      <c r="Z1330" s="186" t="str">
        <f>IF(OR(Y1322=0,M1330="",Q1330=""),"",IF(AND(T1330="SI",Y1322&gt;=$Z$22),"CUMPLE",IF(Y1322&gt;=$Z$23,"CUMPLE","NO CUMPLE")))</f>
        <v/>
      </c>
      <c r="AA1330" s="215" t="str">
        <f t="shared" si="1194"/>
        <v/>
      </c>
      <c r="AB1330" s="133">
        <v>2021</v>
      </c>
      <c r="AC1330" s="134">
        <f t="shared" si="1196"/>
        <v>0</v>
      </c>
      <c r="AD1330" s="135" t="str">
        <f t="shared" si="1202"/>
        <v/>
      </c>
      <c r="AE1330" s="136"/>
      <c r="AF1330" s="188" t="str">
        <f>IF(OR(M1330="",L1322="",P1322=""),"",IF(AND(T1322="SI",AE1322&gt;=$AF$22),"CUMPLE",IF(AE1322&gt;=$AF$23,"CUMPLE","NO CUMPLE")))</f>
        <v>CUMPLE</v>
      </c>
      <c r="AG1330" s="136"/>
      <c r="AH1330" s="188" t="str">
        <f>IF(OR(M1330="",L1322="",P1322=""),"",IF(AND(T1322="SI",AG1322&gt;=$AH$22),"CUMPLE",IF(AG1322&gt;=$AH$23,"CUMPLE","NO CUMPLE")))</f>
        <v>CUMPLE</v>
      </c>
      <c r="AI1330" s="162" t="str">
        <f t="shared" si="1197"/>
        <v>CUMPLE</v>
      </c>
    </row>
    <row r="1331" spans="1:37" s="14" customFormat="1" ht="20.100000000000001" customHeight="1">
      <c r="A1331" s="259"/>
      <c r="B1331" s="150" t="str">
        <f t="shared" si="1198"/>
        <v/>
      </c>
      <c r="C1331" s="150"/>
      <c r="D1331" s="121"/>
      <c r="E1331" s="153"/>
      <c r="F1331" s="153"/>
      <c r="G1331" s="153"/>
      <c r="H1331" s="153"/>
      <c r="I1331" s="153">
        <f t="shared" si="1201"/>
        <v>0</v>
      </c>
      <c r="J1331" s="153">
        <f t="shared" si="1199"/>
        <v>0</v>
      </c>
      <c r="K1331" s="153"/>
      <c r="L1331" s="153"/>
      <c r="M1331" s="151" t="s">
        <v>7</v>
      </c>
      <c r="N1331" s="197" t="e">
        <f>IF(M1331="","",VLOOKUP(M1331,POA!$B$3:$G1294,3,0))</f>
        <v>#N/A</v>
      </c>
      <c r="O1331" s="160" t="s">
        <v>7</v>
      </c>
      <c r="P1331" s="160">
        <f>+SUM(P1332:P1333)</f>
        <v>0</v>
      </c>
      <c r="Q1331" s="203" t="str">
        <f>IF(ISERROR(VLOOKUP(M1331,POA!$B$3:$G1301,2,0)),"",VLOOKUP(M1331,POA!$B$3:$G1301,2,0))</f>
        <v/>
      </c>
      <c r="R1331" s="204"/>
      <c r="S1331" s="246"/>
      <c r="T1331" s="129"/>
      <c r="U1331" s="130"/>
      <c r="V1331" s="186" t="str">
        <f>IF(OR($U1322=0,M1331="",Q1331=""),"",IF(AND(T1331="SI",$U1322&gt;=$V$22),"CUMPLE",IF($U1322&gt;=$V$23,"CUMPLE","NO CUMPLE")))</f>
        <v/>
      </c>
      <c r="W1331" s="131"/>
      <c r="X1331" s="186" t="str">
        <f>IF(OR(W1322=0,M1331="",Q1331=""),"",IF(AND(T1331="SI",W1322&lt;=$X$22),"CUMPLE",IF(W1322&lt;=$X$23,"CUMPLE","NO CUMPLE")))</f>
        <v/>
      </c>
      <c r="Y1331" s="132"/>
      <c r="Z1331" s="186" t="str">
        <f>IF(OR(Y1322=0,M1331="",Q1331=""),"",IF(AND(T1331="SI",Y1322&gt;=$Z$22),"CUMPLE",IF(Y1322&gt;=$Z$23,"CUMPLE","NO CUMPLE")))</f>
        <v/>
      </c>
      <c r="AA1331" s="214" t="str">
        <f t="shared" si="1194"/>
        <v/>
      </c>
      <c r="AB1331" s="199">
        <v>2021</v>
      </c>
      <c r="AC1331" s="134">
        <f t="shared" si="1196"/>
        <v>0</v>
      </c>
      <c r="AD1331" s="135" t="str">
        <f>IF(OR(B1331="",C1331=""),"",IF(AND(AC1331&gt;0,AC1331&lt;=30000),"MIPYME","NO CUMPLE"))</f>
        <v/>
      </c>
      <c r="AE1331" s="136"/>
      <c r="AF1331" s="188" t="str">
        <f>IF(OR(M1331="",L1322="",P1331=""),"",IF(AND(T1322="SI",AE1322&gt;=$AF$22),"CUMPLE",IF(AE1322&gt;=$AF$23,"CUMPLE","NO CUMPLE")))</f>
        <v>CUMPLE</v>
      </c>
      <c r="AG1331" s="136"/>
      <c r="AH1331" s="188" t="str">
        <f>IF(OR(M1331="",L1322="",P1322=""),"",IF(AND(T1322="SI",AG1322&gt;=$AH$22),"CUMPLE",IF(AG1322&gt;=$AH$23,"CUMPLE","NO CUMPLE")))</f>
        <v>CUMPLE</v>
      </c>
      <c r="AI1331" s="162" t="str">
        <f t="shared" si="1197"/>
        <v>CUMPLE</v>
      </c>
    </row>
    <row r="1332" spans="1:37" ht="20.100000000000001" customHeight="1">
      <c r="A1332" s="259"/>
      <c r="B1332" s="284" t="str">
        <f t="shared" si="1198"/>
        <v/>
      </c>
      <c r="C1332" s="284"/>
      <c r="D1332" s="284"/>
      <c r="E1332" s="216"/>
      <c r="F1332" s="153"/>
      <c r="G1332" s="153"/>
      <c r="H1332" s="153"/>
      <c r="I1332" s="153">
        <f>IF(ISERROR(E1332-G1332),"",E1332-G1332)</f>
        <v>0</v>
      </c>
      <c r="J1332" s="153">
        <f t="shared" si="1199"/>
        <v>0</v>
      </c>
      <c r="K1332" s="153"/>
      <c r="L1332" s="153"/>
      <c r="M1332" s="151" t="s">
        <v>7</v>
      </c>
      <c r="N1332" s="197" t="e">
        <f>IF(M1332="","",VLOOKUP(M1332,POA!$B$3:$G1294,3,0))</f>
        <v>#N/A</v>
      </c>
      <c r="O1332" s="160" t="s">
        <v>7</v>
      </c>
      <c r="P1332" s="160">
        <f>+SUM(P1333:P1333)</f>
        <v>0</v>
      </c>
      <c r="Q1332" s="203" t="str">
        <f>IF(ISERROR(VLOOKUP(M1332,POA!$B$3:$G1302,2,0)),"",VLOOKUP(M1332,POA!$B$3:$G1302,2,0))</f>
        <v/>
      </c>
      <c r="R1332" s="204"/>
      <c r="S1332" s="253"/>
      <c r="T1332" s="129"/>
      <c r="U1332" s="129"/>
      <c r="V1332" s="186" t="str">
        <f>IF(OR($U1323=0,M1332="",Q1332=""),"",IF(AND(T1332="SI",$U1323&gt;=$V$22),"CUMPLE",IF($U1323&gt;=$V$23,"CUMPLE","NO CUMPLE")))</f>
        <v/>
      </c>
      <c r="W1332" s="129"/>
      <c r="X1332" s="186" t="str">
        <f>IF(OR(W1323=0,M1332="",Q1332=""),"",IF(AND(T1332="SI",W1323&lt;=$X$22),"CUMPLE",IF(W1323&lt;=$X$23,"CUMPLE","NO CUMPLE")))</f>
        <v/>
      </c>
      <c r="Y1332" s="129"/>
      <c r="Z1332" s="186" t="str">
        <f>IF(OR(Y1323=0,M1332="",Q1332=""),"",IF(AND(T1332="SI",Y1323&gt;=$Z$22),"CUMPLE",IF(Y1323&gt;=$Z$23,"CUMPLE","NO CUMPLE")))</f>
        <v/>
      </c>
      <c r="AA1332" s="214" t="str">
        <f t="shared" si="1194"/>
        <v/>
      </c>
      <c r="AB1332" s="200"/>
      <c r="AC1332" s="129"/>
      <c r="AD1332" s="129"/>
      <c r="AE1332" s="129"/>
      <c r="AF1332" s="188" t="str">
        <f>IF(OR(M1332="",L1322="",P1332=""),"",IF(AND(T1322="SI",AE1322&gt;=$AF$22),"CUMPLE",IF(AE1322&gt;=$AF$23,"CUMPLE","NO CUMPLE")))</f>
        <v>CUMPLE</v>
      </c>
      <c r="AG1332" s="129"/>
      <c r="AH1332" s="188" t="str">
        <f>IF(OR(M1332="",L1322="",P1322=""),"",IF(AND(T1322="SI",AG1322&gt;=$AH$22),"CUMPLE",IF(AG1322&gt;=$AH$23,"CUMPLE","NO CUMPLE")))</f>
        <v>CUMPLE</v>
      </c>
      <c r="AI1332" s="162" t="str">
        <f t="shared" si="1197"/>
        <v>CUMPLE</v>
      </c>
      <c r="AJ1332" s="14"/>
      <c r="AK1332" s="14"/>
    </row>
    <row r="1333" spans="1:37" ht="9.9499999999999993" customHeight="1" thickBot="1">
      <c r="A1333" s="259"/>
      <c r="B1333" s="322" t="s">
        <v>73</v>
      </c>
      <c r="C1333" s="323"/>
      <c r="D1333" s="323"/>
      <c r="E1333" s="323"/>
      <c r="F1333" s="323"/>
      <c r="G1333" s="323"/>
      <c r="H1333" s="323"/>
      <c r="I1333" s="323"/>
      <c r="J1333" s="323"/>
      <c r="K1333" s="323"/>
      <c r="L1333" s="323"/>
      <c r="M1333" s="323"/>
      <c r="N1333" s="323"/>
      <c r="O1333" s="323"/>
      <c r="P1333" s="323"/>
      <c r="Q1333" s="323"/>
      <c r="R1333" s="323"/>
      <c r="S1333" s="324"/>
      <c r="T1333" s="323"/>
      <c r="U1333" s="323"/>
      <c r="V1333" s="323"/>
      <c r="W1333" s="323"/>
      <c r="X1333" s="323"/>
      <c r="Y1333" s="323"/>
      <c r="Z1333" s="323"/>
      <c r="AA1333" s="324"/>
      <c r="AB1333" s="323"/>
      <c r="AC1333" s="323"/>
      <c r="AD1333" s="323"/>
      <c r="AE1333" s="323"/>
      <c r="AF1333" s="323"/>
      <c r="AG1333" s="323"/>
      <c r="AH1333" s="323"/>
      <c r="AI1333" s="325"/>
      <c r="AJ1333" s="14"/>
      <c r="AK1333" s="14"/>
    </row>
    <row r="1334" spans="1:37" s="221" customFormat="1" ht="26.1" customHeight="1">
      <c r="A1334" s="269" t="s">
        <v>455</v>
      </c>
      <c r="B1334" s="222">
        <v>110</v>
      </c>
      <c r="C1334" s="223" t="s">
        <v>456</v>
      </c>
      <c r="D1334" s="224">
        <f>IF(SUM(D1335:D1344)=0,"",SUM(D1335:D1344))</f>
        <v>1</v>
      </c>
      <c r="E1334" s="225">
        <f t="shared" ref="E1334:K1334" si="1203">IF(ISERROR(SUM(E1335:E1344)),"",SUM(E1335:E1344))</f>
        <v>2942933881</v>
      </c>
      <c r="F1334" s="225">
        <f t="shared" si="1203"/>
        <v>3667091695</v>
      </c>
      <c r="G1334" s="225">
        <f t="shared" si="1203"/>
        <v>135780665</v>
      </c>
      <c r="H1334" s="225">
        <f t="shared" si="1203"/>
        <v>320254568</v>
      </c>
      <c r="I1334" s="225">
        <f t="shared" si="1203"/>
        <v>2807153216</v>
      </c>
      <c r="J1334" s="225">
        <f t="shared" si="1203"/>
        <v>3346837127</v>
      </c>
      <c r="K1334" s="225">
        <f t="shared" si="1203"/>
        <v>23047125</v>
      </c>
      <c r="L1334" s="225">
        <f t="shared" ref="L1334" si="1204">IF(ISERROR(SUM(L1335:L1343)),"",SUM(L1335:L1343))</f>
        <v>3694258.0010000002</v>
      </c>
      <c r="M1334" s="226">
        <v>4</v>
      </c>
      <c r="N1334" s="227">
        <f>IF(M1334="","",VLOOKUP(M1334,POA!$B$3:$G1306,3,0))</f>
        <v>5</v>
      </c>
      <c r="O1334" s="228" t="s">
        <v>7</v>
      </c>
      <c r="P1334" s="228">
        <f>+SUM(P1335:P1343)</f>
        <v>0</v>
      </c>
      <c r="Q1334" s="229">
        <f>IF(ISERROR(VLOOKUP(M1334,POA!$B$3:$G1319,2,0)),"",VLOOKUP(M1334,POA!$B$3:$G1319,2,0))</f>
        <v>1378467964</v>
      </c>
      <c r="R1334" s="230">
        <f>IF(M1334="","",SUM($I$1334)+IF(ISERROR(VLOOKUP(M1334,POA!$B$3:$G1303,4,0)),"",VLOOKUP(M1334,POA!$B$3:$G1303,4,0)))</f>
        <v>3082846808.8000002</v>
      </c>
      <c r="S1334" s="231" t="str">
        <f>IF(OR($R$26=0,M1334="",Q1334=""),"",IF($R$26&gt;=VLOOKUP(M1334,POA!$B$3:$G$21,6,FALSE),"CUMPLE","NO CUMPLE"))</f>
        <v/>
      </c>
      <c r="T1334" s="225" t="str">
        <f>IF(M1334="","",IF(COUNTIFS(T1335:T1344,"SI",D1335:D1344,"&gt;=10%")&gt;0,"SI","NO"))</f>
        <v>SI</v>
      </c>
      <c r="U1334" s="225">
        <f>IF(ISERROR(SUM(E1334/G1334)),0,SUM(E1334/G1334))</f>
        <v>21.674174898171252</v>
      </c>
      <c r="V1334" s="232" t="str">
        <f>IF(OR($U1334=0,M1334="",Q1334=""),"",IF(AND(T1334="SI",$U1334&gt;=$V$22),"CUMPLE",IF($U1334&gt;=$V$23,"CUMPLE","NO CUMPLE")))</f>
        <v>CUMPLE</v>
      </c>
      <c r="W1334" s="233">
        <f>IF(M1334="","",IF(ISERROR(SUM(H1334/F1334)),0,SUM(H1334/F1334)))</f>
        <v>8.7332031657855774E-2</v>
      </c>
      <c r="X1334" s="232" t="str">
        <f>IF(OR(W1334=0,M1334="",Q1334=""),"",IF(AND(T1334="SI",W1334&lt;=$X$22),"CUMPLE",IF(W1334&lt;=$X$23,"CUMPLE","NO CUMPLE")))</f>
        <v>CUMPLE</v>
      </c>
      <c r="Y1334" s="225">
        <f>IF(ISERROR(SUM(K1334/L1334)),0,SUM(K1334/L1334))</f>
        <v>6.2386343871384629</v>
      </c>
      <c r="Z1334" s="232" t="str">
        <f>IF(OR(Y1334=0,M1334="",Q1334=""),"",IF(AND(T1334="SI",Y1334&gt;=$Z$22),"CUMPLE",IF(Y1334&gt;=$Z$23,"CUMPLE","NO CUMPLE")))</f>
        <v>CUMPLE</v>
      </c>
      <c r="AA1334" s="234" t="str">
        <f t="shared" ref="AA1334:AA1344" si="1205">IF(OR(S1334="",V1334="",X1334="",Z1334=""),"",IF(S1334="NO CUMPLE","NO CUMPLE",IF(V1334="NO CUMPLE","NO CUMPLE",IF(X1334="NO CUMPLE","NO CUMPLE",IF(Z1334="NO CUMPLE","NO CUMPLE",IF(Z1334="NO CUMPLE","NO CUMPLE","CUMPLE"))))))</f>
        <v/>
      </c>
      <c r="AB1334" s="235">
        <v>2021</v>
      </c>
      <c r="AC1334" s="236">
        <f>IF(ISERROR(F1334/VLOOKUP(AB1334,$AC$21:$AD$23,2)),"",F1334/VLOOKUP(AB1334,$AC$21:$AD$23,2))</f>
        <v>4036.3090269293339</v>
      </c>
      <c r="AD1334" s="237" t="str">
        <f>IF(OR(B1334="",C1334=""),"",IF(AND(AC1334&gt;0,AC1334&lt;=30000),"MIPYME","NO CUMPLE"))</f>
        <v>MIPYME</v>
      </c>
      <c r="AE1334" s="238">
        <f>IF(M1334="","",IF(ISERROR(SUM(K1334/J1334)),0,SUM(K1334/J1334)))</f>
        <v>6.8862403891935793E-3</v>
      </c>
      <c r="AF1334" s="239" t="str">
        <f>IF(OR(M1334="",L1334="",P1334=""),"",IF(AND(T1334="SI",AE1334&gt;=$AF$22),"CUMPLE",IF(AE1334&gt;=$AF$23,"CUMPLE","NO CUMPLE")))</f>
        <v>CUMPLE</v>
      </c>
      <c r="AG1334" s="238">
        <f>IF(M1334="","",IF(ISERROR(SUM(K1334/F1334)),0,SUM(K1334/F1334)))</f>
        <v>6.2848510255209206E-3</v>
      </c>
      <c r="AH1334" s="239" t="str">
        <f>IF(OR(M1334="",L1334="",P1334=""),"",IF(AND(T1334="SI",AG1334&gt;=$AH$22),"CUMPLE",IF(AG1334&gt;=$AH$23,"CUMPLE","NO CUMPLE")))</f>
        <v>CUMPLE</v>
      </c>
      <c r="AI1334" s="234" t="str">
        <f>IF(OR(AF1334="",AH1334=""),"",IF(AF1334="NO CUMPLE","NO CUMPLE",IF(AH1334="NO CUMPLE","NO CUMPLE",IF(AH1334="NO CUMPLE","NO CUMPLE","CUMPLE"))))</f>
        <v>CUMPLE</v>
      </c>
    </row>
    <row r="1335" spans="1:37" s="14" customFormat="1" ht="20.100000000000001" customHeight="1">
      <c r="A1335" s="259">
        <v>45462</v>
      </c>
      <c r="B1335" s="146">
        <f>IF(C1335="","",B1334+0.1)</f>
        <v>110.1</v>
      </c>
      <c r="C1335" s="146" t="s">
        <v>457</v>
      </c>
      <c r="D1335" s="147">
        <v>0.5</v>
      </c>
      <c r="E1335" s="137">
        <v>714874822</v>
      </c>
      <c r="F1335" s="137">
        <v>742809622</v>
      </c>
      <c r="G1335" s="137">
        <v>90424499</v>
      </c>
      <c r="H1335" s="137">
        <v>90424499</v>
      </c>
      <c r="I1335" s="137">
        <f>IF(ISERROR(E1335-G1335),"",E1335-G1335)</f>
        <v>624450323</v>
      </c>
      <c r="J1335" s="137">
        <f>IF(ISERROR(F1335-H1335),"",F1335-H1335)</f>
        <v>652385123</v>
      </c>
      <c r="K1335" s="137">
        <v>218461352</v>
      </c>
      <c r="L1335" s="137">
        <v>1E-3</v>
      </c>
      <c r="M1335" s="148">
        <v>6</v>
      </c>
      <c r="N1335" s="198">
        <f>IF(M1335="","",VLOOKUP(M1335,POA!$B$3:$G1306,3,0))</f>
        <v>5</v>
      </c>
      <c r="O1335" s="159" t="s">
        <v>7</v>
      </c>
      <c r="P1335" s="159">
        <f t="shared" ref="P1335:P1336" si="1206">+SUM(P1336:P1344)</f>
        <v>0</v>
      </c>
      <c r="Q1335" s="202">
        <f>IF(ISERROR(VLOOKUP(M1335,POA!$B$3:$G1319,2,0)),"",VLOOKUP(M1335,POA!$B$3:$G1319,2,0))</f>
        <v>1264100957</v>
      </c>
      <c r="R1335" s="264">
        <f>IF(M1335="","",SUM($I$1334)+IF(ISERROR(VLOOKUP(M1335,POA!$B$3:$G1304,4,0)),"",VLOOKUP(M1335,POA!$B$3:$G1304,4,0)))</f>
        <v>3059973407.4000001</v>
      </c>
      <c r="S1335" s="256" t="str">
        <f>IF(OR($R$26=0,M1335="",Q1335=""),"",IF($R$26&gt;=VLOOKUP(M1335,POA!$B$3:$G$21,6,FALSE),"CUMPLE","NO CUMPLE"))</f>
        <v/>
      </c>
      <c r="T1335" s="154"/>
      <c r="U1335" s="138"/>
      <c r="V1335" s="185" t="str">
        <f>IF(OR($U1334=0,M1335="",Q1335=""),"",IF(AND(T1335="SI",$U1334&gt;=$V$22),"CUMPLE",IF($U1334&gt;=$V$23,"CUMPLE","NO CUMPLE")))</f>
        <v>CUMPLE</v>
      </c>
      <c r="W1335" s="139"/>
      <c r="X1335" s="185" t="str">
        <f>IF(OR(W1334=0,M1335="",Q1335=""),"",IF(AND(T1335="SI",W1334&lt;=$X$22),"CUMPLE",IF(W1334&lt;=$X$23,"CUMPLE","NO CUMPLE")))</f>
        <v>CUMPLE</v>
      </c>
      <c r="Y1335" s="140"/>
      <c r="Z1335" s="185" t="str">
        <f>IF(OR(Y1334=0,M1335="",Q1335=""),"",IF(AND(T1335="SI",Y1334&gt;=$Z$22),"CUMPLE",IF(Y1334&gt;=$Z$23,"CUMPLE","NO CUMPLE")))</f>
        <v>CUMPLE</v>
      </c>
      <c r="AA1335" s="213" t="str">
        <f t="shared" si="1205"/>
        <v/>
      </c>
      <c r="AB1335" s="141">
        <v>2021</v>
      </c>
      <c r="AC1335" s="142">
        <f t="shared" ref="AC1335:AC1343" si="1207">IF(ISERROR(F1335/VLOOKUP(AB1335,$AC$21:$AD$23,2)),"",F1335/VLOOKUP(AB1335,$AC$21:$AD$23,2))</f>
        <v>817.59863999489278</v>
      </c>
      <c r="AD1335" s="143" t="str">
        <f>IF(OR(B1335="",C1335=""),"",IF(AND(AC1335&gt;0,AC1335&lt;=30000),"MIPYME","NO CUMPLE"))</f>
        <v>MIPYME</v>
      </c>
      <c r="AE1335" s="144"/>
      <c r="AF1335" s="187" t="str">
        <f>IF(OR(M1335="",L1334="",P1335=""),"",IF(AND(T1334="SI",AE1334&gt;=$AF$22),"CUMPLE",IF(AE1334&gt;=$AF$23,"CUMPLE","NO CUMPLE")))</f>
        <v>CUMPLE</v>
      </c>
      <c r="AG1335" s="144"/>
      <c r="AH1335" s="187" t="str">
        <f>IF(OR(M1335="",L1334="",P1335=""),"",IF(AND(T1334="SI",AG1334&gt;=$AH$22),"CUMPLE",IF(AG1334&gt;=$AH$23,"CUMPLE","NO CUMPLE")))</f>
        <v>CUMPLE</v>
      </c>
      <c r="AI1335" s="161" t="str">
        <f t="shared" ref="AI1335:AI1344" si="1208">IF(OR(AF1335="",AH1335=""),"",IF(AF1335="NO CUMPLE","NO CUMPLE",IF(AH1335="NO CUMPLE","NO CUMPLE",IF(AH1335="NO CUMPLE","NO CUMPLE","CUMPLE"))))</f>
        <v>CUMPLE</v>
      </c>
    </row>
    <row r="1336" spans="1:37" s="14" customFormat="1" ht="20.100000000000001" customHeight="1">
      <c r="A1336" s="259">
        <v>45462</v>
      </c>
      <c r="B1336" s="21">
        <f t="shared" ref="B1336:B1344" si="1209">IF(C1336="","",B1335+0.1)</f>
        <v>110.19999999999999</v>
      </c>
      <c r="C1336" s="21" t="s">
        <v>458</v>
      </c>
      <c r="D1336" s="121">
        <v>0.5</v>
      </c>
      <c r="E1336" s="153">
        <v>2228059059</v>
      </c>
      <c r="F1336" s="153">
        <v>2924282073</v>
      </c>
      <c r="G1336" s="153">
        <v>45356166</v>
      </c>
      <c r="H1336" s="153">
        <v>229830069</v>
      </c>
      <c r="I1336" s="153">
        <f>IF(ISERROR(E1336-G1336),"",E1336-G1336)</f>
        <v>2182702893</v>
      </c>
      <c r="J1336" s="153">
        <f t="shared" ref="J1336:J1344" si="1210">IF(ISERROR(F1336-H1336),"",F1336-H1336)</f>
        <v>2694452004</v>
      </c>
      <c r="K1336" s="153">
        <v>-195414227</v>
      </c>
      <c r="L1336" s="153">
        <v>3694258</v>
      </c>
      <c r="M1336" s="149">
        <v>7</v>
      </c>
      <c r="N1336" s="197">
        <f>IF(M1336="","",VLOOKUP(M1336,POA!$B$3:$G1306,3,0))</f>
        <v>5</v>
      </c>
      <c r="O1336" s="160" t="s">
        <v>7</v>
      </c>
      <c r="P1336" s="160">
        <f t="shared" si="1206"/>
        <v>0</v>
      </c>
      <c r="Q1336" s="255">
        <f>IF(ISERROR(VLOOKUP(M1336,POA!$B$3:$G1319,2,0)),"",VLOOKUP(M1336,POA!$B$3:$G1319,2,0))</f>
        <v>1167015102</v>
      </c>
      <c r="R1336" s="295">
        <f>IF(M1336="","",SUM($I$1334)+IF(ISERROR(VLOOKUP(M1336,POA!$B$3:$G1305,4,0)),"",VLOOKUP(M1336,POA!$B$3:$G1305,4,0)))</f>
        <v>3040556236.4000001</v>
      </c>
      <c r="S1336" s="257" t="str">
        <f>IF(OR($R$26=0,M1336="",Q1336=""),"",IF($R$26&gt;=VLOOKUP(M1336,POA!$B$3:$G$21,6,FALSE),"CUMPLE","NO CUMPLE"))</f>
        <v/>
      </c>
      <c r="T1336" s="129" t="s">
        <v>71</v>
      </c>
      <c r="U1336" s="130"/>
      <c r="V1336" s="186" t="str">
        <f>IF(OR($U1334=0,M1336="",Q1336=""),"",IF(AND(T1336="SI",$U1334&gt;=$V$22),"CUMPLE",IF($U1334&gt;=$V$23,"CUMPLE","NO CUMPLE")))</f>
        <v>CUMPLE</v>
      </c>
      <c r="W1336" s="131"/>
      <c r="X1336" s="186" t="str">
        <f>IF(OR(W1334=0,M1336="",Q1336=""),"",IF(AND(T1336="SI",W1334&lt;=$X$22),"CUMPLE",IF(W1334&lt;=$X$23,"CUMPLE","NO CUMPLE")))</f>
        <v>CUMPLE</v>
      </c>
      <c r="Y1336" s="132"/>
      <c r="Z1336" s="186" t="str">
        <f>IF(OR(Y1334=0,M1336="",Q1336=""),"",IF(AND(T1336="SI",Y1334&gt;=$Z$22),"CUMPLE",IF(Y1334&gt;=$Z$23,"CUMPLE","NO CUMPLE")))</f>
        <v>CUMPLE</v>
      </c>
      <c r="AA1336" s="214" t="str">
        <f t="shared" si="1205"/>
        <v/>
      </c>
      <c r="AB1336" s="199">
        <v>2021</v>
      </c>
      <c r="AC1336" s="134">
        <f t="shared" si="1207"/>
        <v>3218.710386934441</v>
      </c>
      <c r="AD1336" s="135" t="str">
        <f t="shared" ref="AD1336:AD1339" si="1211">IF(OR(B1336="",C1336=""),"",IF(AND(AC1336&gt;0,AC1336&lt;=30000),"MIPYME","NO CUMPLE"))</f>
        <v>MIPYME</v>
      </c>
      <c r="AE1336" s="136"/>
      <c r="AF1336" s="188" t="str">
        <f>IF(OR(M1336="",L1334="",P1336=""),"",IF(AND(T1334="SI",AE1334&gt;=$AF$22),"CUMPLE",IF(AE1334&gt;=$AF$23,"CUMPLE","NO CUMPLE")))</f>
        <v>CUMPLE</v>
      </c>
      <c r="AG1336" s="136"/>
      <c r="AH1336" s="188" t="str">
        <f>IF(OR(M1336="",L1334="",P1334=""),"",IF(AND(T1334="SI",AG1334&gt;=$AH$22),"CUMPLE",IF(AG1334&gt;=$AH$23,"CUMPLE","NO CUMPLE")))</f>
        <v>CUMPLE</v>
      </c>
      <c r="AI1336" s="162" t="str">
        <f t="shared" si="1208"/>
        <v>CUMPLE</v>
      </c>
    </row>
    <row r="1337" spans="1:37" s="14" customFormat="1" ht="20.100000000000001" customHeight="1">
      <c r="A1337" s="259"/>
      <c r="B1337" s="21" t="str">
        <f t="shared" si="1209"/>
        <v/>
      </c>
      <c r="C1337" s="21"/>
      <c r="D1337" s="121"/>
      <c r="E1337" s="153"/>
      <c r="F1337" s="153"/>
      <c r="G1337" s="153"/>
      <c r="H1337" s="153"/>
      <c r="I1337" s="153">
        <f t="shared" ref="I1337:I1343" si="1212">IF(ISERROR(E1337-G1337),"",E1337-G1337)</f>
        <v>0</v>
      </c>
      <c r="J1337" s="153">
        <f t="shared" si="1210"/>
        <v>0</v>
      </c>
      <c r="K1337" s="153"/>
      <c r="L1337" s="153"/>
      <c r="M1337" s="149">
        <v>8</v>
      </c>
      <c r="N1337" s="197">
        <f>IF(M1337="","",VLOOKUP(M1337,POA!$B$3:$G1306,3,0))</f>
        <v>5</v>
      </c>
      <c r="O1337" s="160" t="s">
        <v>7</v>
      </c>
      <c r="P1337" s="160">
        <f>+SUM(P1338:P1345)</f>
        <v>0</v>
      </c>
      <c r="Q1337" s="255">
        <f>IF(ISERROR(VLOOKUP(M1337,POA!$B$3:$G1319,2,0)),"",VLOOKUP(M1337,POA!$B$3:$G1319,2,0))</f>
        <v>1146992897</v>
      </c>
      <c r="R1337" s="295">
        <f>IF(M1337="","",SUM($I$1334)+IF(ISERROR(VLOOKUP(M1337,POA!$B$3:$G1306,4,0)),"",VLOOKUP(M1337,POA!$B$3:$G1306,4,0)))</f>
        <v>3036551795.4000001</v>
      </c>
      <c r="S1337" s="294" t="str">
        <f>IF(OR($R$26=0,M1337="",Q1337=""),"",IF($R$26&gt;=VLOOKUP(M1337,POA!$B$3:$G$21,6,FALSE),"CUMPLE","NO CUMPLE"))</f>
        <v/>
      </c>
      <c r="T1337" s="129"/>
      <c r="U1337" s="130"/>
      <c r="V1337" s="186" t="str">
        <f>IF(OR($U1334=0,M1337="",Q1337=""),"",IF(AND(T1337="SI",$U1334&gt;=$V$22),"CUMPLE",IF($U1334&gt;=$V$23,"CUMPLE","NO CUMPLE")))</f>
        <v>CUMPLE</v>
      </c>
      <c r="W1337" s="131"/>
      <c r="X1337" s="186" t="str">
        <f>IF(OR(W1334=0,M1337="",Q1337=""),"",IF(AND(T1337="SI",W1334&lt;=$X$22),"CUMPLE",IF(W1334&lt;=$X$23,"CUMPLE","NO CUMPLE")))</f>
        <v>CUMPLE</v>
      </c>
      <c r="Y1337" s="132"/>
      <c r="Z1337" s="186" t="str">
        <f>IF(OR(Y1334=0,M1337="",Q1337=""),"",IF(AND(T1337="SI",Y1334&gt;=$Z$22),"CUMPLE",IF(Y1334&gt;=$Z$23,"CUMPLE","NO CUMPLE")))</f>
        <v>CUMPLE</v>
      </c>
      <c r="AA1337" s="214" t="str">
        <f t="shared" si="1205"/>
        <v/>
      </c>
      <c r="AB1337" s="199">
        <v>2021</v>
      </c>
      <c r="AC1337" s="134">
        <f t="shared" si="1207"/>
        <v>0</v>
      </c>
      <c r="AD1337" s="135" t="str">
        <f t="shared" si="1211"/>
        <v/>
      </c>
      <c r="AE1337" s="136"/>
      <c r="AF1337" s="188" t="str">
        <f>IF(OR(M1337="",L1334="",P1337=""),"",IF(AND(T1334="SI",AE1334&gt;=$AF$22),"CUMPLE",IF(AE1334&gt;=$AF$23,"CUMPLE","NO CUMPLE")))</f>
        <v>CUMPLE</v>
      </c>
      <c r="AG1337" s="136"/>
      <c r="AH1337" s="188" t="str">
        <f>IF(OR(M1337="",L1334="",P1334=""),"",IF(AND(T1334="SI",AG1334&gt;=$AH$22),"CUMPLE",IF(AG1334&gt;=$AH$23,"CUMPLE","NO CUMPLE")))</f>
        <v>CUMPLE</v>
      </c>
      <c r="AI1337" s="162" t="str">
        <f t="shared" si="1208"/>
        <v>CUMPLE</v>
      </c>
    </row>
    <row r="1338" spans="1:37" s="14" customFormat="1" ht="20.100000000000001" customHeight="1">
      <c r="A1338" s="259"/>
      <c r="B1338" s="21" t="str">
        <f t="shared" si="1209"/>
        <v/>
      </c>
      <c r="C1338" s="21"/>
      <c r="D1338" s="121"/>
      <c r="E1338" s="153"/>
      <c r="F1338" s="153"/>
      <c r="G1338" s="153"/>
      <c r="H1338" s="153"/>
      <c r="I1338" s="153">
        <f t="shared" si="1212"/>
        <v>0</v>
      </c>
      <c r="J1338" s="153">
        <f t="shared" si="1210"/>
        <v>0</v>
      </c>
      <c r="K1338" s="153"/>
      <c r="L1338" s="153"/>
      <c r="M1338" s="149" t="s">
        <v>7</v>
      </c>
      <c r="N1338" s="197" t="e">
        <f>IF(M1338="","",VLOOKUP(M1338,POA!$B$3:$G1319,3,0))</f>
        <v>#N/A</v>
      </c>
      <c r="O1338" s="160" t="s">
        <v>7</v>
      </c>
      <c r="P1338" s="160">
        <f>+SUM(P1339:P1345)</f>
        <v>0</v>
      </c>
      <c r="Q1338" s="203" t="str">
        <f>IF(ISERROR(VLOOKUP(M1338,POA!$B$3:$G1308,2,0)),"",VLOOKUP(M1338,POA!$B$3:$G1308,2,0))</f>
        <v/>
      </c>
      <c r="R1338" s="261"/>
      <c r="S1338" s="252" t="str">
        <f>IF(OR($R$26=0,M1338="",Q1338=""),"",IF($R$26&gt;=VLOOKUP(M1338,POA!$B$3:$G$21,6,FALSE),"CUMPLE","NO CUMPLE"))</f>
        <v/>
      </c>
      <c r="T1338" s="129"/>
      <c r="U1338" s="130"/>
      <c r="V1338" s="186" t="str">
        <f>IF(OR($U1334=0,M1338="",Q1338=""),"",IF(AND(T1338="SI",$U1334&gt;=$V$22),"CUMPLE",IF($U1334&gt;=$V$23,"CUMPLE","NO CUMPLE")))</f>
        <v/>
      </c>
      <c r="W1338" s="131"/>
      <c r="X1338" s="186" t="str">
        <f>IF(OR(W1334=0,M1338="",Q1338=""),"",IF(AND(T1338="SI",W1334&lt;=$X$22),"CUMPLE",IF(W1334&lt;=$X$23,"CUMPLE","NO CUMPLE")))</f>
        <v/>
      </c>
      <c r="Y1338" s="132"/>
      <c r="Z1338" s="186" t="str">
        <f>IF(OR(Y1334=0,M1338="",Q1338=""),"",IF(AND(T1338="SI",Y1334&gt;=$Z$22),"CUMPLE",IF(Y1334&gt;=$Z$23,"CUMPLE","NO CUMPLE")))</f>
        <v/>
      </c>
      <c r="AA1338" s="214" t="str">
        <f t="shared" si="1205"/>
        <v/>
      </c>
      <c r="AB1338" s="199">
        <v>2021</v>
      </c>
      <c r="AC1338" s="134">
        <f t="shared" si="1207"/>
        <v>0</v>
      </c>
      <c r="AD1338" s="135" t="str">
        <f t="shared" si="1211"/>
        <v/>
      </c>
      <c r="AE1338" s="136"/>
      <c r="AF1338" s="188" t="str">
        <f>IF(OR(M1338="",L1334="",P1338=""),"",IF(AND(T1334="SI",AE1334&gt;=$AF$22),"CUMPLE",IF(AE1334&gt;=$AF$23,"CUMPLE","NO CUMPLE")))</f>
        <v>CUMPLE</v>
      </c>
      <c r="AG1338" s="136"/>
      <c r="AH1338" s="188" t="str">
        <f>IF(OR(M1337="",L1334="",P1334=""),"",IF(AND(T1334="SI",AG1334&gt;=$AH$22),"CUMPLE",IF(AG1334&gt;=$AH$23,"CUMPLE","NO CUMPLE")))</f>
        <v>CUMPLE</v>
      </c>
      <c r="AI1338" s="162" t="str">
        <f t="shared" si="1208"/>
        <v>CUMPLE</v>
      </c>
    </row>
    <row r="1339" spans="1:37" s="14" customFormat="1" ht="20.100000000000001" customHeight="1">
      <c r="A1339" s="259"/>
      <c r="B1339" s="21" t="str">
        <f t="shared" si="1209"/>
        <v/>
      </c>
      <c r="C1339" s="21"/>
      <c r="D1339" s="121"/>
      <c r="E1339" s="153"/>
      <c r="F1339" s="153"/>
      <c r="G1339" s="153"/>
      <c r="H1339" s="153"/>
      <c r="I1339" s="153">
        <f t="shared" si="1212"/>
        <v>0</v>
      </c>
      <c r="J1339" s="153">
        <f t="shared" si="1210"/>
        <v>0</v>
      </c>
      <c r="K1339" s="153"/>
      <c r="L1339" s="153"/>
      <c r="M1339" s="149" t="s">
        <v>7</v>
      </c>
      <c r="N1339" s="197" t="e">
        <f>IF(M1339="","",VLOOKUP(M1339,POA!$B$3:$G1306,3,0))</f>
        <v>#N/A</v>
      </c>
      <c r="O1339" s="160" t="s">
        <v>7</v>
      </c>
      <c r="P1339" s="160">
        <f>+SUM(P1340:P1345)</f>
        <v>0</v>
      </c>
      <c r="Q1339" s="203" t="str">
        <f>IF(ISERROR(VLOOKUP(M1339,POA!$B$3:$G1319,2,0)),"",VLOOKUP(M1339,POA!$B$3:$G1319,2,0))</f>
        <v/>
      </c>
      <c r="R1339" s="204"/>
      <c r="S1339" s="246" t="str">
        <f>IF(OR($R$26=0,M1339="",Q1339=""),"",IF($R$26&gt;=VLOOKUP(M1339,POA!$B$3:$G$21,6,FALSE),"CUMPLE","NO CUMPLE"))</f>
        <v/>
      </c>
      <c r="T1339" s="129"/>
      <c r="U1339" s="130"/>
      <c r="V1339" s="186" t="str">
        <f>IF(OR($U1334=0,M1339="",Q1339=""),"",IF(AND(T1339="SI",$U1334&gt;=$V$22),"CUMPLE",IF($U1334&gt;=$V$23,"CUMPLE","NO CUMPLE")))</f>
        <v/>
      </c>
      <c r="W1339" s="131"/>
      <c r="X1339" s="186" t="str">
        <f>IF(OR(W1334=0,M1339="",Q1339=""),"",IF(AND(T1339="SI",W1334&lt;=$X$22),"CUMPLE",IF(W1334&lt;=$X$23,"CUMPLE","NO CUMPLE")))</f>
        <v/>
      </c>
      <c r="Y1339" s="132"/>
      <c r="Z1339" s="186" t="str">
        <f>IF(OR(Y1334=0,M1339="",Q1339=""),"",IF(AND(T1339="SI",Y1334&gt;=$Z$22),"CUMPLE",IF(Y1334&gt;=$Z$23,"CUMPLE","NO CUMPLE")))</f>
        <v/>
      </c>
      <c r="AA1339" s="214" t="str">
        <f t="shared" si="1205"/>
        <v/>
      </c>
      <c r="AB1339" s="199">
        <v>2021</v>
      </c>
      <c r="AC1339" s="134">
        <f t="shared" si="1207"/>
        <v>0</v>
      </c>
      <c r="AD1339" s="135" t="str">
        <f t="shared" si="1211"/>
        <v/>
      </c>
      <c r="AE1339" s="136"/>
      <c r="AF1339" s="188" t="str">
        <f>IF(OR(M1339="",L1334="",P1339=""),"",IF(AND(T1334="SI",AE1334&gt;=$AF$22),"CUMPLE",IF(AE1334&gt;=$AF$23,"CUMPLE","NO CUMPLE")))</f>
        <v>CUMPLE</v>
      </c>
      <c r="AG1339" s="136"/>
      <c r="AH1339" s="188" t="str">
        <f>IF(OR(M1339="",L1334="",P1334=""),"",IF(AND(T1334="SI",AG1334&gt;=$AH$22),"CUMPLE",IF(AG1334&gt;=$AH$23,"CUMPLE","NO CUMPLE")))</f>
        <v>CUMPLE</v>
      </c>
      <c r="AI1339" s="162" t="str">
        <f t="shared" si="1208"/>
        <v>CUMPLE</v>
      </c>
    </row>
    <row r="1340" spans="1:37" s="14" customFormat="1" ht="20.100000000000001" customHeight="1">
      <c r="A1340" s="259"/>
      <c r="B1340" s="150" t="str">
        <f t="shared" si="1209"/>
        <v/>
      </c>
      <c r="C1340" s="150"/>
      <c r="D1340" s="121"/>
      <c r="E1340" s="153"/>
      <c r="F1340" s="153"/>
      <c r="G1340" s="153"/>
      <c r="H1340" s="153"/>
      <c r="I1340" s="153">
        <f t="shared" si="1212"/>
        <v>0</v>
      </c>
      <c r="J1340" s="153">
        <f t="shared" si="1210"/>
        <v>0</v>
      </c>
      <c r="K1340" s="153"/>
      <c r="L1340" s="153"/>
      <c r="M1340" s="149" t="s">
        <v>7</v>
      </c>
      <c r="N1340" s="197" t="e">
        <f>IF(M1340="","",VLOOKUP(M1340,POA!$B$3:$G1306,3,0))</f>
        <v>#N/A</v>
      </c>
      <c r="O1340" s="160" t="s">
        <v>7</v>
      </c>
      <c r="P1340" s="160">
        <f>+SUM(P1341:P1345)</f>
        <v>0</v>
      </c>
      <c r="Q1340" s="203" t="str">
        <f>IF(ISERROR(VLOOKUP(M1340,POA!$B$3:$G1319,2,0)),"",VLOOKUP(M1340,POA!$B$3:$G1319,2,0))</f>
        <v/>
      </c>
      <c r="R1340" s="204"/>
      <c r="S1340" s="246" t="str">
        <f>IF(OR($R$26=0,M1340="",Q1340=""),"",IF($R$26&gt;=VLOOKUP(M1340,POA!$B$3:$G$21,6,FALSE),"CUMPLE","NO CUMPLE"))</f>
        <v/>
      </c>
      <c r="T1340" s="129"/>
      <c r="U1340" s="130"/>
      <c r="V1340" s="186" t="str">
        <f>IF(OR($U1334=0,M1340="",Q1340=""),"",IF(AND(T1340="SI",$U1334&gt;=$V$22),"CUMPLE",IF($U1334&gt;=$V$23,"CUMPLE","NO CUMPLE")))</f>
        <v/>
      </c>
      <c r="W1340" s="131"/>
      <c r="X1340" s="186" t="str">
        <f>IF(OR(W1334=0,M1340="",Q1340=""),"",IF(AND(T1340="SI",W1334&lt;=$X$22),"CUMPLE",IF(W1334&lt;=$X$23,"CUMPLE","NO CUMPLE")))</f>
        <v/>
      </c>
      <c r="Y1340" s="132"/>
      <c r="Z1340" s="186" t="str">
        <f>IF(OR(Y1334=0,M1340="",Q1340=""),"",IF(AND(T1340="SI",Y1334&gt;=$Z$22),"CUMPLE",IF(Y1334&gt;=$Z$23,"CUMPLE","NO CUMPLE")))</f>
        <v/>
      </c>
      <c r="AA1340" s="214" t="str">
        <f t="shared" si="1205"/>
        <v/>
      </c>
      <c r="AB1340" s="199">
        <v>2021</v>
      </c>
      <c r="AC1340" s="134">
        <f t="shared" si="1207"/>
        <v>0</v>
      </c>
      <c r="AD1340" s="135" t="str">
        <f>IF(OR(B1340="",C1340=""),"",IF(AND(AC1340&gt;0,AC1340&lt;=30000),"MIPYME","NO CUMPLE"))</f>
        <v/>
      </c>
      <c r="AE1340" s="136"/>
      <c r="AF1340" s="188" t="str">
        <f>IF(OR(M1340="",L1334="",P1340=""),"",IF(AND(T1338="SI",AE1334&gt;=$AF$22),"CUMPLE",IF(AE1334&gt;=$AF$23,"CUMPLE","NO CUMPLE")))</f>
        <v>NO CUMPLE</v>
      </c>
      <c r="AG1340" s="136"/>
      <c r="AH1340" s="188" t="str">
        <f>IF(OR(M1340="",L1334="",P1334=""),"",IF(AND(T1334="SI",AG1334&gt;=$AH$22),"CUMPLE",IF(AG1334&gt;=$AH$23,"CUMPLE","NO CUMPLE")))</f>
        <v>CUMPLE</v>
      </c>
      <c r="AI1340" s="162" t="str">
        <f t="shared" si="1208"/>
        <v>NO CUMPLE</v>
      </c>
    </row>
    <row r="1341" spans="1:37" s="14" customFormat="1" ht="20.100000000000001" customHeight="1">
      <c r="A1341" s="259"/>
      <c r="B1341" s="150" t="str">
        <f t="shared" si="1209"/>
        <v/>
      </c>
      <c r="C1341" s="150"/>
      <c r="D1341" s="121"/>
      <c r="E1341" s="153"/>
      <c r="F1341" s="153"/>
      <c r="G1341" s="153"/>
      <c r="H1341" s="153"/>
      <c r="I1341" s="153">
        <f t="shared" si="1212"/>
        <v>0</v>
      </c>
      <c r="J1341" s="153">
        <f t="shared" si="1210"/>
        <v>0</v>
      </c>
      <c r="K1341" s="153"/>
      <c r="L1341" s="153"/>
      <c r="M1341" s="149" t="s">
        <v>7</v>
      </c>
      <c r="N1341" s="197" t="e">
        <f>IF(M1341="","",VLOOKUP(M1341,POA!$B$3:$G1306,3,0))</f>
        <v>#N/A</v>
      </c>
      <c r="O1341" s="160" t="s">
        <v>7</v>
      </c>
      <c r="P1341" s="160">
        <f>+SUM(P1342:P1345)</f>
        <v>0</v>
      </c>
      <c r="Q1341" s="203" t="str">
        <f>IF(ISERROR(VLOOKUP(M1341,POA!$B$3:$G1319,2,0)),"",VLOOKUP(M1341,POA!$B$3:$G1319,2,0))</f>
        <v/>
      </c>
      <c r="R1341" s="204"/>
      <c r="S1341" s="246" t="str">
        <f>IF(OR($R$26=0,M1341="",Q1341=""),"",IF($R$26&gt;=VLOOKUP(M1341,POA!$B$3:$G$21,6,FALSE),"CUMPLE","NO CUMPLE"))</f>
        <v/>
      </c>
      <c r="T1341" s="129"/>
      <c r="U1341" s="130"/>
      <c r="V1341" s="186" t="str">
        <f>IF(OR($U1334=0,M1341="",Q1341=""),"",IF(AND(T1341="SI",$U1334&gt;=$V$22),"CUMPLE",IF($U1334&gt;=$V$23,"CUMPLE","NO CUMPLE")))</f>
        <v/>
      </c>
      <c r="W1341" s="131"/>
      <c r="X1341" s="186" t="str">
        <f>IF(OR(W1334=0,M1341="",Q1341=""),"",IF(AND(T1341="SI",W1334&lt;=$X$22),"CUMPLE",IF(W1334&lt;=$X$23,"CUMPLE","NO CUMPLE")))</f>
        <v/>
      </c>
      <c r="Y1341" s="132"/>
      <c r="Z1341" s="186" t="str">
        <f>IF(OR(Y1334=0,M1341="",Q1341=""),"",IF(AND(T1341="SI",Y1334&gt;=$Z$22),"CUMPLE",IF(Y1334&gt;=$Z$23,"CUMPLE","NO CUMPLE")))</f>
        <v/>
      </c>
      <c r="AA1341" s="214" t="str">
        <f t="shared" si="1205"/>
        <v/>
      </c>
      <c r="AB1341" s="199">
        <v>2021</v>
      </c>
      <c r="AC1341" s="134">
        <f t="shared" si="1207"/>
        <v>0</v>
      </c>
      <c r="AD1341" s="135" t="str">
        <f t="shared" ref="AD1341:AD1342" si="1213">IF(OR(B1341="",C1341=""),"",IF(AND(AC1341&gt;0,AC1341&lt;=30000),"MIPYME","NO CUMPLE"))</f>
        <v/>
      </c>
      <c r="AE1341" s="136"/>
      <c r="AF1341" s="188" t="str">
        <f>IF(OR(M1341="",L1334="",P1341=""),"",IF(AND(T1334="SI",AE1334&gt;=$AF$22),"CUMPLE",IF(AE1334&gt;=$AF$23,"CUMPLE","NO CUMPLE")))</f>
        <v>CUMPLE</v>
      </c>
      <c r="AG1341" s="136"/>
      <c r="AH1341" s="188" t="str">
        <f>IF(OR(M1341="",L1334="",P1334=""),"",IF(AND(T1334="SI",AG1334&gt;=$AH$22),"CUMPLE",IF(AG1334&gt;=$AH$23,"CUMPLE","NO CUMPLE")))</f>
        <v>CUMPLE</v>
      </c>
      <c r="AI1341" s="162" t="str">
        <f t="shared" si="1208"/>
        <v>CUMPLE</v>
      </c>
    </row>
    <row r="1342" spans="1:37" s="14" customFormat="1" ht="20.100000000000001" customHeight="1">
      <c r="A1342" s="259"/>
      <c r="B1342" s="150" t="str">
        <f t="shared" si="1209"/>
        <v/>
      </c>
      <c r="C1342" s="150"/>
      <c r="D1342" s="121"/>
      <c r="E1342" s="153"/>
      <c r="F1342" s="153"/>
      <c r="G1342" s="153"/>
      <c r="H1342" s="153"/>
      <c r="I1342" s="153">
        <f t="shared" si="1212"/>
        <v>0</v>
      </c>
      <c r="J1342" s="153">
        <f t="shared" si="1210"/>
        <v>0</v>
      </c>
      <c r="K1342" s="153"/>
      <c r="L1342" s="153"/>
      <c r="M1342" s="149" t="s">
        <v>7</v>
      </c>
      <c r="N1342" s="197" t="e">
        <f>IF(M1342="","",VLOOKUP(M1342,POA!$B$3:$G1306,3,0))</f>
        <v>#N/A</v>
      </c>
      <c r="O1342" s="160" t="s">
        <v>7</v>
      </c>
      <c r="P1342" s="160">
        <f>+SUM(P1343:P1345)</f>
        <v>0</v>
      </c>
      <c r="Q1342" s="203" t="str">
        <f>IF(ISERROR(VLOOKUP(M1342,POA!$B$3:$G1312,2,0)),"",VLOOKUP(M1342,POA!$B$3:$G1312,2,0))</f>
        <v/>
      </c>
      <c r="R1342" s="204"/>
      <c r="S1342" s="246" t="str">
        <f>IF(OR($R$26=0,M1342="",Q1342=""),"",IF($R$26&gt;=VLOOKUP(M1342,POA!$B$3:$G$21,6,FALSE),"CUMPLE","NO CUMPLE"))</f>
        <v/>
      </c>
      <c r="T1342" s="129"/>
      <c r="U1342" s="130"/>
      <c r="V1342" s="186" t="str">
        <f>IF(OR($U1334=0,M1342="",Q1342=""),"",IF(AND(T1342="SI",$U1334&gt;=$V$22),"CUMPLE",IF($U1334&gt;=$V$23,"CUMPLE","NO CUMPLE")))</f>
        <v/>
      </c>
      <c r="W1342" s="131"/>
      <c r="X1342" s="186" t="str">
        <f>IF(OR(W1334=0,M1342="",Q1342=""),"",IF(AND(T1342="SI",W1334&lt;=$X$22),"CUMPLE",IF(W1334&lt;=$X$23,"CUMPLE","NO CUMPLE")))</f>
        <v/>
      </c>
      <c r="Y1342" s="132"/>
      <c r="Z1342" s="186" t="str">
        <f>IF(OR(Y1334=0,M1342="",Q1342=""),"",IF(AND(T1342="SI",Y1334&gt;=$Z$22),"CUMPLE",IF(Y1334&gt;=$Z$23,"CUMPLE","NO CUMPLE")))</f>
        <v/>
      </c>
      <c r="AA1342" s="215" t="str">
        <f t="shared" si="1205"/>
        <v/>
      </c>
      <c r="AB1342" s="133">
        <v>2021</v>
      </c>
      <c r="AC1342" s="134">
        <f t="shared" si="1207"/>
        <v>0</v>
      </c>
      <c r="AD1342" s="135" t="str">
        <f t="shared" si="1213"/>
        <v/>
      </c>
      <c r="AE1342" s="136"/>
      <c r="AF1342" s="188" t="str">
        <f>IF(OR(M1342="",L1334="",P1334=""),"",IF(AND(T1334="SI",AE1334&gt;=$AF$22),"CUMPLE",IF(AE1334&gt;=$AF$23,"CUMPLE","NO CUMPLE")))</f>
        <v>CUMPLE</v>
      </c>
      <c r="AG1342" s="136"/>
      <c r="AH1342" s="188" t="str">
        <f>IF(OR(M1342="",L1334="",P1334=""),"",IF(AND(T1334="SI",AG1334&gt;=$AH$22),"CUMPLE",IF(AG1334&gt;=$AH$23,"CUMPLE","NO CUMPLE")))</f>
        <v>CUMPLE</v>
      </c>
      <c r="AI1342" s="162" t="str">
        <f t="shared" si="1208"/>
        <v>CUMPLE</v>
      </c>
    </row>
    <row r="1343" spans="1:37" s="14" customFormat="1" ht="20.100000000000001" customHeight="1">
      <c r="A1343" s="259"/>
      <c r="B1343" s="150" t="str">
        <f t="shared" si="1209"/>
        <v/>
      </c>
      <c r="C1343" s="150"/>
      <c r="D1343" s="121"/>
      <c r="E1343" s="153"/>
      <c r="F1343" s="153"/>
      <c r="G1343" s="153"/>
      <c r="H1343" s="153"/>
      <c r="I1343" s="153">
        <f t="shared" si="1212"/>
        <v>0</v>
      </c>
      <c r="J1343" s="153">
        <f t="shared" si="1210"/>
        <v>0</v>
      </c>
      <c r="K1343" s="153"/>
      <c r="L1343" s="153"/>
      <c r="M1343" s="151" t="s">
        <v>7</v>
      </c>
      <c r="N1343" s="197" t="e">
        <f>IF(M1343="","",VLOOKUP(M1343,POA!$B$3:$G1306,3,0))</f>
        <v>#N/A</v>
      </c>
      <c r="O1343" s="160" t="s">
        <v>7</v>
      </c>
      <c r="P1343" s="160">
        <f>+SUM(P1344:P1345)</f>
        <v>0</v>
      </c>
      <c r="Q1343" s="203" t="str">
        <f>IF(ISERROR(VLOOKUP(M1343,POA!$B$3:$G1313,2,0)),"",VLOOKUP(M1343,POA!$B$3:$G1313,2,0))</f>
        <v/>
      </c>
      <c r="R1343" s="204"/>
      <c r="S1343" s="246"/>
      <c r="T1343" s="129"/>
      <c r="U1343" s="130"/>
      <c r="V1343" s="186" t="str">
        <f>IF(OR($U1334=0,M1343="",Q1343=""),"",IF(AND(T1343="SI",$U1334&gt;=$V$22),"CUMPLE",IF($U1334&gt;=$V$23,"CUMPLE","NO CUMPLE")))</f>
        <v/>
      </c>
      <c r="W1343" s="131"/>
      <c r="X1343" s="186" t="str">
        <f>IF(OR(W1334=0,M1343="",Q1343=""),"",IF(AND(T1343="SI",W1334&lt;=$X$22),"CUMPLE",IF(W1334&lt;=$X$23,"CUMPLE","NO CUMPLE")))</f>
        <v/>
      </c>
      <c r="Y1343" s="132"/>
      <c r="Z1343" s="186" t="str">
        <f>IF(OR(Y1334=0,M1343="",Q1343=""),"",IF(AND(T1343="SI",Y1334&gt;=$Z$22),"CUMPLE",IF(Y1334&gt;=$Z$23,"CUMPLE","NO CUMPLE")))</f>
        <v/>
      </c>
      <c r="AA1343" s="214" t="str">
        <f t="shared" si="1205"/>
        <v/>
      </c>
      <c r="AB1343" s="199">
        <v>2021</v>
      </c>
      <c r="AC1343" s="134">
        <f t="shared" si="1207"/>
        <v>0</v>
      </c>
      <c r="AD1343" s="135" t="str">
        <f>IF(OR(B1343="",C1343=""),"",IF(AND(AC1343&gt;0,AC1343&lt;=30000),"MIPYME","NO CUMPLE"))</f>
        <v/>
      </c>
      <c r="AE1343" s="136"/>
      <c r="AF1343" s="188" t="str">
        <f>IF(OR(M1343="",L1334="",P1343=""),"",IF(AND(T1334="SI",AE1334&gt;=$AF$22),"CUMPLE",IF(AE1334&gt;=$AF$23,"CUMPLE","NO CUMPLE")))</f>
        <v>CUMPLE</v>
      </c>
      <c r="AG1343" s="136"/>
      <c r="AH1343" s="188" t="str">
        <f>IF(OR(M1343="",L1334="",P1334=""),"",IF(AND(T1334="SI",AG1334&gt;=$AH$22),"CUMPLE",IF(AG1334&gt;=$AH$23,"CUMPLE","NO CUMPLE")))</f>
        <v>CUMPLE</v>
      </c>
      <c r="AI1343" s="162" t="str">
        <f t="shared" si="1208"/>
        <v>CUMPLE</v>
      </c>
    </row>
    <row r="1344" spans="1:37" ht="20.100000000000001" customHeight="1">
      <c r="A1344" s="259"/>
      <c r="B1344" s="284" t="str">
        <f t="shared" si="1209"/>
        <v/>
      </c>
      <c r="C1344" s="284"/>
      <c r="D1344" s="284"/>
      <c r="E1344" s="216"/>
      <c r="F1344" s="153"/>
      <c r="G1344" s="153"/>
      <c r="H1344" s="153"/>
      <c r="I1344" s="153">
        <f>IF(ISERROR(E1344-G1344),"",E1344-G1344)</f>
        <v>0</v>
      </c>
      <c r="J1344" s="153">
        <f t="shared" si="1210"/>
        <v>0</v>
      </c>
      <c r="K1344" s="153"/>
      <c r="L1344" s="153"/>
      <c r="M1344" s="151" t="s">
        <v>7</v>
      </c>
      <c r="N1344" s="197" t="e">
        <f>IF(M1344="","",VLOOKUP(M1344,POA!$B$3:$G1306,3,0))</f>
        <v>#N/A</v>
      </c>
      <c r="O1344" s="160" t="s">
        <v>7</v>
      </c>
      <c r="P1344" s="160">
        <f>+SUM(P1345:P1345)</f>
        <v>0</v>
      </c>
      <c r="Q1344" s="203" t="str">
        <f>IF(ISERROR(VLOOKUP(M1344,POA!$B$3:$G1314,2,0)),"",VLOOKUP(M1344,POA!$B$3:$G1314,2,0))</f>
        <v/>
      </c>
      <c r="R1344" s="204"/>
      <c r="S1344" s="253"/>
      <c r="T1344" s="129"/>
      <c r="U1344" s="129"/>
      <c r="V1344" s="186" t="str">
        <f>IF(OR($U1335=0,M1344="",Q1344=""),"",IF(AND(T1344="SI",$U1335&gt;=$V$22),"CUMPLE",IF($U1335&gt;=$V$23,"CUMPLE","NO CUMPLE")))</f>
        <v/>
      </c>
      <c r="W1344" s="129"/>
      <c r="X1344" s="186" t="str">
        <f>IF(OR(W1335=0,M1344="",Q1344=""),"",IF(AND(T1344="SI",W1335&lt;=$X$22),"CUMPLE",IF(W1335&lt;=$X$23,"CUMPLE","NO CUMPLE")))</f>
        <v/>
      </c>
      <c r="Y1344" s="129"/>
      <c r="Z1344" s="186" t="str">
        <f>IF(OR(Y1335=0,M1344="",Q1344=""),"",IF(AND(T1344="SI",Y1335&gt;=$Z$22),"CUMPLE",IF(Y1335&gt;=$Z$23,"CUMPLE","NO CUMPLE")))</f>
        <v/>
      </c>
      <c r="AA1344" s="214" t="str">
        <f t="shared" si="1205"/>
        <v/>
      </c>
      <c r="AB1344" s="200"/>
      <c r="AC1344" s="129"/>
      <c r="AD1344" s="129"/>
      <c r="AE1344" s="129"/>
      <c r="AF1344" s="188" t="str">
        <f>IF(OR(M1344="",L1334="",P1344=""),"",IF(AND(T1334="SI",AE1334&gt;=$AF$22),"CUMPLE",IF(AE1334&gt;=$AF$23,"CUMPLE","NO CUMPLE")))</f>
        <v>CUMPLE</v>
      </c>
      <c r="AG1344" s="129"/>
      <c r="AH1344" s="188" t="str">
        <f>IF(OR(M1344="",L1334="",P1334=""),"",IF(AND(T1334="SI",AG1334&gt;=$AH$22),"CUMPLE",IF(AG1334&gt;=$AH$23,"CUMPLE","NO CUMPLE")))</f>
        <v>CUMPLE</v>
      </c>
      <c r="AI1344" s="162" t="str">
        <f t="shared" si="1208"/>
        <v>CUMPLE</v>
      </c>
      <c r="AJ1344" s="14"/>
      <c r="AK1344" s="14"/>
    </row>
    <row r="1345" spans="1:37" ht="9.9499999999999993" customHeight="1" thickBot="1">
      <c r="A1345" s="259"/>
      <c r="B1345" s="322" t="s">
        <v>73</v>
      </c>
      <c r="C1345" s="323"/>
      <c r="D1345" s="323"/>
      <c r="E1345" s="323"/>
      <c r="F1345" s="323"/>
      <c r="G1345" s="323"/>
      <c r="H1345" s="323"/>
      <c r="I1345" s="323"/>
      <c r="J1345" s="323"/>
      <c r="K1345" s="323"/>
      <c r="L1345" s="323"/>
      <c r="M1345" s="323"/>
      <c r="N1345" s="323"/>
      <c r="O1345" s="323"/>
      <c r="P1345" s="323"/>
      <c r="Q1345" s="323"/>
      <c r="R1345" s="323"/>
      <c r="S1345" s="324"/>
      <c r="T1345" s="323"/>
      <c r="U1345" s="323"/>
      <c r="V1345" s="323"/>
      <c r="W1345" s="323"/>
      <c r="X1345" s="323"/>
      <c r="Y1345" s="323"/>
      <c r="Z1345" s="323"/>
      <c r="AA1345" s="324"/>
      <c r="AB1345" s="323"/>
      <c r="AC1345" s="323"/>
      <c r="AD1345" s="323"/>
      <c r="AE1345" s="323"/>
      <c r="AF1345" s="323"/>
      <c r="AG1345" s="323"/>
      <c r="AH1345" s="323"/>
      <c r="AI1345" s="325"/>
      <c r="AJ1345" s="14"/>
      <c r="AK1345" s="14"/>
    </row>
    <row r="1346" spans="1:37" s="221" customFormat="1" ht="26.1" customHeight="1">
      <c r="A1346" s="269"/>
      <c r="B1346" s="222">
        <v>111</v>
      </c>
      <c r="C1346" s="223" t="s">
        <v>459</v>
      </c>
      <c r="D1346" s="224">
        <f>IF(SUM(D1347:D1356)=0,"",SUM(D1347:D1356))</f>
        <v>1</v>
      </c>
      <c r="E1346" s="225">
        <f t="shared" ref="E1346:K1346" si="1214">IF(ISERROR(SUM(E1347:E1356)),"",SUM(E1347:E1356))</f>
        <v>21294743000</v>
      </c>
      <c r="F1346" s="225">
        <f t="shared" si="1214"/>
        <v>24898810000</v>
      </c>
      <c r="G1346" s="225">
        <f t="shared" si="1214"/>
        <v>9852025000</v>
      </c>
      <c r="H1346" s="225">
        <f t="shared" si="1214"/>
        <v>14958789000</v>
      </c>
      <c r="I1346" s="225">
        <f t="shared" si="1214"/>
        <v>11442718000</v>
      </c>
      <c r="J1346" s="225">
        <f t="shared" si="1214"/>
        <v>9940021000</v>
      </c>
      <c r="K1346" s="225">
        <f t="shared" si="1214"/>
        <v>1947007000</v>
      </c>
      <c r="L1346" s="225">
        <f t="shared" ref="L1346" si="1215">IF(ISERROR(SUM(L1347:L1355)),"",SUM(L1347:L1355))</f>
        <v>502756000.00099999</v>
      </c>
      <c r="M1346" s="226">
        <v>4</v>
      </c>
      <c r="N1346" s="227">
        <f>IF(M1346="","",VLOOKUP(M1346,POA!$B$3:$G1318,3,0))</f>
        <v>5</v>
      </c>
      <c r="O1346" s="228" t="s">
        <v>7</v>
      </c>
      <c r="P1346" s="228">
        <f>+SUM(P1347:P1355)</f>
        <v>0</v>
      </c>
      <c r="Q1346" s="229">
        <f>IF(ISERROR(VLOOKUP(M1346,POA!$B$3:$G1331,2,0)),"",VLOOKUP(M1346,POA!$B$3:$G1331,2,0))</f>
        <v>1378467964</v>
      </c>
      <c r="R1346" s="230">
        <f>IF(M1346="","",SUM($I$1346)+IF(ISERROR(VLOOKUP(M1346,POA!$B$3:$G1315,4,0)),"",VLOOKUP(M1346,POA!$B$3:$G1315,4,0)))</f>
        <v>11718411592.799999</v>
      </c>
      <c r="S1346" s="231" t="str">
        <f>IF(OR($R$26=0,M1346="",Q1346=""),"",IF($R$26&gt;=VLOOKUP(M1346,POA!$B$3:$G$21,6,FALSE),"CUMPLE","NO CUMPLE"))</f>
        <v/>
      </c>
      <c r="T1346" s="225" t="str">
        <f>IF(M1346="","",IF(COUNTIFS(T1347:T1356,"SI",D1347:D1356,"&gt;=10%")&gt;0,"SI","NO"))</f>
        <v>SI</v>
      </c>
      <c r="U1346" s="225">
        <f>IF(ISERROR(SUM(E1346/G1346)),0,SUM(E1346/G1346))</f>
        <v>2.1614584818857039</v>
      </c>
      <c r="V1346" s="232" t="str">
        <f>IF(OR($U1346=0,M1346="",Q1346=""),"",IF(AND(T1346="SI",$U1346&gt;=$V$22),"CUMPLE",IF($U1346&gt;=$V$23,"CUMPLE","NO CUMPLE")))</f>
        <v>CUMPLE</v>
      </c>
      <c r="W1346" s="233">
        <f>IF(M1346="","",IF(ISERROR(SUM(H1346/F1346)),0,SUM(H1346/F1346)))</f>
        <v>0.60078329044641088</v>
      </c>
      <c r="X1346" s="232" t="str">
        <f>IF(OR(W1346=0,M1346="",Q1346=""),"",IF(AND(T1346="SI",W1346&lt;=$X$22),"CUMPLE",IF(W1346&lt;=$X$23,"CUMPLE","NO CUMPLE")))</f>
        <v>CUMPLE</v>
      </c>
      <c r="Y1346" s="225">
        <f>IF(ISERROR(SUM(K1346/L1346)),0,SUM(K1346/L1346))</f>
        <v>3.8726678547767253</v>
      </c>
      <c r="Z1346" s="232" t="str">
        <f>IF(OR(Y1346=0,M1346="",Q1346=""),"",IF(AND(T1346="SI",Y1346&gt;=$Z$22),"CUMPLE",IF(Y1346&gt;=$Z$23,"CUMPLE","NO CUMPLE")))</f>
        <v>CUMPLE</v>
      </c>
      <c r="AA1346" s="234" t="str">
        <f t="shared" ref="AA1346:AA1356" si="1216">IF(OR(S1346="",V1346="",X1346="",Z1346=""),"",IF(S1346="NO CUMPLE","NO CUMPLE",IF(V1346="NO CUMPLE","NO CUMPLE",IF(X1346="NO CUMPLE","NO CUMPLE",IF(Z1346="NO CUMPLE","NO CUMPLE",IF(Z1346="NO CUMPLE","NO CUMPLE","CUMPLE"))))))</f>
        <v/>
      </c>
      <c r="AB1346" s="235">
        <v>2021</v>
      </c>
      <c r="AC1346" s="236">
        <f>IF(ISERROR(F1346/VLOOKUP(AB1346,$AC$21:$AD$23,2)),"",F1346/VLOOKUP(AB1346,$AC$21:$AD$23,2))</f>
        <v>27405.720914976566</v>
      </c>
      <c r="AD1346" s="237" t="str">
        <f>IF(OR(B1346="",C1346=""),"",IF(AND(AC1346&gt;0,AC1346&lt;=30000),"MIPYME","NO CUMPLE"))</f>
        <v>MIPYME</v>
      </c>
      <c r="AE1346" s="238">
        <f>IF(M1346="","",IF(ISERROR(SUM(K1346/J1346)),0,SUM(K1346/J1346)))</f>
        <v>0.19587554191283901</v>
      </c>
      <c r="AF1346" s="239" t="str">
        <f>IF(OR(M1346="",L1346="",P1346=""),"",IF(AND(T1346="SI",AE1346&gt;=$AF$22),"CUMPLE",IF(AE1346&gt;=$AF$23,"CUMPLE","NO CUMPLE")))</f>
        <v>CUMPLE</v>
      </c>
      <c r="AG1346" s="238">
        <f>IF(M1346="","",IF(ISERROR(SUM(K1346/F1346)),0,SUM(K1346/F1346)))</f>
        <v>7.8196789324469718E-2</v>
      </c>
      <c r="AH1346" s="239" t="str">
        <f>IF(OR(M1346="",L1346="",P1346=""),"",IF(AND(T1346="SI",AG1346&gt;=$AH$22),"CUMPLE",IF(AG1346&gt;=$AH$23,"CUMPLE","NO CUMPLE")))</f>
        <v>CUMPLE</v>
      </c>
      <c r="AI1346" s="234" t="str">
        <f>IF(OR(AF1346="",AH1346=""),"",IF(AF1346="NO CUMPLE","NO CUMPLE",IF(AH1346="NO CUMPLE","NO CUMPLE",IF(AH1346="NO CUMPLE","NO CUMPLE","CUMPLE"))))</f>
        <v>CUMPLE</v>
      </c>
    </row>
    <row r="1347" spans="1:37" s="14" customFormat="1" ht="20.100000000000001" customHeight="1">
      <c r="A1347" s="259">
        <v>45482</v>
      </c>
      <c r="B1347" s="146">
        <f>IF(C1347="","",B1346+0.1)</f>
        <v>111.1</v>
      </c>
      <c r="C1347" s="146" t="s">
        <v>460</v>
      </c>
      <c r="D1347" s="147">
        <v>0.9</v>
      </c>
      <c r="E1347" s="137">
        <v>20096903000</v>
      </c>
      <c r="F1347" s="137">
        <v>23693233000</v>
      </c>
      <c r="G1347" s="137">
        <v>8963603000</v>
      </c>
      <c r="H1347" s="137">
        <v>14070367000</v>
      </c>
      <c r="I1347" s="137">
        <f>IF(ISERROR(E1347-G1347),"",E1347-G1347)</f>
        <v>11133300000</v>
      </c>
      <c r="J1347" s="137">
        <f>IF(ISERROR(F1347-H1347),"",F1347-H1347)</f>
        <v>9622866000</v>
      </c>
      <c r="K1347" s="137">
        <v>1939749000</v>
      </c>
      <c r="L1347" s="137">
        <v>502756000</v>
      </c>
      <c r="M1347" s="148">
        <v>6</v>
      </c>
      <c r="N1347" s="198">
        <f>IF(M1347="","",VLOOKUP(M1347,POA!$B$3:$G1318,3,0))</f>
        <v>5</v>
      </c>
      <c r="O1347" s="159" t="s">
        <v>7</v>
      </c>
      <c r="P1347" s="159">
        <f t="shared" ref="P1347:P1348" si="1217">+SUM(P1348:P1356)</f>
        <v>0</v>
      </c>
      <c r="Q1347" s="202">
        <f>IF(ISERROR(VLOOKUP(M1347,POA!$B$3:$G1331,2,0)),"",VLOOKUP(M1347,POA!$B$3:$G1331,2,0))</f>
        <v>1264100957</v>
      </c>
      <c r="R1347" s="264">
        <f>IF(M1347="","",SUM($I$1346)+IF(ISERROR(VLOOKUP(M1347,POA!$B$3:$G1316,4,0)),"",VLOOKUP(M1347,POA!$B$3:$G1316,4,0)))</f>
        <v>11695538191.4</v>
      </c>
      <c r="S1347" s="256" t="str">
        <f>IF(OR($R$26=0,M1347="",Q1347=""),"",IF($R$26&gt;=VLOOKUP(M1347,POA!$B$3:$G$21,6,FALSE),"CUMPLE","NO CUMPLE"))</f>
        <v/>
      </c>
      <c r="T1347" s="154" t="s">
        <v>114</v>
      </c>
      <c r="U1347" s="138"/>
      <c r="V1347" s="185" t="str">
        <f>IF(OR($U1346=0,M1347="",Q1347=""),"",IF(AND(T1347="SI",$U1346&gt;=$V$22),"CUMPLE",IF($U1346&gt;=$V$23,"CUMPLE","NO CUMPLE")))</f>
        <v>CUMPLE</v>
      </c>
      <c r="W1347" s="139"/>
      <c r="X1347" s="185" t="str">
        <f>IF(OR(W1346=0,M1347="",Q1347=""),"",IF(AND(T1347="SI",W1346&lt;=$X$22),"CUMPLE",IF(W1346&lt;=$X$23,"CUMPLE","NO CUMPLE")))</f>
        <v>CUMPLE</v>
      </c>
      <c r="Y1347" s="140"/>
      <c r="Z1347" s="185" t="str">
        <f>IF(OR(Y1346=0,M1347="",Q1347=""),"",IF(AND(T1347="SI",Y1346&gt;=$Z$22),"CUMPLE",IF(Y1346&gt;=$Z$23,"CUMPLE","NO CUMPLE")))</f>
        <v>CUMPLE</v>
      </c>
      <c r="AA1347" s="213" t="str">
        <f t="shared" si="1216"/>
        <v/>
      </c>
      <c r="AB1347" s="141">
        <v>2021</v>
      </c>
      <c r="AC1347" s="142">
        <f t="shared" ref="AC1347:AC1355" si="1218">IF(ISERROR(F1347/VLOOKUP(AB1347,$AC$21:$AD$23,2)),"",F1347/VLOOKUP(AB1347,$AC$21:$AD$23,2))</f>
        <v>26078.761642484638</v>
      </c>
      <c r="AD1347" s="143" t="str">
        <f>IF(OR(B1347="",C1347=""),"",IF(AND(AC1347&gt;0,AC1347&lt;=30000),"MIPYME","NO CUMPLE"))</f>
        <v>MIPYME</v>
      </c>
      <c r="AE1347" s="144"/>
      <c r="AF1347" s="187" t="str">
        <f>IF(OR(M1347="",L1346="",P1347=""),"",IF(AND(T1346="SI",AE1346&gt;=$AF$22),"CUMPLE",IF(AE1346&gt;=$AF$23,"CUMPLE","NO CUMPLE")))</f>
        <v>CUMPLE</v>
      </c>
      <c r="AG1347" s="144"/>
      <c r="AH1347" s="187" t="str">
        <f>IF(OR(M1347="",L1346="",P1347=""),"",IF(AND(T1346="SI",AG1346&gt;=$AH$22),"CUMPLE",IF(AG1346&gt;=$AH$23,"CUMPLE","NO CUMPLE")))</f>
        <v>CUMPLE</v>
      </c>
      <c r="AI1347" s="161" t="str">
        <f t="shared" ref="AI1347:AI1356" si="1219">IF(OR(AF1347="",AH1347=""),"",IF(AF1347="NO CUMPLE","NO CUMPLE",IF(AH1347="NO CUMPLE","NO CUMPLE",IF(AH1347="NO CUMPLE","NO CUMPLE","CUMPLE"))))</f>
        <v>CUMPLE</v>
      </c>
    </row>
    <row r="1348" spans="1:37" s="14" customFormat="1" ht="20.100000000000001" customHeight="1">
      <c r="A1348" s="259">
        <v>45482</v>
      </c>
      <c r="B1348" s="21">
        <f t="shared" ref="B1348:B1356" si="1220">IF(C1348="","",B1347+0.1)</f>
        <v>111.19999999999999</v>
      </c>
      <c r="C1348" s="21" t="s">
        <v>461</v>
      </c>
      <c r="D1348" s="121">
        <v>0.1</v>
      </c>
      <c r="E1348" s="153">
        <v>1197840000</v>
      </c>
      <c r="F1348" s="153">
        <v>1205577000</v>
      </c>
      <c r="G1348" s="153">
        <v>888422000</v>
      </c>
      <c r="H1348" s="153">
        <v>888422000</v>
      </c>
      <c r="I1348" s="153">
        <f>IF(ISERROR(E1348-G1348),"",E1348-G1348)</f>
        <v>309418000</v>
      </c>
      <c r="J1348" s="153">
        <f t="shared" ref="J1348:J1356" si="1221">IF(ISERROR(F1348-H1348),"",F1348-H1348)</f>
        <v>317155000</v>
      </c>
      <c r="K1348" s="153">
        <v>7258000</v>
      </c>
      <c r="L1348" s="153">
        <v>1E-3</v>
      </c>
      <c r="M1348" s="149">
        <v>7</v>
      </c>
      <c r="N1348" s="197">
        <f>IF(M1348="","",VLOOKUP(M1348,POA!$B$3:$G1318,3,0))</f>
        <v>5</v>
      </c>
      <c r="O1348" s="160" t="s">
        <v>7</v>
      </c>
      <c r="P1348" s="160">
        <f t="shared" si="1217"/>
        <v>0</v>
      </c>
      <c r="Q1348" s="255">
        <f>IF(ISERROR(VLOOKUP(M1348,POA!$B$3:$G1331,2,0)),"",VLOOKUP(M1348,POA!$B$3:$G1331,2,0))</f>
        <v>1167015102</v>
      </c>
      <c r="R1348" s="295">
        <f>IF(M1348="","",SUM($I$1346)+IF(ISERROR(VLOOKUP(M1348,POA!$B$3:$G1317,4,0)),"",VLOOKUP(M1348,POA!$B$3:$G1317,4,0)))</f>
        <v>11676121020.4</v>
      </c>
      <c r="S1348" s="257" t="str">
        <f>IF(OR($R$26=0,M1348="",Q1348=""),"",IF($R$26&gt;=VLOOKUP(M1348,POA!$B$3:$G$21,6,FALSE),"CUMPLE","NO CUMPLE"))</f>
        <v/>
      </c>
      <c r="T1348" s="129" t="s">
        <v>71</v>
      </c>
      <c r="U1348" s="130"/>
      <c r="V1348" s="186" t="str">
        <f>IF(OR($U1346=0,M1348="",Q1348=""),"",IF(AND(T1348="SI",$U1346&gt;=$V$22),"CUMPLE",IF($U1346&gt;=$V$23,"CUMPLE","NO CUMPLE")))</f>
        <v>CUMPLE</v>
      </c>
      <c r="W1348" s="131"/>
      <c r="X1348" s="186" t="str">
        <f>IF(OR(W1346=0,M1348="",Q1348=""),"",IF(AND(T1348="SI",W1346&lt;=$X$22),"CUMPLE",IF(W1346&lt;=$X$23,"CUMPLE","NO CUMPLE")))</f>
        <v>CUMPLE</v>
      </c>
      <c r="Y1348" s="132"/>
      <c r="Z1348" s="186" t="str">
        <f>IF(OR(Y1346=0,M1348="",Q1348=""),"",IF(AND(T1348="SI",Y1346&gt;=$Z$22),"CUMPLE",IF(Y1346&gt;=$Z$23,"CUMPLE","NO CUMPLE")))</f>
        <v>CUMPLE</v>
      </c>
      <c r="AA1348" s="214" t="str">
        <f t="shared" si="1216"/>
        <v/>
      </c>
      <c r="AB1348" s="199">
        <v>2021</v>
      </c>
      <c r="AC1348" s="134">
        <f t="shared" si="1218"/>
        <v>1326.9592724919264</v>
      </c>
      <c r="AD1348" s="135" t="str">
        <f t="shared" ref="AD1348:AD1351" si="1222">IF(OR(B1348="",C1348=""),"",IF(AND(AC1348&gt;0,AC1348&lt;=30000),"MIPYME","NO CUMPLE"))</f>
        <v>MIPYME</v>
      </c>
      <c r="AE1348" s="136"/>
      <c r="AF1348" s="188" t="str">
        <f>IF(OR(M1348="",L1346="",P1348=""),"",IF(AND(T1346="SI",AE1346&gt;=$AF$22),"CUMPLE",IF(AE1346&gt;=$AF$23,"CUMPLE","NO CUMPLE")))</f>
        <v>CUMPLE</v>
      </c>
      <c r="AG1348" s="136"/>
      <c r="AH1348" s="188" t="str">
        <f>IF(OR(M1348="",L1346="",P1346=""),"",IF(AND(T1346="SI",AG1346&gt;=$AH$22),"CUMPLE",IF(AG1346&gt;=$AH$23,"CUMPLE","NO CUMPLE")))</f>
        <v>CUMPLE</v>
      </c>
      <c r="AI1348" s="162" t="str">
        <f t="shared" si="1219"/>
        <v>CUMPLE</v>
      </c>
    </row>
    <row r="1349" spans="1:37" s="14" customFormat="1" ht="20.100000000000001" customHeight="1">
      <c r="A1349" s="259"/>
      <c r="B1349" s="21" t="str">
        <f t="shared" si="1220"/>
        <v/>
      </c>
      <c r="C1349" s="21"/>
      <c r="D1349" s="121"/>
      <c r="E1349" s="153"/>
      <c r="F1349" s="153"/>
      <c r="G1349" s="153"/>
      <c r="H1349" s="153"/>
      <c r="I1349" s="153">
        <f t="shared" ref="I1349:I1355" si="1223">IF(ISERROR(E1349-G1349),"",E1349-G1349)</f>
        <v>0</v>
      </c>
      <c r="J1349" s="153">
        <f t="shared" si="1221"/>
        <v>0</v>
      </c>
      <c r="K1349" s="153"/>
      <c r="L1349" s="153"/>
      <c r="M1349" s="149"/>
      <c r="N1349" s="197" t="str">
        <f>IF(M1349="","",VLOOKUP(M1349,POA!$B$3:$G1318,3,0))</f>
        <v/>
      </c>
      <c r="O1349" s="160" t="s">
        <v>7</v>
      </c>
      <c r="P1349" s="160">
        <f>+SUM(P1350:P1357)</f>
        <v>0</v>
      </c>
      <c r="Q1349" s="203" t="str">
        <f>IF(ISERROR(VLOOKUP(M1349,POA!$B$3:$G1331,2,0)),"",VLOOKUP(M1349,POA!$B$3:$G1331,2,0))</f>
        <v/>
      </c>
      <c r="R1349" s="261"/>
      <c r="S1349" s="251" t="str">
        <f>IF(OR($R$26=0,M1349="",Q1349=""),"",IF($R$26&gt;=VLOOKUP(M1349,POA!$B$3:$G$21,6,FALSE),"CUMPLE","NO CUMPLE"))</f>
        <v/>
      </c>
      <c r="T1349" s="129"/>
      <c r="U1349" s="130"/>
      <c r="V1349" s="186" t="str">
        <f>IF(OR($U1346=0,M1349="",Q1349=""),"",IF(AND(T1349="SI",$U1346&gt;=$V$22),"CUMPLE",IF($U1346&gt;=$V$23,"CUMPLE","NO CUMPLE")))</f>
        <v/>
      </c>
      <c r="W1349" s="131"/>
      <c r="X1349" s="186" t="str">
        <f>IF(OR(W1346=0,M1349="",Q1349=""),"",IF(AND(T1349="SI",W1346&lt;=$X$22),"CUMPLE",IF(W1346&lt;=$X$23,"CUMPLE","NO CUMPLE")))</f>
        <v/>
      </c>
      <c r="Y1349" s="132"/>
      <c r="Z1349" s="186" t="str">
        <f>IF(OR(Y1346=0,M1349="",Q1349=""),"",IF(AND(T1349="SI",Y1346&gt;=$Z$22),"CUMPLE",IF(Y1346&gt;=$Z$23,"CUMPLE","NO CUMPLE")))</f>
        <v/>
      </c>
      <c r="AA1349" s="214" t="str">
        <f t="shared" si="1216"/>
        <v/>
      </c>
      <c r="AB1349" s="199">
        <v>2021</v>
      </c>
      <c r="AC1349" s="134">
        <f t="shared" si="1218"/>
        <v>0</v>
      </c>
      <c r="AD1349" s="135" t="str">
        <f t="shared" si="1222"/>
        <v/>
      </c>
      <c r="AE1349" s="136"/>
      <c r="AF1349" s="188" t="str">
        <f>IF(OR(M1349="",L1346="",P1349=""),"",IF(AND(T1346="SI",AE1346&gt;=$AF$22),"CUMPLE",IF(AE1346&gt;=$AF$23,"CUMPLE","NO CUMPLE")))</f>
        <v/>
      </c>
      <c r="AG1349" s="136"/>
      <c r="AH1349" s="188" t="str">
        <f>IF(OR(M1349="",L1346="",P1346=""),"",IF(AND(T1346="SI",AG1346&gt;=$AH$22),"CUMPLE",IF(AG1346&gt;=$AH$23,"CUMPLE","NO CUMPLE")))</f>
        <v/>
      </c>
      <c r="AI1349" s="162" t="str">
        <f t="shared" si="1219"/>
        <v/>
      </c>
    </row>
    <row r="1350" spans="1:37" s="14" customFormat="1" ht="20.100000000000001" customHeight="1">
      <c r="A1350" s="259"/>
      <c r="B1350" s="21" t="str">
        <f t="shared" si="1220"/>
        <v/>
      </c>
      <c r="C1350" s="21"/>
      <c r="D1350" s="121"/>
      <c r="E1350" s="153"/>
      <c r="F1350" s="153"/>
      <c r="G1350" s="153"/>
      <c r="H1350" s="153"/>
      <c r="I1350" s="153">
        <f t="shared" si="1223"/>
        <v>0</v>
      </c>
      <c r="J1350" s="153">
        <f t="shared" si="1221"/>
        <v>0</v>
      </c>
      <c r="K1350" s="153"/>
      <c r="L1350" s="153"/>
      <c r="M1350" s="149"/>
      <c r="N1350" s="197" t="str">
        <f>IF(M1350="","",VLOOKUP(M1350,POA!$B$3:$G1331,3,0))</f>
        <v/>
      </c>
      <c r="O1350" s="160" t="s">
        <v>7</v>
      </c>
      <c r="P1350" s="160">
        <f>+SUM(P1351:P1357)</f>
        <v>0</v>
      </c>
      <c r="Q1350" s="203" t="str">
        <f>IF(ISERROR(VLOOKUP(M1350,POA!$B$3:$G1320,2,0)),"",VLOOKUP(M1350,POA!$B$3:$G1320,2,0))</f>
        <v/>
      </c>
      <c r="R1350" s="204"/>
      <c r="S1350" s="252" t="str">
        <f>IF(OR($R$26=0,M1350="",Q1350=""),"",IF($R$26&gt;=VLOOKUP(M1350,POA!$B$3:$G$21,6,FALSE),"CUMPLE","NO CUMPLE"))</f>
        <v/>
      </c>
      <c r="T1350" s="129"/>
      <c r="U1350" s="130"/>
      <c r="V1350" s="186" t="str">
        <f>IF(OR($U1346=0,M1350="",Q1350=""),"",IF(AND(T1350="SI",$U1346&gt;=$V$22),"CUMPLE",IF($U1346&gt;=$V$23,"CUMPLE","NO CUMPLE")))</f>
        <v/>
      </c>
      <c r="W1350" s="131"/>
      <c r="X1350" s="186" t="str">
        <f>IF(OR(W1346=0,M1350="",Q1350=""),"",IF(AND(T1350="SI",W1346&lt;=$X$22),"CUMPLE",IF(W1346&lt;=$X$23,"CUMPLE","NO CUMPLE")))</f>
        <v/>
      </c>
      <c r="Y1350" s="132"/>
      <c r="Z1350" s="186" t="str">
        <f>IF(OR(Y1346=0,M1350="",Q1350=""),"",IF(AND(T1350="SI",Y1346&gt;=$Z$22),"CUMPLE",IF(Y1346&gt;=$Z$23,"CUMPLE","NO CUMPLE")))</f>
        <v/>
      </c>
      <c r="AA1350" s="214" t="str">
        <f t="shared" si="1216"/>
        <v/>
      </c>
      <c r="AB1350" s="199">
        <v>2021</v>
      </c>
      <c r="AC1350" s="134">
        <f t="shared" si="1218"/>
        <v>0</v>
      </c>
      <c r="AD1350" s="135" t="str">
        <f t="shared" si="1222"/>
        <v/>
      </c>
      <c r="AE1350" s="136"/>
      <c r="AF1350" s="188" t="str">
        <f>IF(OR(M1350="",L1346="",P1350=""),"",IF(AND(T1346="SI",AE1346&gt;=$AF$22),"CUMPLE",IF(AE1346&gt;=$AF$23,"CUMPLE","NO CUMPLE")))</f>
        <v/>
      </c>
      <c r="AG1350" s="136"/>
      <c r="AH1350" s="188" t="str">
        <f>IF(OR(M1349="",L1346="",P1346=""),"",IF(AND(T1346="SI",AG1346&gt;=$AH$22),"CUMPLE",IF(AG1346&gt;=$AH$23,"CUMPLE","NO CUMPLE")))</f>
        <v/>
      </c>
      <c r="AI1350" s="162" t="str">
        <f t="shared" si="1219"/>
        <v/>
      </c>
    </row>
    <row r="1351" spans="1:37" s="14" customFormat="1" ht="20.100000000000001" customHeight="1">
      <c r="A1351" s="259"/>
      <c r="B1351" s="21" t="str">
        <f t="shared" si="1220"/>
        <v/>
      </c>
      <c r="C1351" s="21"/>
      <c r="D1351" s="121"/>
      <c r="E1351" s="153"/>
      <c r="F1351" s="153"/>
      <c r="G1351" s="153"/>
      <c r="H1351" s="153"/>
      <c r="I1351" s="153">
        <f t="shared" si="1223"/>
        <v>0</v>
      </c>
      <c r="J1351" s="153">
        <f t="shared" si="1221"/>
        <v>0</v>
      </c>
      <c r="K1351" s="153"/>
      <c r="L1351" s="153"/>
      <c r="M1351" s="149"/>
      <c r="N1351" s="197" t="str">
        <f>IF(M1351="","",VLOOKUP(M1351,POA!$B$3:$G1318,3,0))</f>
        <v/>
      </c>
      <c r="O1351" s="160" t="s">
        <v>7</v>
      </c>
      <c r="P1351" s="160">
        <f>+SUM(P1352:P1357)</f>
        <v>0</v>
      </c>
      <c r="Q1351" s="203" t="str">
        <f>IF(ISERROR(VLOOKUP(M1351,POA!$B$3:$G1331,2,0)),"",VLOOKUP(M1351,POA!$B$3:$G1331,2,0))</f>
        <v/>
      </c>
      <c r="R1351" s="204"/>
      <c r="S1351" s="246" t="str">
        <f>IF(OR($R$26=0,M1351="",Q1351=""),"",IF($R$26&gt;=VLOOKUP(M1351,POA!$B$3:$G$21,6,FALSE),"CUMPLE","NO CUMPLE"))</f>
        <v/>
      </c>
      <c r="T1351" s="129"/>
      <c r="U1351" s="130"/>
      <c r="V1351" s="186" t="str">
        <f>IF(OR($U1346=0,M1351="",Q1351=""),"",IF(AND(T1351="SI",$U1346&gt;=$V$22),"CUMPLE",IF($U1346&gt;=$V$23,"CUMPLE","NO CUMPLE")))</f>
        <v/>
      </c>
      <c r="W1351" s="131"/>
      <c r="X1351" s="186" t="str">
        <f>IF(OR(W1346=0,M1351="",Q1351=""),"",IF(AND(T1351="SI",W1346&lt;=$X$22),"CUMPLE",IF(W1346&lt;=$X$23,"CUMPLE","NO CUMPLE")))</f>
        <v/>
      </c>
      <c r="Y1351" s="132"/>
      <c r="Z1351" s="186" t="str">
        <f>IF(OR(Y1346=0,M1351="",Q1351=""),"",IF(AND(T1351="SI",Y1346&gt;=$Z$22),"CUMPLE",IF(Y1346&gt;=$Z$23,"CUMPLE","NO CUMPLE")))</f>
        <v/>
      </c>
      <c r="AA1351" s="214" t="str">
        <f t="shared" si="1216"/>
        <v/>
      </c>
      <c r="AB1351" s="199">
        <v>2021</v>
      </c>
      <c r="AC1351" s="134">
        <f t="shared" si="1218"/>
        <v>0</v>
      </c>
      <c r="AD1351" s="135" t="str">
        <f t="shared" si="1222"/>
        <v/>
      </c>
      <c r="AE1351" s="136"/>
      <c r="AF1351" s="188" t="str">
        <f>IF(OR(M1351="",L1346="",P1351=""),"",IF(AND(T1346="SI",AE1346&gt;=$AF$22),"CUMPLE",IF(AE1346&gt;=$AF$23,"CUMPLE","NO CUMPLE")))</f>
        <v/>
      </c>
      <c r="AG1351" s="136"/>
      <c r="AH1351" s="188" t="str">
        <f>IF(OR(M1351="",L1346="",P1346=""),"",IF(AND(T1346="SI",AG1346&gt;=$AH$22),"CUMPLE",IF(AG1346&gt;=$AH$23,"CUMPLE","NO CUMPLE")))</f>
        <v/>
      </c>
      <c r="AI1351" s="162" t="str">
        <f t="shared" si="1219"/>
        <v/>
      </c>
    </row>
    <row r="1352" spans="1:37" s="14" customFormat="1" ht="20.100000000000001" customHeight="1">
      <c r="A1352" s="259"/>
      <c r="B1352" s="150" t="str">
        <f t="shared" si="1220"/>
        <v/>
      </c>
      <c r="C1352" s="150"/>
      <c r="D1352" s="121"/>
      <c r="E1352" s="153"/>
      <c r="F1352" s="153"/>
      <c r="G1352" s="153"/>
      <c r="H1352" s="153"/>
      <c r="I1352" s="153">
        <f t="shared" si="1223"/>
        <v>0</v>
      </c>
      <c r="J1352" s="153">
        <f t="shared" si="1221"/>
        <v>0</v>
      </c>
      <c r="K1352" s="153"/>
      <c r="L1352" s="153"/>
      <c r="M1352" s="149"/>
      <c r="N1352" s="197" t="str">
        <f>IF(M1352="","",VLOOKUP(M1352,POA!$B$3:$G1318,3,0))</f>
        <v/>
      </c>
      <c r="O1352" s="160" t="s">
        <v>7</v>
      </c>
      <c r="P1352" s="160">
        <f>+SUM(P1353:P1357)</f>
        <v>0</v>
      </c>
      <c r="Q1352" s="203" t="str">
        <f>IF(ISERROR(VLOOKUP(M1352,POA!$B$3:$G1331,2,0)),"",VLOOKUP(M1352,POA!$B$3:$G1331,2,0))</f>
        <v/>
      </c>
      <c r="R1352" s="204"/>
      <c r="S1352" s="246" t="str">
        <f>IF(OR($R$26=0,M1352="",Q1352=""),"",IF($R$26&gt;=VLOOKUP(M1352,POA!$B$3:$G$21,6,FALSE),"CUMPLE","NO CUMPLE"))</f>
        <v/>
      </c>
      <c r="T1352" s="129"/>
      <c r="U1352" s="130"/>
      <c r="V1352" s="186" t="str">
        <f>IF(OR($U1346=0,M1352="",Q1352=""),"",IF(AND(T1352="SI",$U1346&gt;=$V$22),"CUMPLE",IF($U1346&gt;=$V$23,"CUMPLE","NO CUMPLE")))</f>
        <v/>
      </c>
      <c r="W1352" s="131"/>
      <c r="X1352" s="186" t="str">
        <f>IF(OR(W1346=0,M1352="",Q1352=""),"",IF(AND(T1352="SI",W1346&lt;=$X$22),"CUMPLE",IF(W1346&lt;=$X$23,"CUMPLE","NO CUMPLE")))</f>
        <v/>
      </c>
      <c r="Y1352" s="132"/>
      <c r="Z1352" s="186" t="str">
        <f>IF(OR(Y1346=0,M1352="",Q1352=""),"",IF(AND(T1352="SI",Y1346&gt;=$Z$22),"CUMPLE",IF(Y1346&gt;=$Z$23,"CUMPLE","NO CUMPLE")))</f>
        <v/>
      </c>
      <c r="AA1352" s="214" t="str">
        <f t="shared" si="1216"/>
        <v/>
      </c>
      <c r="AB1352" s="199">
        <v>2021</v>
      </c>
      <c r="AC1352" s="134">
        <f t="shared" si="1218"/>
        <v>0</v>
      </c>
      <c r="AD1352" s="135" t="str">
        <f>IF(OR(B1352="",C1352=""),"",IF(AND(AC1352&gt;0,AC1352&lt;=30000),"MIPYME","NO CUMPLE"))</f>
        <v/>
      </c>
      <c r="AE1352" s="136"/>
      <c r="AF1352" s="188" t="str">
        <f>IF(OR(M1352="",L1346="",P1352=""),"",IF(AND(T1350="SI",AE1346&gt;=$AF$22),"CUMPLE",IF(AE1346&gt;=$AF$23,"CUMPLE","NO CUMPLE")))</f>
        <v/>
      </c>
      <c r="AG1352" s="136"/>
      <c r="AH1352" s="188" t="str">
        <f>IF(OR(M1352="",L1346="",P1346=""),"",IF(AND(T1346="SI",AG1346&gt;=$AH$22),"CUMPLE",IF(AG1346&gt;=$AH$23,"CUMPLE","NO CUMPLE")))</f>
        <v/>
      </c>
      <c r="AI1352" s="162" t="str">
        <f t="shared" si="1219"/>
        <v/>
      </c>
    </row>
    <row r="1353" spans="1:37" s="14" customFormat="1" ht="20.100000000000001" customHeight="1">
      <c r="A1353" s="259"/>
      <c r="B1353" s="150" t="str">
        <f t="shared" si="1220"/>
        <v/>
      </c>
      <c r="C1353" s="150"/>
      <c r="D1353" s="121"/>
      <c r="E1353" s="153"/>
      <c r="F1353" s="153"/>
      <c r="G1353" s="153"/>
      <c r="H1353" s="153"/>
      <c r="I1353" s="153">
        <f t="shared" si="1223"/>
        <v>0</v>
      </c>
      <c r="J1353" s="153">
        <f t="shared" si="1221"/>
        <v>0</v>
      </c>
      <c r="K1353" s="153"/>
      <c r="L1353" s="153"/>
      <c r="M1353" s="149"/>
      <c r="N1353" s="197" t="str">
        <f>IF(M1353="","",VLOOKUP(M1353,POA!$B$3:$G1318,3,0))</f>
        <v/>
      </c>
      <c r="O1353" s="160" t="s">
        <v>7</v>
      </c>
      <c r="P1353" s="160">
        <f>+SUM(P1354:P1357)</f>
        <v>0</v>
      </c>
      <c r="Q1353" s="203" t="str">
        <f>IF(ISERROR(VLOOKUP(M1353,POA!$B$3:$G1331,2,0)),"",VLOOKUP(M1353,POA!$B$3:$G1331,2,0))</f>
        <v/>
      </c>
      <c r="R1353" s="204"/>
      <c r="S1353" s="246" t="str">
        <f>IF(OR($R$26=0,M1353="",Q1353=""),"",IF($R$26&gt;=VLOOKUP(M1353,POA!$B$3:$G$21,6,FALSE),"CUMPLE","NO CUMPLE"))</f>
        <v/>
      </c>
      <c r="T1353" s="129"/>
      <c r="U1353" s="130"/>
      <c r="V1353" s="186" t="str">
        <f>IF(OR($U1346=0,M1353="",Q1353=""),"",IF(AND(T1353="SI",$U1346&gt;=$V$22),"CUMPLE",IF($U1346&gt;=$V$23,"CUMPLE","NO CUMPLE")))</f>
        <v/>
      </c>
      <c r="W1353" s="131"/>
      <c r="X1353" s="186" t="str">
        <f>IF(OR(W1346=0,M1353="",Q1353=""),"",IF(AND(T1353="SI",W1346&lt;=$X$22),"CUMPLE",IF(W1346&lt;=$X$23,"CUMPLE","NO CUMPLE")))</f>
        <v/>
      </c>
      <c r="Y1353" s="132"/>
      <c r="Z1353" s="186" t="str">
        <f>IF(OR(Y1346=0,M1353="",Q1353=""),"",IF(AND(T1353="SI",Y1346&gt;=$Z$22),"CUMPLE",IF(Y1346&gt;=$Z$23,"CUMPLE","NO CUMPLE")))</f>
        <v/>
      </c>
      <c r="AA1353" s="214" t="str">
        <f t="shared" si="1216"/>
        <v/>
      </c>
      <c r="AB1353" s="199">
        <v>2021</v>
      </c>
      <c r="AC1353" s="134">
        <f t="shared" si="1218"/>
        <v>0</v>
      </c>
      <c r="AD1353" s="135" t="str">
        <f t="shared" ref="AD1353:AD1354" si="1224">IF(OR(B1353="",C1353=""),"",IF(AND(AC1353&gt;0,AC1353&lt;=30000),"MIPYME","NO CUMPLE"))</f>
        <v/>
      </c>
      <c r="AE1353" s="136"/>
      <c r="AF1353" s="188" t="str">
        <f>IF(OR(M1353="",L1346="",P1353=""),"",IF(AND(T1346="SI",AE1346&gt;=$AF$22),"CUMPLE",IF(AE1346&gt;=$AF$23,"CUMPLE","NO CUMPLE")))</f>
        <v/>
      </c>
      <c r="AG1353" s="136"/>
      <c r="AH1353" s="188" t="str">
        <f>IF(OR(M1353="",L1346="",P1346=""),"",IF(AND(T1346="SI",AG1346&gt;=$AH$22),"CUMPLE",IF(AG1346&gt;=$AH$23,"CUMPLE","NO CUMPLE")))</f>
        <v/>
      </c>
      <c r="AI1353" s="162" t="str">
        <f t="shared" si="1219"/>
        <v/>
      </c>
    </row>
    <row r="1354" spans="1:37" s="14" customFormat="1" ht="20.100000000000001" customHeight="1">
      <c r="A1354" s="259"/>
      <c r="B1354" s="150" t="str">
        <f t="shared" si="1220"/>
        <v/>
      </c>
      <c r="C1354" s="150"/>
      <c r="D1354" s="121"/>
      <c r="E1354" s="153"/>
      <c r="F1354" s="153"/>
      <c r="G1354" s="153"/>
      <c r="H1354" s="153"/>
      <c r="I1354" s="153">
        <f t="shared" si="1223"/>
        <v>0</v>
      </c>
      <c r="J1354" s="153">
        <f t="shared" si="1221"/>
        <v>0</v>
      </c>
      <c r="K1354" s="153"/>
      <c r="L1354" s="153"/>
      <c r="M1354" s="149"/>
      <c r="N1354" s="197" t="str">
        <f>IF(M1354="","",VLOOKUP(M1354,POA!$B$3:$G1318,3,0))</f>
        <v/>
      </c>
      <c r="O1354" s="160" t="s">
        <v>7</v>
      </c>
      <c r="P1354" s="160">
        <f>+SUM(P1355:P1357)</f>
        <v>0</v>
      </c>
      <c r="Q1354" s="203" t="str">
        <f>IF(ISERROR(VLOOKUP(M1354,POA!$B$3:$G1324,2,0)),"",VLOOKUP(M1354,POA!$B$3:$G1324,2,0))</f>
        <v/>
      </c>
      <c r="R1354" s="204"/>
      <c r="S1354" s="246" t="str">
        <f>IF(OR($R$26=0,M1354="",Q1354=""),"",IF($R$26&gt;=VLOOKUP(M1354,POA!$B$3:$G$21,6,FALSE),"CUMPLE","NO CUMPLE"))</f>
        <v/>
      </c>
      <c r="T1354" s="129"/>
      <c r="U1354" s="130"/>
      <c r="V1354" s="186" t="str">
        <f>IF(OR($U1346=0,M1354="",Q1354=""),"",IF(AND(T1354="SI",$U1346&gt;=$V$22),"CUMPLE",IF($U1346&gt;=$V$23,"CUMPLE","NO CUMPLE")))</f>
        <v/>
      </c>
      <c r="W1354" s="131"/>
      <c r="X1354" s="186" t="str">
        <f>IF(OR(W1346=0,M1354="",Q1354=""),"",IF(AND(T1354="SI",W1346&lt;=$X$22),"CUMPLE",IF(W1346&lt;=$X$23,"CUMPLE","NO CUMPLE")))</f>
        <v/>
      </c>
      <c r="Y1354" s="132"/>
      <c r="Z1354" s="186" t="str">
        <f>IF(OR(Y1346=0,M1354="",Q1354=""),"",IF(AND(T1354="SI",Y1346&gt;=$Z$22),"CUMPLE",IF(Y1346&gt;=$Z$23,"CUMPLE","NO CUMPLE")))</f>
        <v/>
      </c>
      <c r="AA1354" s="215" t="str">
        <f t="shared" si="1216"/>
        <v/>
      </c>
      <c r="AB1354" s="133">
        <v>2021</v>
      </c>
      <c r="AC1354" s="134">
        <f t="shared" si="1218"/>
        <v>0</v>
      </c>
      <c r="AD1354" s="135" t="str">
        <f t="shared" si="1224"/>
        <v/>
      </c>
      <c r="AE1354" s="136"/>
      <c r="AF1354" s="188" t="str">
        <f>IF(OR(M1354="",L1346="",P1346=""),"",IF(AND(T1346="SI",AE1346&gt;=$AF$22),"CUMPLE",IF(AE1346&gt;=$AF$23,"CUMPLE","NO CUMPLE")))</f>
        <v/>
      </c>
      <c r="AG1354" s="136"/>
      <c r="AH1354" s="188" t="str">
        <f>IF(OR(M1354="",L1346="",P1346=""),"",IF(AND(T1346="SI",AG1346&gt;=$AH$22),"CUMPLE",IF(AG1346&gt;=$AH$23,"CUMPLE","NO CUMPLE")))</f>
        <v/>
      </c>
      <c r="AI1354" s="162" t="str">
        <f t="shared" si="1219"/>
        <v/>
      </c>
    </row>
    <row r="1355" spans="1:37" s="14" customFormat="1" ht="20.100000000000001" customHeight="1">
      <c r="A1355" s="259"/>
      <c r="B1355" s="150" t="str">
        <f t="shared" si="1220"/>
        <v/>
      </c>
      <c r="C1355" s="150"/>
      <c r="D1355" s="121"/>
      <c r="E1355" s="153"/>
      <c r="F1355" s="153"/>
      <c r="G1355" s="153"/>
      <c r="H1355" s="153"/>
      <c r="I1355" s="153">
        <f t="shared" si="1223"/>
        <v>0</v>
      </c>
      <c r="J1355" s="153">
        <f t="shared" si="1221"/>
        <v>0</v>
      </c>
      <c r="K1355" s="153"/>
      <c r="L1355" s="153"/>
      <c r="M1355" s="151"/>
      <c r="N1355" s="197" t="str">
        <f>IF(M1355="","",VLOOKUP(M1355,POA!$B$3:$G1318,3,0))</f>
        <v/>
      </c>
      <c r="O1355" s="160" t="s">
        <v>7</v>
      </c>
      <c r="P1355" s="160">
        <f>+SUM(P1356:P1357)</f>
        <v>0</v>
      </c>
      <c r="Q1355" s="203" t="str">
        <f>IF(ISERROR(VLOOKUP(M1355,POA!$B$3:$G1325,2,0)),"",VLOOKUP(M1355,POA!$B$3:$G1325,2,0))</f>
        <v/>
      </c>
      <c r="R1355" s="204"/>
      <c r="S1355" s="246"/>
      <c r="T1355" s="129"/>
      <c r="U1355" s="130"/>
      <c r="V1355" s="186" t="str">
        <f>IF(OR($U1346=0,M1355="",Q1355=""),"",IF(AND(T1355="SI",$U1346&gt;=$V$22),"CUMPLE",IF($U1346&gt;=$V$23,"CUMPLE","NO CUMPLE")))</f>
        <v/>
      </c>
      <c r="W1355" s="131"/>
      <c r="X1355" s="186" t="str">
        <f>IF(OR(W1346=0,M1355="",Q1355=""),"",IF(AND(T1355="SI",W1346&lt;=$X$22),"CUMPLE",IF(W1346&lt;=$X$23,"CUMPLE","NO CUMPLE")))</f>
        <v/>
      </c>
      <c r="Y1355" s="132"/>
      <c r="Z1355" s="186" t="str">
        <f>IF(OR(Y1346=0,M1355="",Q1355=""),"",IF(AND(T1355="SI",Y1346&gt;=$Z$22),"CUMPLE",IF(Y1346&gt;=$Z$23,"CUMPLE","NO CUMPLE")))</f>
        <v/>
      </c>
      <c r="AA1355" s="214" t="str">
        <f t="shared" si="1216"/>
        <v/>
      </c>
      <c r="AB1355" s="199">
        <v>2021</v>
      </c>
      <c r="AC1355" s="134">
        <f t="shared" si="1218"/>
        <v>0</v>
      </c>
      <c r="AD1355" s="135" t="str">
        <f>IF(OR(B1355="",C1355=""),"",IF(AND(AC1355&gt;0,AC1355&lt;=30000),"MIPYME","NO CUMPLE"))</f>
        <v/>
      </c>
      <c r="AE1355" s="136"/>
      <c r="AF1355" s="188" t="str">
        <f>IF(OR(M1355="",L1346="",P1355=""),"",IF(AND(T1346="SI",AE1346&gt;=$AF$22),"CUMPLE",IF(AE1346&gt;=$AF$23,"CUMPLE","NO CUMPLE")))</f>
        <v/>
      </c>
      <c r="AG1355" s="136"/>
      <c r="AH1355" s="188" t="str">
        <f>IF(OR(M1355="",L1346="",P1346=""),"",IF(AND(T1346="SI",AG1346&gt;=$AH$22),"CUMPLE",IF(AG1346&gt;=$AH$23,"CUMPLE","NO CUMPLE")))</f>
        <v/>
      </c>
      <c r="AI1355" s="162" t="str">
        <f t="shared" si="1219"/>
        <v/>
      </c>
    </row>
    <row r="1356" spans="1:37" ht="20.100000000000001" customHeight="1">
      <c r="A1356" s="259"/>
      <c r="B1356" s="284" t="str">
        <f t="shared" si="1220"/>
        <v/>
      </c>
      <c r="C1356" s="284"/>
      <c r="D1356" s="284"/>
      <c r="E1356" s="216"/>
      <c r="F1356" s="153"/>
      <c r="G1356" s="153"/>
      <c r="H1356" s="153"/>
      <c r="I1356" s="153">
        <f>IF(ISERROR(E1356-G1356),"",E1356-G1356)</f>
        <v>0</v>
      </c>
      <c r="J1356" s="153">
        <f t="shared" si="1221"/>
        <v>0</v>
      </c>
      <c r="K1356" s="153"/>
      <c r="L1356" s="153"/>
      <c r="M1356" s="151"/>
      <c r="N1356" s="197" t="str">
        <f>IF(M1356="","",VLOOKUP(M1356,POA!$B$3:$G1318,3,0))</f>
        <v/>
      </c>
      <c r="O1356" s="160" t="s">
        <v>7</v>
      </c>
      <c r="P1356" s="160">
        <f>+SUM(P1357:P1357)</f>
        <v>0</v>
      </c>
      <c r="Q1356" s="203" t="str">
        <f>IF(ISERROR(VLOOKUP(M1356,POA!$B$3:$G1326,2,0)),"",VLOOKUP(M1356,POA!$B$3:$G1326,2,0))</f>
        <v/>
      </c>
      <c r="R1356" s="204"/>
      <c r="S1356" s="253"/>
      <c r="T1356" s="129"/>
      <c r="U1356" s="129"/>
      <c r="V1356" s="186" t="str">
        <f>IF(OR($U1347=0,M1356="",Q1356=""),"",IF(AND(T1356="SI",$U1347&gt;=$V$22),"CUMPLE",IF($U1347&gt;=$V$23,"CUMPLE","NO CUMPLE")))</f>
        <v/>
      </c>
      <c r="W1356" s="129"/>
      <c r="X1356" s="186" t="str">
        <f>IF(OR(W1347=0,M1356="",Q1356=""),"",IF(AND(T1356="SI",W1347&lt;=$X$22),"CUMPLE",IF(W1347&lt;=$X$23,"CUMPLE","NO CUMPLE")))</f>
        <v/>
      </c>
      <c r="Y1356" s="129"/>
      <c r="Z1356" s="186" t="str">
        <f>IF(OR(Y1347=0,M1356="",Q1356=""),"",IF(AND(T1356="SI",Y1347&gt;=$Z$22),"CUMPLE",IF(Y1347&gt;=$Z$23,"CUMPLE","NO CUMPLE")))</f>
        <v/>
      </c>
      <c r="AA1356" s="214" t="str">
        <f t="shared" si="1216"/>
        <v/>
      </c>
      <c r="AB1356" s="200"/>
      <c r="AC1356" s="129"/>
      <c r="AD1356" s="129"/>
      <c r="AE1356" s="129"/>
      <c r="AF1356" s="188" t="str">
        <f>IF(OR(M1356="",L1346="",P1356=""),"",IF(AND(T1346="SI",AE1346&gt;=$AF$22),"CUMPLE",IF(AE1346&gt;=$AF$23,"CUMPLE","NO CUMPLE")))</f>
        <v/>
      </c>
      <c r="AG1356" s="129"/>
      <c r="AH1356" s="188" t="str">
        <f>IF(OR(M1356="",L1346="",P1346=""),"",IF(AND(T1346="SI",AG1346&gt;=$AH$22),"CUMPLE",IF(AG1346&gt;=$AH$23,"CUMPLE","NO CUMPLE")))</f>
        <v/>
      </c>
      <c r="AI1356" s="162" t="str">
        <f t="shared" si="1219"/>
        <v/>
      </c>
      <c r="AJ1356" s="14"/>
      <c r="AK1356" s="14"/>
    </row>
    <row r="1357" spans="1:37" ht="9.9499999999999993" customHeight="1" thickBot="1">
      <c r="A1357" s="259"/>
      <c r="B1357" s="322" t="s">
        <v>73</v>
      </c>
      <c r="C1357" s="323"/>
      <c r="D1357" s="323"/>
      <c r="E1357" s="323"/>
      <c r="F1357" s="323"/>
      <c r="G1357" s="323"/>
      <c r="H1357" s="323"/>
      <c r="I1357" s="323"/>
      <c r="J1357" s="323"/>
      <c r="K1357" s="323"/>
      <c r="L1357" s="323"/>
      <c r="M1357" s="323"/>
      <c r="N1357" s="323"/>
      <c r="O1357" s="323"/>
      <c r="P1357" s="323"/>
      <c r="Q1357" s="323"/>
      <c r="R1357" s="323"/>
      <c r="S1357" s="324"/>
      <c r="T1357" s="323"/>
      <c r="U1357" s="323"/>
      <c r="V1357" s="323"/>
      <c r="W1357" s="323"/>
      <c r="X1357" s="323"/>
      <c r="Y1357" s="323"/>
      <c r="Z1357" s="323"/>
      <c r="AA1357" s="324"/>
      <c r="AB1357" s="323"/>
      <c r="AC1357" s="323"/>
      <c r="AD1357" s="323"/>
      <c r="AE1357" s="323"/>
      <c r="AF1357" s="323"/>
      <c r="AG1357" s="323"/>
      <c r="AH1357" s="323"/>
      <c r="AI1357" s="325"/>
      <c r="AJ1357" s="14"/>
      <c r="AK1357" s="14"/>
    </row>
    <row r="1358" spans="1:37" s="221" customFormat="1" ht="26.1" customHeight="1">
      <c r="A1358" s="269" t="s">
        <v>462</v>
      </c>
      <c r="B1358" s="222">
        <v>112</v>
      </c>
      <c r="C1358" s="223" t="s">
        <v>463</v>
      </c>
      <c r="D1358" s="224">
        <f>IF(SUM(D1359:D1368)=0,"",SUM(D1359:D1368))</f>
        <v>1</v>
      </c>
      <c r="E1358" s="225">
        <f t="shared" ref="E1358:K1358" si="1225">IF(ISERROR(SUM(E1359:E1368)),"",SUM(E1359:E1368))</f>
        <v>4756301306</v>
      </c>
      <c r="F1358" s="225">
        <f t="shared" si="1225"/>
        <v>7224634817</v>
      </c>
      <c r="G1358" s="225">
        <f t="shared" si="1225"/>
        <v>2401734538</v>
      </c>
      <c r="H1358" s="225">
        <f t="shared" si="1225"/>
        <v>5393745434</v>
      </c>
      <c r="I1358" s="225">
        <f t="shared" si="1225"/>
        <v>2354566768</v>
      </c>
      <c r="J1358" s="225">
        <f t="shared" si="1225"/>
        <v>1830889383</v>
      </c>
      <c r="K1358" s="225">
        <f t="shared" si="1225"/>
        <v>1191284232</v>
      </c>
      <c r="L1358" s="225">
        <f t="shared" ref="L1358" si="1226">IF(ISERROR(SUM(L1359:L1367)),"",SUM(L1359:L1367))</f>
        <v>155604989</v>
      </c>
      <c r="M1358" s="226">
        <v>4</v>
      </c>
      <c r="N1358" s="227">
        <f>IF(M1358="","",VLOOKUP(M1358,POA!$B$3:$G1330,3,0))</f>
        <v>5</v>
      </c>
      <c r="O1358" s="228" t="s">
        <v>7</v>
      </c>
      <c r="P1358" s="228">
        <f>+SUM(P1359:P1367)</f>
        <v>0</v>
      </c>
      <c r="Q1358" s="229">
        <f>IF(ISERROR(VLOOKUP(M1358,POA!$B$3:$G1343,2,0)),"",VLOOKUP(M1358,POA!$B$3:$G1343,2,0))</f>
        <v>1378467964</v>
      </c>
      <c r="R1358" s="230">
        <f>IF(M1358="","",SUM($I$1358)+IF(ISERROR(VLOOKUP(M1358,POA!$B$3:$G1327,4,0)),"",VLOOKUP(M1358,POA!$B$3:$G1327,4,0)))</f>
        <v>2630260360.8000002</v>
      </c>
      <c r="S1358" s="231" t="str">
        <f>IF(OR($R$26=0,M1358="",Q1358=""),"",IF($R$26&gt;=VLOOKUP(M1358,POA!$B$3:$G$21,6,FALSE),"CUMPLE","NO CUMPLE"))</f>
        <v/>
      </c>
      <c r="T1358" s="225" t="str">
        <f>IF(M1358="","",IF(COUNTIFS(T1359:T1368,"SI",D1359:D1368,"&gt;=10%")&gt;0,"SI","NO"))</f>
        <v>SI</v>
      </c>
      <c r="U1358" s="225">
        <f>IF(ISERROR(SUM(E1358/G1358)),0,SUM(E1358/G1358))</f>
        <v>1.9803609561116284</v>
      </c>
      <c r="V1358" s="232" t="str">
        <f>IF(OR($U1358=0,M1358="",Q1358=""),"",IF(AND(T1358="SI",$U1358&gt;=$V$22),"CUMPLE",IF($U1358&gt;=$V$23,"CUMPLE","NO CUMPLE")))</f>
        <v>CUMPLE</v>
      </c>
      <c r="W1358" s="233">
        <f>IF(M1358="","",IF(ISERROR(SUM(H1358/F1358)),0,SUM(H1358/F1358)))</f>
        <v>0.74657689566650387</v>
      </c>
      <c r="X1358" s="232" t="str">
        <f>IF(OR(W1358=0,M1358="",Q1358=""),"",IF(AND(T1358="SI",W1358&lt;=$X$22),"CUMPLE",IF(W1358&lt;=$X$23,"CUMPLE","NO CUMPLE")))</f>
        <v>CUMPLE</v>
      </c>
      <c r="Y1358" s="225">
        <f>IF(ISERROR(SUM(K1358/L1358)),0,SUM(K1358/L1358))</f>
        <v>7.6558228605382315</v>
      </c>
      <c r="Z1358" s="232" t="str">
        <f>IF(OR(Y1358=0,M1358="",Q1358=""),"",IF(AND(T1358="SI",Y1358&gt;=$Z$22),"CUMPLE",IF(Y1358&gt;=$Z$23,"CUMPLE","NO CUMPLE")))</f>
        <v>CUMPLE</v>
      </c>
      <c r="AA1358" s="234" t="str">
        <f t="shared" ref="AA1358:AA1368" si="1227">IF(OR(S1358="",V1358="",X1358="",Z1358=""),"",IF(S1358="NO CUMPLE","NO CUMPLE",IF(V1358="NO CUMPLE","NO CUMPLE",IF(X1358="NO CUMPLE","NO CUMPLE",IF(Z1358="NO CUMPLE","NO CUMPLE",IF(Z1358="NO CUMPLE","NO CUMPLE","CUMPLE"))))))</f>
        <v/>
      </c>
      <c r="AB1358" s="235">
        <v>2021</v>
      </c>
      <c r="AC1358" s="236">
        <f>IF(ISERROR(F1358/VLOOKUP(AB1358,$AC$21:$AD$23,2)),"",F1358/VLOOKUP(AB1358,$AC$21:$AD$23,2))</f>
        <v>7952.0396961671986</v>
      </c>
      <c r="AD1358" s="237" t="str">
        <f>IF(OR(B1358="",C1358=""),"",IF(AND(AC1358&gt;0,AC1358&lt;=30000),"MIPYME","NO CUMPLE"))</f>
        <v>MIPYME</v>
      </c>
      <c r="AE1358" s="238">
        <f>IF(M1358="","",IF(ISERROR(SUM(K1358/J1358)),0,SUM(K1358/J1358)))</f>
        <v>0.65065876893557806</v>
      </c>
      <c r="AF1358" s="239" t="str">
        <f>IF(OR(M1358="",L1358="",P1358=""),"",IF(AND(T1358="SI",AE1358&gt;=$AF$22),"CUMPLE",IF(AE1358&gt;=$AF$23,"CUMPLE","NO CUMPLE")))</f>
        <v>CUMPLE</v>
      </c>
      <c r="AG1358" s="238">
        <f>IF(M1358="","",IF(ISERROR(SUM(K1358/F1358)),0,SUM(K1358/F1358)))</f>
        <v>0.16489196508546516</v>
      </c>
      <c r="AH1358" s="239" t="str">
        <f>IF(OR(M1358="",L1358="",P1358=""),"",IF(AND(T1358="SI",AG1358&gt;=$AH$22),"CUMPLE",IF(AG1358&gt;=$AH$23,"CUMPLE","NO CUMPLE")))</f>
        <v>CUMPLE</v>
      </c>
      <c r="AI1358" s="234" t="str">
        <f>IF(OR(AF1358="",AH1358=""),"",IF(AF1358="NO CUMPLE","NO CUMPLE",IF(AH1358="NO CUMPLE","NO CUMPLE",IF(AH1358="NO CUMPLE","NO CUMPLE","CUMPLE"))))</f>
        <v>CUMPLE</v>
      </c>
    </row>
    <row r="1359" spans="1:37" s="14" customFormat="1" ht="20.100000000000001" customHeight="1">
      <c r="A1359" s="259">
        <v>45467</v>
      </c>
      <c r="B1359" s="146">
        <f>IF(C1359="","",B1358+0.1)</f>
        <v>112.1</v>
      </c>
      <c r="C1359" s="146" t="s">
        <v>463</v>
      </c>
      <c r="D1359" s="147">
        <v>1</v>
      </c>
      <c r="E1359" s="137">
        <v>4756301306</v>
      </c>
      <c r="F1359" s="137">
        <v>7224634817</v>
      </c>
      <c r="G1359" s="137">
        <v>2401734538</v>
      </c>
      <c r="H1359" s="137">
        <v>5393745434</v>
      </c>
      <c r="I1359" s="137">
        <f>IF(ISERROR(E1359-G1359),"",E1359-G1359)</f>
        <v>2354566768</v>
      </c>
      <c r="J1359" s="137">
        <f>IF(ISERROR(F1359-H1359),"",F1359-H1359)</f>
        <v>1830889383</v>
      </c>
      <c r="K1359" s="137">
        <v>1191284232</v>
      </c>
      <c r="L1359" s="137">
        <v>155604989</v>
      </c>
      <c r="M1359" s="148">
        <v>6</v>
      </c>
      <c r="N1359" s="198">
        <f>IF(M1359="","",VLOOKUP(M1359,POA!$B$3:$G1330,3,0))</f>
        <v>5</v>
      </c>
      <c r="O1359" s="159" t="s">
        <v>7</v>
      </c>
      <c r="P1359" s="159">
        <f t="shared" ref="P1359:P1360" si="1228">+SUM(P1360:P1368)</f>
        <v>0</v>
      </c>
      <c r="Q1359" s="202">
        <f>IF(ISERROR(VLOOKUP(M1359,POA!$B$3:$G1343,2,0)),"",VLOOKUP(M1359,POA!$B$3:$G1343,2,0))</f>
        <v>1264100957</v>
      </c>
      <c r="R1359" s="264">
        <f>IF(M1359="","",SUM($I$1358)+IF(ISERROR(VLOOKUP(M1359,POA!$B$3:$G1328,4,0)),"",VLOOKUP(M1359,POA!$B$3:$G1328,4,0)))</f>
        <v>2607386959.4000001</v>
      </c>
      <c r="S1359" s="256" t="str">
        <f>IF(OR($R$26=0,M1359="",Q1359=""),"",IF($R$26&gt;=VLOOKUP(M1359,POA!$B$3:$G$21,6,FALSE),"CUMPLE","NO CUMPLE"))</f>
        <v/>
      </c>
      <c r="T1359" s="154" t="s">
        <v>71</v>
      </c>
      <c r="U1359" s="138"/>
      <c r="V1359" s="185" t="str">
        <f>IF(OR($U1358=0,M1359="",Q1359=""),"",IF(AND(T1359="SI",$U1358&gt;=$V$22),"CUMPLE",IF($U1358&gt;=$V$23,"CUMPLE","NO CUMPLE")))</f>
        <v>CUMPLE</v>
      </c>
      <c r="W1359" s="139"/>
      <c r="X1359" s="185" t="str">
        <f>IF(OR(W1358=0,M1359="",Q1359=""),"",IF(AND(T1359="SI",W1358&lt;=$X$22),"CUMPLE",IF(W1358&lt;=$X$23,"CUMPLE","NO CUMPLE")))</f>
        <v>CUMPLE</v>
      </c>
      <c r="Y1359" s="140"/>
      <c r="Z1359" s="185" t="str">
        <f>IF(OR(Y1358=0,M1359="",Q1359=""),"",IF(AND(T1359="SI",Y1358&gt;=$Z$22),"CUMPLE",IF(Y1358&gt;=$Z$23,"CUMPLE","NO CUMPLE")))</f>
        <v>CUMPLE</v>
      </c>
      <c r="AA1359" s="213" t="str">
        <f t="shared" si="1227"/>
        <v/>
      </c>
      <c r="AB1359" s="141">
        <v>2021</v>
      </c>
      <c r="AC1359" s="142">
        <f t="shared" ref="AC1359:AC1367" si="1229">IF(ISERROR(F1359/VLOOKUP(AB1359,$AC$21:$AD$23,2)),"",F1359/VLOOKUP(AB1359,$AC$21:$AD$23,2))</f>
        <v>7952.0396961671986</v>
      </c>
      <c r="AD1359" s="143" t="str">
        <f>IF(OR(B1359="",C1359=""),"",IF(AND(AC1359&gt;0,AC1359&lt;=30000),"MIPYME","NO CUMPLE"))</f>
        <v>MIPYME</v>
      </c>
      <c r="AE1359" s="144"/>
      <c r="AF1359" s="187" t="str">
        <f>IF(OR(M1359="",L1358="",P1359=""),"",IF(AND(T1358="SI",AE1358&gt;=$AF$22),"CUMPLE",IF(AE1358&gt;=$AF$23,"CUMPLE","NO CUMPLE")))</f>
        <v>CUMPLE</v>
      </c>
      <c r="AG1359" s="144"/>
      <c r="AH1359" s="187" t="str">
        <f>IF(OR(M1359="",L1358="",P1359=""),"",IF(AND(T1358="SI",AG1358&gt;=$AH$22),"CUMPLE",IF(AG1358&gt;=$AH$23,"CUMPLE","NO CUMPLE")))</f>
        <v>CUMPLE</v>
      </c>
      <c r="AI1359" s="161" t="str">
        <f t="shared" ref="AI1359:AI1368" si="1230">IF(OR(AF1359="",AH1359=""),"",IF(AF1359="NO CUMPLE","NO CUMPLE",IF(AH1359="NO CUMPLE","NO CUMPLE",IF(AH1359="NO CUMPLE","NO CUMPLE","CUMPLE"))))</f>
        <v>CUMPLE</v>
      </c>
    </row>
    <row r="1360" spans="1:37" s="14" customFormat="1" ht="20.100000000000001" customHeight="1">
      <c r="A1360" s="259"/>
      <c r="B1360" s="21" t="str">
        <f t="shared" ref="B1360:B1368" si="1231">IF(C1360="","",B1359+0.1)</f>
        <v/>
      </c>
      <c r="C1360" s="21"/>
      <c r="D1360" s="121"/>
      <c r="E1360" s="153"/>
      <c r="F1360" s="153"/>
      <c r="G1360" s="153"/>
      <c r="H1360" s="153"/>
      <c r="I1360" s="153">
        <f>IF(ISERROR(E1360-G1360),"",E1360-G1360)</f>
        <v>0</v>
      </c>
      <c r="J1360" s="153">
        <f t="shared" ref="J1360:J1368" si="1232">IF(ISERROR(F1360-H1360),"",F1360-H1360)</f>
        <v>0</v>
      </c>
      <c r="K1360" s="153"/>
      <c r="L1360" s="153"/>
      <c r="M1360" s="149">
        <v>7</v>
      </c>
      <c r="N1360" s="197">
        <f>IF(M1360="","",VLOOKUP(M1360,POA!$B$3:$G1330,3,0))</f>
        <v>5</v>
      </c>
      <c r="O1360" s="160" t="s">
        <v>7</v>
      </c>
      <c r="P1360" s="160">
        <f t="shared" si="1228"/>
        <v>0</v>
      </c>
      <c r="Q1360" s="255">
        <f>IF(ISERROR(VLOOKUP(M1360,POA!$B$3:$G1343,2,0)),"",VLOOKUP(M1360,POA!$B$3:$G1343,2,0))</f>
        <v>1167015102</v>
      </c>
      <c r="R1360" s="295">
        <f>IF(M1360="","",SUM($I$1358)+IF(ISERROR(VLOOKUP(M1360,POA!$B$3:$G1329,4,0)),"",VLOOKUP(M1360,POA!$B$3:$G1329,4,0)))</f>
        <v>2587969788.4000001</v>
      </c>
      <c r="S1360" s="257" t="str">
        <f>IF(OR($R$26=0,M1360="",Q1360=""),"",IF($R$26&gt;=VLOOKUP(M1360,POA!$B$3:$G$21,6,FALSE),"CUMPLE","NO CUMPLE"))</f>
        <v/>
      </c>
      <c r="T1360" s="129"/>
      <c r="U1360" s="130"/>
      <c r="V1360" s="186" t="str">
        <f>IF(OR($U1358=0,M1360="",Q1360=""),"",IF(AND(T1360="SI",$U1358&gt;=$V$22),"CUMPLE",IF($U1358&gt;=$V$23,"CUMPLE","NO CUMPLE")))</f>
        <v>CUMPLE</v>
      </c>
      <c r="W1360" s="131"/>
      <c r="X1360" s="186" t="str">
        <f>IF(OR(W1358=0,M1360="",Q1360=""),"",IF(AND(T1360="SI",W1358&lt;=$X$22),"CUMPLE",IF(W1358&lt;=$X$23,"CUMPLE","NO CUMPLE")))</f>
        <v>NO CUMPLE</v>
      </c>
      <c r="Y1360" s="132"/>
      <c r="Z1360" s="186" t="str">
        <f>IF(OR(Y1358=0,M1360="",Q1360=""),"",IF(AND(T1360="SI",Y1358&gt;=$Z$22),"CUMPLE",IF(Y1358&gt;=$Z$23,"CUMPLE","NO CUMPLE")))</f>
        <v>CUMPLE</v>
      </c>
      <c r="AA1360" s="214" t="str">
        <f t="shared" si="1227"/>
        <v/>
      </c>
      <c r="AB1360" s="199">
        <v>2021</v>
      </c>
      <c r="AC1360" s="134">
        <f t="shared" si="1229"/>
        <v>0</v>
      </c>
      <c r="AD1360" s="135" t="str">
        <f t="shared" ref="AD1360:AD1363" si="1233">IF(OR(B1360="",C1360=""),"",IF(AND(AC1360&gt;0,AC1360&lt;=30000),"MIPYME","NO CUMPLE"))</f>
        <v/>
      </c>
      <c r="AE1360" s="136"/>
      <c r="AF1360" s="188" t="str">
        <f>IF(OR(M1360="",L1358="",P1360=""),"",IF(AND(T1358="SI",AE1358&gt;=$AF$22),"CUMPLE",IF(AE1358&gt;=$AF$23,"CUMPLE","NO CUMPLE")))</f>
        <v>CUMPLE</v>
      </c>
      <c r="AG1360" s="136"/>
      <c r="AH1360" s="188" t="str">
        <f>IF(OR(M1360="",L1358="",P1358=""),"",IF(AND(T1358="SI",AG1358&gt;=$AH$22),"CUMPLE",IF(AG1358&gt;=$AH$23,"CUMPLE","NO CUMPLE")))</f>
        <v>CUMPLE</v>
      </c>
      <c r="AI1360" s="162" t="str">
        <f t="shared" si="1230"/>
        <v>CUMPLE</v>
      </c>
    </row>
    <row r="1361" spans="1:37" s="14" customFormat="1" ht="20.100000000000001" customHeight="1">
      <c r="A1361" s="259"/>
      <c r="B1361" s="21" t="str">
        <f t="shared" si="1231"/>
        <v/>
      </c>
      <c r="C1361" s="21"/>
      <c r="D1361" s="121"/>
      <c r="E1361" s="153"/>
      <c r="F1361" s="153"/>
      <c r="G1361" s="153"/>
      <c r="H1361" s="153"/>
      <c r="I1361" s="153">
        <f t="shared" ref="I1361:I1367" si="1234">IF(ISERROR(E1361-G1361),"",E1361-G1361)</f>
        <v>0</v>
      </c>
      <c r="J1361" s="153">
        <f t="shared" si="1232"/>
        <v>0</v>
      </c>
      <c r="K1361" s="153"/>
      <c r="L1361" s="153"/>
      <c r="M1361" s="149">
        <v>8</v>
      </c>
      <c r="N1361" s="197">
        <f>IF(M1361="","",VLOOKUP(M1361,POA!$B$3:$G1330,3,0))</f>
        <v>5</v>
      </c>
      <c r="O1361" s="160" t="s">
        <v>7</v>
      </c>
      <c r="P1361" s="160">
        <f>+SUM(P1362:P1369)</f>
        <v>0</v>
      </c>
      <c r="Q1361" s="255">
        <f>IF(ISERROR(VLOOKUP(M1361,POA!$B$3:$G1343,2,0)),"",VLOOKUP(M1361,POA!$B$3:$G1343,2,0))</f>
        <v>1146992897</v>
      </c>
      <c r="R1361" s="295">
        <f>IF(M1361="","",SUM($I$1358)+IF(ISERROR(VLOOKUP(M1361,POA!$B$3:$G1330,4,0)),"",VLOOKUP(M1361,POA!$B$3:$G1330,4,0)))</f>
        <v>2583965347.4000001</v>
      </c>
      <c r="S1361" s="294" t="str">
        <f>IF(OR($R$26=0,M1361="",Q1361=""),"",IF($R$26&gt;=VLOOKUP(M1361,POA!$B$3:$G$21,6,FALSE),"CUMPLE","NO CUMPLE"))</f>
        <v/>
      </c>
      <c r="T1361" s="129"/>
      <c r="U1361" s="130"/>
      <c r="V1361" s="186" t="str">
        <f>IF(OR($U1358=0,M1361="",Q1361=""),"",IF(AND(T1361="SI",$U1358&gt;=$V$22),"CUMPLE",IF($U1358&gt;=$V$23,"CUMPLE","NO CUMPLE")))</f>
        <v>CUMPLE</v>
      </c>
      <c r="W1361" s="131"/>
      <c r="X1361" s="186" t="str">
        <f>IF(OR(W1358=0,M1361="",Q1361=""),"",IF(AND(T1361="SI",W1358&lt;=$X$22),"CUMPLE",IF(W1358&lt;=$X$23,"CUMPLE","NO CUMPLE")))</f>
        <v>NO CUMPLE</v>
      </c>
      <c r="Y1361" s="132"/>
      <c r="Z1361" s="186" t="str">
        <f>IF(OR(Y1358=0,M1361="",Q1361=""),"",IF(AND(T1361="SI",Y1358&gt;=$Z$22),"CUMPLE",IF(Y1358&gt;=$Z$23,"CUMPLE","NO CUMPLE")))</f>
        <v>CUMPLE</v>
      </c>
      <c r="AA1361" s="214" t="str">
        <f t="shared" si="1227"/>
        <v/>
      </c>
      <c r="AB1361" s="199">
        <v>2021</v>
      </c>
      <c r="AC1361" s="134">
        <f t="shared" si="1229"/>
        <v>0</v>
      </c>
      <c r="AD1361" s="135" t="str">
        <f t="shared" si="1233"/>
        <v/>
      </c>
      <c r="AE1361" s="136"/>
      <c r="AF1361" s="188" t="str">
        <f>IF(OR(M1361="",L1358="",P1361=""),"",IF(AND(T1358="SI",AE1358&gt;=$AF$22),"CUMPLE",IF(AE1358&gt;=$AF$23,"CUMPLE","NO CUMPLE")))</f>
        <v>CUMPLE</v>
      </c>
      <c r="AG1361" s="136"/>
      <c r="AH1361" s="188" t="str">
        <f>IF(OR(M1361="",L1358="",P1358=""),"",IF(AND(T1358="SI",AG1358&gt;=$AH$22),"CUMPLE",IF(AG1358&gt;=$AH$23,"CUMPLE","NO CUMPLE")))</f>
        <v>CUMPLE</v>
      </c>
      <c r="AI1361" s="162" t="str">
        <f t="shared" si="1230"/>
        <v>CUMPLE</v>
      </c>
    </row>
    <row r="1362" spans="1:37" s="14" customFormat="1" ht="20.100000000000001" customHeight="1">
      <c r="A1362" s="259"/>
      <c r="B1362" s="21" t="str">
        <f t="shared" si="1231"/>
        <v/>
      </c>
      <c r="C1362" s="21"/>
      <c r="D1362" s="121"/>
      <c r="E1362" s="153"/>
      <c r="F1362" s="153"/>
      <c r="G1362" s="153"/>
      <c r="H1362" s="153"/>
      <c r="I1362" s="153">
        <f t="shared" si="1234"/>
        <v>0</v>
      </c>
      <c r="J1362" s="153">
        <f t="shared" si="1232"/>
        <v>0</v>
      </c>
      <c r="K1362" s="153"/>
      <c r="L1362" s="153"/>
      <c r="M1362" s="149" t="s">
        <v>7</v>
      </c>
      <c r="N1362" s="197" t="e">
        <f>IF(M1362="","",VLOOKUP(M1362,POA!$B$3:$G1343,3,0))</f>
        <v>#N/A</v>
      </c>
      <c r="O1362" s="160" t="s">
        <v>7</v>
      </c>
      <c r="P1362" s="160">
        <f>+SUM(P1363:P1369)</f>
        <v>0</v>
      </c>
      <c r="Q1362" s="203" t="str">
        <f>IF(ISERROR(VLOOKUP(M1362,POA!$B$3:$G1332,2,0)),"",VLOOKUP(M1362,POA!$B$3:$G1332,2,0))</f>
        <v/>
      </c>
      <c r="R1362" s="261"/>
      <c r="S1362" s="252" t="str">
        <f>IF(OR($R$26=0,M1362="",Q1362=""),"",IF($R$26&gt;=VLOOKUP(M1362,POA!$B$3:$G$21,6,FALSE),"CUMPLE","NO CUMPLE"))</f>
        <v/>
      </c>
      <c r="T1362" s="129"/>
      <c r="U1362" s="130"/>
      <c r="V1362" s="186" t="str">
        <f>IF(OR($U1358=0,M1362="",Q1362=""),"",IF(AND(T1362="SI",$U1358&gt;=$V$22),"CUMPLE",IF($U1358&gt;=$V$23,"CUMPLE","NO CUMPLE")))</f>
        <v/>
      </c>
      <c r="W1362" s="131"/>
      <c r="X1362" s="186" t="str">
        <f>IF(OR(W1358=0,M1362="",Q1362=""),"",IF(AND(T1362="SI",W1358&lt;=$X$22),"CUMPLE",IF(W1358&lt;=$X$23,"CUMPLE","NO CUMPLE")))</f>
        <v/>
      </c>
      <c r="Y1362" s="132"/>
      <c r="Z1362" s="186" t="str">
        <f>IF(OR(Y1358=0,M1362="",Q1362=""),"",IF(AND(T1362="SI",Y1358&gt;=$Z$22),"CUMPLE",IF(Y1358&gt;=$Z$23,"CUMPLE","NO CUMPLE")))</f>
        <v/>
      </c>
      <c r="AA1362" s="214" t="str">
        <f t="shared" si="1227"/>
        <v/>
      </c>
      <c r="AB1362" s="199">
        <v>2021</v>
      </c>
      <c r="AC1362" s="134">
        <f t="shared" si="1229"/>
        <v>0</v>
      </c>
      <c r="AD1362" s="135" t="str">
        <f t="shared" si="1233"/>
        <v/>
      </c>
      <c r="AE1362" s="136"/>
      <c r="AF1362" s="188" t="str">
        <f>IF(OR(M1362="",L1358="",P1362=""),"",IF(AND(T1358="SI",AE1358&gt;=$AF$22),"CUMPLE",IF(AE1358&gt;=$AF$23,"CUMPLE","NO CUMPLE")))</f>
        <v>CUMPLE</v>
      </c>
      <c r="AG1362" s="136"/>
      <c r="AH1362" s="188" t="str">
        <f>IF(OR(M1361="",L1358="",P1358=""),"",IF(AND(T1358="SI",AG1358&gt;=$AH$22),"CUMPLE",IF(AG1358&gt;=$AH$23,"CUMPLE","NO CUMPLE")))</f>
        <v>CUMPLE</v>
      </c>
      <c r="AI1362" s="162" t="str">
        <f t="shared" si="1230"/>
        <v>CUMPLE</v>
      </c>
    </row>
    <row r="1363" spans="1:37" s="14" customFormat="1" ht="20.100000000000001" customHeight="1">
      <c r="A1363" s="259"/>
      <c r="B1363" s="21" t="str">
        <f t="shared" si="1231"/>
        <v/>
      </c>
      <c r="C1363" s="21"/>
      <c r="D1363" s="121"/>
      <c r="E1363" s="153"/>
      <c r="F1363" s="153"/>
      <c r="G1363" s="153"/>
      <c r="H1363" s="153"/>
      <c r="I1363" s="153">
        <f t="shared" si="1234"/>
        <v>0</v>
      </c>
      <c r="J1363" s="153">
        <f t="shared" si="1232"/>
        <v>0</v>
      </c>
      <c r="K1363" s="153"/>
      <c r="L1363" s="153"/>
      <c r="M1363" s="149" t="s">
        <v>7</v>
      </c>
      <c r="N1363" s="197" t="e">
        <f>IF(M1363="","",VLOOKUP(M1363,POA!$B$3:$G1330,3,0))</f>
        <v>#N/A</v>
      </c>
      <c r="O1363" s="160" t="s">
        <v>7</v>
      </c>
      <c r="P1363" s="160">
        <f>+SUM(P1364:P1369)</f>
        <v>0</v>
      </c>
      <c r="Q1363" s="203" t="str">
        <f>IF(ISERROR(VLOOKUP(M1363,POA!$B$3:$G1343,2,0)),"",VLOOKUP(M1363,POA!$B$3:$G1343,2,0))</f>
        <v/>
      </c>
      <c r="R1363" s="204"/>
      <c r="S1363" s="246" t="str">
        <f>IF(OR($R$26=0,M1363="",Q1363=""),"",IF($R$26&gt;=VLOOKUP(M1363,POA!$B$3:$G$21,6,FALSE),"CUMPLE","NO CUMPLE"))</f>
        <v/>
      </c>
      <c r="T1363" s="129"/>
      <c r="U1363" s="130"/>
      <c r="V1363" s="186" t="str">
        <f>IF(OR($U1358=0,M1363="",Q1363=""),"",IF(AND(T1363="SI",$U1358&gt;=$V$22),"CUMPLE",IF($U1358&gt;=$V$23,"CUMPLE","NO CUMPLE")))</f>
        <v/>
      </c>
      <c r="W1363" s="131"/>
      <c r="X1363" s="186" t="str">
        <f>IF(OR(W1358=0,M1363="",Q1363=""),"",IF(AND(T1363="SI",W1358&lt;=$X$22),"CUMPLE",IF(W1358&lt;=$X$23,"CUMPLE","NO CUMPLE")))</f>
        <v/>
      </c>
      <c r="Y1363" s="132"/>
      <c r="Z1363" s="186" t="str">
        <f>IF(OR(Y1358=0,M1363="",Q1363=""),"",IF(AND(T1363="SI",Y1358&gt;=$Z$22),"CUMPLE",IF(Y1358&gt;=$Z$23,"CUMPLE","NO CUMPLE")))</f>
        <v/>
      </c>
      <c r="AA1363" s="214" t="str">
        <f t="shared" si="1227"/>
        <v/>
      </c>
      <c r="AB1363" s="199">
        <v>2021</v>
      </c>
      <c r="AC1363" s="134">
        <f t="shared" si="1229"/>
        <v>0</v>
      </c>
      <c r="AD1363" s="135" t="str">
        <f t="shared" si="1233"/>
        <v/>
      </c>
      <c r="AE1363" s="136"/>
      <c r="AF1363" s="188" t="str">
        <f>IF(OR(M1363="",L1358="",P1363=""),"",IF(AND(T1358="SI",AE1358&gt;=$AF$22),"CUMPLE",IF(AE1358&gt;=$AF$23,"CUMPLE","NO CUMPLE")))</f>
        <v>CUMPLE</v>
      </c>
      <c r="AG1363" s="136"/>
      <c r="AH1363" s="188" t="str">
        <f>IF(OR(M1363="",L1358="",P1358=""),"",IF(AND(T1358="SI",AG1358&gt;=$AH$22),"CUMPLE",IF(AG1358&gt;=$AH$23,"CUMPLE","NO CUMPLE")))</f>
        <v>CUMPLE</v>
      </c>
      <c r="AI1363" s="162" t="str">
        <f t="shared" si="1230"/>
        <v>CUMPLE</v>
      </c>
    </row>
    <row r="1364" spans="1:37" s="14" customFormat="1" ht="20.100000000000001" customHeight="1">
      <c r="A1364" s="259"/>
      <c r="B1364" s="150" t="str">
        <f t="shared" si="1231"/>
        <v/>
      </c>
      <c r="C1364" s="150"/>
      <c r="D1364" s="121"/>
      <c r="E1364" s="153"/>
      <c r="F1364" s="153"/>
      <c r="G1364" s="153"/>
      <c r="H1364" s="153"/>
      <c r="I1364" s="153">
        <f t="shared" si="1234"/>
        <v>0</v>
      </c>
      <c r="J1364" s="153">
        <f t="shared" si="1232"/>
        <v>0</v>
      </c>
      <c r="K1364" s="153"/>
      <c r="L1364" s="153"/>
      <c r="M1364" s="149" t="s">
        <v>7</v>
      </c>
      <c r="N1364" s="197" t="e">
        <f>IF(M1364="","",VLOOKUP(M1364,POA!$B$3:$G1330,3,0))</f>
        <v>#N/A</v>
      </c>
      <c r="O1364" s="160" t="s">
        <v>7</v>
      </c>
      <c r="P1364" s="160">
        <f>+SUM(P1365:P1369)</f>
        <v>0</v>
      </c>
      <c r="Q1364" s="203" t="str">
        <f>IF(ISERROR(VLOOKUP(M1364,POA!$B$3:$G1343,2,0)),"",VLOOKUP(M1364,POA!$B$3:$G1343,2,0))</f>
        <v/>
      </c>
      <c r="R1364" s="204"/>
      <c r="S1364" s="246" t="str">
        <f>IF(OR($R$26=0,M1364="",Q1364=""),"",IF($R$26&gt;=VLOOKUP(M1364,POA!$B$3:$G$21,6,FALSE),"CUMPLE","NO CUMPLE"))</f>
        <v/>
      </c>
      <c r="T1364" s="129"/>
      <c r="U1364" s="130"/>
      <c r="V1364" s="186" t="str">
        <f>IF(OR($U1358=0,M1364="",Q1364=""),"",IF(AND(T1364="SI",$U1358&gt;=$V$22),"CUMPLE",IF($U1358&gt;=$V$23,"CUMPLE","NO CUMPLE")))</f>
        <v/>
      </c>
      <c r="W1364" s="131"/>
      <c r="X1364" s="186" t="str">
        <f>IF(OR(W1358=0,M1364="",Q1364=""),"",IF(AND(T1364="SI",W1358&lt;=$X$22),"CUMPLE",IF(W1358&lt;=$X$23,"CUMPLE","NO CUMPLE")))</f>
        <v/>
      </c>
      <c r="Y1364" s="132"/>
      <c r="Z1364" s="186" t="str">
        <f>IF(OR(Y1358=0,M1364="",Q1364=""),"",IF(AND(T1364="SI",Y1358&gt;=$Z$22),"CUMPLE",IF(Y1358&gt;=$Z$23,"CUMPLE","NO CUMPLE")))</f>
        <v/>
      </c>
      <c r="AA1364" s="214" t="str">
        <f t="shared" si="1227"/>
        <v/>
      </c>
      <c r="AB1364" s="199">
        <v>2021</v>
      </c>
      <c r="AC1364" s="134">
        <f t="shared" si="1229"/>
        <v>0</v>
      </c>
      <c r="AD1364" s="135" t="str">
        <f>IF(OR(B1364="",C1364=""),"",IF(AND(AC1364&gt;0,AC1364&lt;=30000),"MIPYME","NO CUMPLE"))</f>
        <v/>
      </c>
      <c r="AE1364" s="136"/>
      <c r="AF1364" s="188" t="str">
        <f>IF(OR(M1364="",L1358="",P1364=""),"",IF(AND(T1362="SI",AE1358&gt;=$AF$22),"CUMPLE",IF(AE1358&gt;=$AF$23,"CUMPLE","NO CUMPLE")))</f>
        <v>CUMPLE</v>
      </c>
      <c r="AG1364" s="136"/>
      <c r="AH1364" s="188" t="str">
        <f>IF(OR(M1364="",L1358="",P1358=""),"",IF(AND(T1358="SI",AG1358&gt;=$AH$22),"CUMPLE",IF(AG1358&gt;=$AH$23,"CUMPLE","NO CUMPLE")))</f>
        <v>CUMPLE</v>
      </c>
      <c r="AI1364" s="162" t="str">
        <f t="shared" si="1230"/>
        <v>CUMPLE</v>
      </c>
    </row>
    <row r="1365" spans="1:37" s="14" customFormat="1" ht="20.100000000000001" customHeight="1">
      <c r="A1365" s="259"/>
      <c r="B1365" s="150" t="str">
        <f t="shared" si="1231"/>
        <v/>
      </c>
      <c r="C1365" s="150"/>
      <c r="D1365" s="121"/>
      <c r="E1365" s="153"/>
      <c r="F1365" s="153"/>
      <c r="G1365" s="153"/>
      <c r="H1365" s="153"/>
      <c r="I1365" s="153">
        <f t="shared" si="1234"/>
        <v>0</v>
      </c>
      <c r="J1365" s="153">
        <f t="shared" si="1232"/>
        <v>0</v>
      </c>
      <c r="K1365" s="153"/>
      <c r="L1365" s="153"/>
      <c r="M1365" s="149" t="s">
        <v>7</v>
      </c>
      <c r="N1365" s="197" t="e">
        <f>IF(M1365="","",VLOOKUP(M1365,POA!$B$3:$G1330,3,0))</f>
        <v>#N/A</v>
      </c>
      <c r="O1365" s="160" t="s">
        <v>7</v>
      </c>
      <c r="P1365" s="160">
        <f>+SUM(P1366:P1369)</f>
        <v>0</v>
      </c>
      <c r="Q1365" s="203" t="str">
        <f>IF(ISERROR(VLOOKUP(M1365,POA!$B$3:$G1343,2,0)),"",VLOOKUP(M1365,POA!$B$3:$G1343,2,0))</f>
        <v/>
      </c>
      <c r="R1365" s="204"/>
      <c r="S1365" s="246" t="str">
        <f>IF(OR($R$26=0,M1365="",Q1365=""),"",IF($R$26&gt;=VLOOKUP(M1365,POA!$B$3:$G$21,6,FALSE),"CUMPLE","NO CUMPLE"))</f>
        <v/>
      </c>
      <c r="T1365" s="129"/>
      <c r="U1365" s="130"/>
      <c r="V1365" s="186" t="str">
        <f>IF(OR($U1358=0,M1365="",Q1365=""),"",IF(AND(T1365="SI",$U1358&gt;=$V$22),"CUMPLE",IF($U1358&gt;=$V$23,"CUMPLE","NO CUMPLE")))</f>
        <v/>
      </c>
      <c r="W1365" s="131"/>
      <c r="X1365" s="186" t="str">
        <f>IF(OR(W1358=0,M1365="",Q1365=""),"",IF(AND(T1365="SI",W1358&lt;=$X$22),"CUMPLE",IF(W1358&lt;=$X$23,"CUMPLE","NO CUMPLE")))</f>
        <v/>
      </c>
      <c r="Y1365" s="132"/>
      <c r="Z1365" s="186" t="str">
        <f>IF(OR(Y1358=0,M1365="",Q1365=""),"",IF(AND(T1365="SI",Y1358&gt;=$Z$22),"CUMPLE",IF(Y1358&gt;=$Z$23,"CUMPLE","NO CUMPLE")))</f>
        <v/>
      </c>
      <c r="AA1365" s="214" t="str">
        <f t="shared" si="1227"/>
        <v/>
      </c>
      <c r="AB1365" s="199">
        <v>2021</v>
      </c>
      <c r="AC1365" s="134">
        <f t="shared" si="1229"/>
        <v>0</v>
      </c>
      <c r="AD1365" s="135" t="str">
        <f t="shared" ref="AD1365:AD1366" si="1235">IF(OR(B1365="",C1365=""),"",IF(AND(AC1365&gt;0,AC1365&lt;=30000),"MIPYME","NO CUMPLE"))</f>
        <v/>
      </c>
      <c r="AE1365" s="136"/>
      <c r="AF1365" s="188" t="str">
        <f>IF(OR(M1365="",L1358="",P1365=""),"",IF(AND(T1358="SI",AE1358&gt;=$AF$22),"CUMPLE",IF(AE1358&gt;=$AF$23,"CUMPLE","NO CUMPLE")))</f>
        <v>CUMPLE</v>
      </c>
      <c r="AG1365" s="136"/>
      <c r="AH1365" s="188" t="str">
        <f>IF(OR(M1365="",L1358="",P1358=""),"",IF(AND(T1358="SI",AG1358&gt;=$AH$22),"CUMPLE",IF(AG1358&gt;=$AH$23,"CUMPLE","NO CUMPLE")))</f>
        <v>CUMPLE</v>
      </c>
      <c r="AI1365" s="162" t="str">
        <f t="shared" si="1230"/>
        <v>CUMPLE</v>
      </c>
    </row>
    <row r="1366" spans="1:37" s="14" customFormat="1" ht="20.100000000000001" customHeight="1">
      <c r="A1366" s="259"/>
      <c r="B1366" s="150" t="str">
        <f t="shared" si="1231"/>
        <v/>
      </c>
      <c r="C1366" s="150"/>
      <c r="D1366" s="121"/>
      <c r="E1366" s="153"/>
      <c r="F1366" s="153"/>
      <c r="G1366" s="153"/>
      <c r="H1366" s="153"/>
      <c r="I1366" s="153">
        <f t="shared" si="1234"/>
        <v>0</v>
      </c>
      <c r="J1366" s="153">
        <f t="shared" si="1232"/>
        <v>0</v>
      </c>
      <c r="K1366" s="153"/>
      <c r="L1366" s="153"/>
      <c r="M1366" s="149" t="s">
        <v>7</v>
      </c>
      <c r="N1366" s="197" t="e">
        <f>IF(M1366="","",VLOOKUP(M1366,POA!$B$3:$G1330,3,0))</f>
        <v>#N/A</v>
      </c>
      <c r="O1366" s="160" t="s">
        <v>7</v>
      </c>
      <c r="P1366" s="160">
        <f>+SUM(P1367:P1369)</f>
        <v>0</v>
      </c>
      <c r="Q1366" s="203" t="str">
        <f>IF(ISERROR(VLOOKUP(M1366,POA!$B$3:$G1336,2,0)),"",VLOOKUP(M1366,POA!$B$3:$G1336,2,0))</f>
        <v/>
      </c>
      <c r="R1366" s="204"/>
      <c r="S1366" s="246" t="str">
        <f>IF(OR($R$26=0,M1366="",Q1366=""),"",IF($R$26&gt;=VLOOKUP(M1366,POA!$B$3:$G$21,6,FALSE),"CUMPLE","NO CUMPLE"))</f>
        <v/>
      </c>
      <c r="T1366" s="129"/>
      <c r="U1366" s="130"/>
      <c r="V1366" s="186" t="str">
        <f>IF(OR($U1358=0,M1366="",Q1366=""),"",IF(AND(T1366="SI",$U1358&gt;=$V$22),"CUMPLE",IF($U1358&gt;=$V$23,"CUMPLE","NO CUMPLE")))</f>
        <v/>
      </c>
      <c r="W1366" s="131"/>
      <c r="X1366" s="186" t="str">
        <f>IF(OR(W1358=0,M1366="",Q1366=""),"",IF(AND(T1366="SI",W1358&lt;=$X$22),"CUMPLE",IF(W1358&lt;=$X$23,"CUMPLE","NO CUMPLE")))</f>
        <v/>
      </c>
      <c r="Y1366" s="132"/>
      <c r="Z1366" s="186" t="str">
        <f>IF(OR(Y1358=0,M1366="",Q1366=""),"",IF(AND(T1366="SI",Y1358&gt;=$Z$22),"CUMPLE",IF(Y1358&gt;=$Z$23,"CUMPLE","NO CUMPLE")))</f>
        <v/>
      </c>
      <c r="AA1366" s="215" t="str">
        <f t="shared" si="1227"/>
        <v/>
      </c>
      <c r="AB1366" s="133">
        <v>2021</v>
      </c>
      <c r="AC1366" s="134">
        <f t="shared" si="1229"/>
        <v>0</v>
      </c>
      <c r="AD1366" s="135" t="str">
        <f t="shared" si="1235"/>
        <v/>
      </c>
      <c r="AE1366" s="136"/>
      <c r="AF1366" s="188" t="str">
        <f>IF(OR(M1366="",L1358="",P1358=""),"",IF(AND(T1358="SI",AE1358&gt;=$AF$22),"CUMPLE",IF(AE1358&gt;=$AF$23,"CUMPLE","NO CUMPLE")))</f>
        <v>CUMPLE</v>
      </c>
      <c r="AG1366" s="136"/>
      <c r="AH1366" s="188" t="str">
        <f>IF(OR(M1366="",L1358="",P1358=""),"",IF(AND(T1358="SI",AG1358&gt;=$AH$22),"CUMPLE",IF(AG1358&gt;=$AH$23,"CUMPLE","NO CUMPLE")))</f>
        <v>CUMPLE</v>
      </c>
      <c r="AI1366" s="162" t="str">
        <f t="shared" si="1230"/>
        <v>CUMPLE</v>
      </c>
    </row>
    <row r="1367" spans="1:37" s="14" customFormat="1" ht="20.100000000000001" customHeight="1">
      <c r="A1367" s="259"/>
      <c r="B1367" s="150" t="str">
        <f t="shared" si="1231"/>
        <v/>
      </c>
      <c r="C1367" s="150"/>
      <c r="D1367" s="121"/>
      <c r="E1367" s="153"/>
      <c r="F1367" s="153"/>
      <c r="G1367" s="153"/>
      <c r="H1367" s="153"/>
      <c r="I1367" s="153">
        <f t="shared" si="1234"/>
        <v>0</v>
      </c>
      <c r="J1367" s="153">
        <f t="shared" si="1232"/>
        <v>0</v>
      </c>
      <c r="K1367" s="153"/>
      <c r="L1367" s="153"/>
      <c r="M1367" s="151" t="s">
        <v>7</v>
      </c>
      <c r="N1367" s="197" t="e">
        <f>IF(M1367="","",VLOOKUP(M1367,POA!$B$3:$G1330,3,0))</f>
        <v>#N/A</v>
      </c>
      <c r="O1367" s="160" t="s">
        <v>7</v>
      </c>
      <c r="P1367" s="160">
        <f>+SUM(P1368:P1369)</f>
        <v>0</v>
      </c>
      <c r="Q1367" s="203" t="str">
        <f>IF(ISERROR(VLOOKUP(M1367,POA!$B$3:$G1337,2,0)),"",VLOOKUP(M1367,POA!$B$3:$G1337,2,0))</f>
        <v/>
      </c>
      <c r="R1367" s="204"/>
      <c r="S1367" s="246"/>
      <c r="T1367" s="129"/>
      <c r="U1367" s="130"/>
      <c r="V1367" s="186" t="str">
        <f>IF(OR($U1358=0,M1367="",Q1367=""),"",IF(AND(T1367="SI",$U1358&gt;=$V$22),"CUMPLE",IF($U1358&gt;=$V$23,"CUMPLE","NO CUMPLE")))</f>
        <v/>
      </c>
      <c r="W1367" s="131"/>
      <c r="X1367" s="186" t="str">
        <f>IF(OR(W1358=0,M1367="",Q1367=""),"",IF(AND(T1367="SI",W1358&lt;=$X$22),"CUMPLE",IF(W1358&lt;=$X$23,"CUMPLE","NO CUMPLE")))</f>
        <v/>
      </c>
      <c r="Y1367" s="132"/>
      <c r="Z1367" s="186" t="str">
        <f>IF(OR(Y1358=0,M1367="",Q1367=""),"",IF(AND(T1367="SI",Y1358&gt;=$Z$22),"CUMPLE",IF(Y1358&gt;=$Z$23,"CUMPLE","NO CUMPLE")))</f>
        <v/>
      </c>
      <c r="AA1367" s="214" t="str">
        <f t="shared" si="1227"/>
        <v/>
      </c>
      <c r="AB1367" s="199">
        <v>2021</v>
      </c>
      <c r="AC1367" s="134">
        <f t="shared" si="1229"/>
        <v>0</v>
      </c>
      <c r="AD1367" s="135" t="str">
        <f>IF(OR(B1367="",C1367=""),"",IF(AND(AC1367&gt;0,AC1367&lt;=30000),"MIPYME","NO CUMPLE"))</f>
        <v/>
      </c>
      <c r="AE1367" s="136"/>
      <c r="AF1367" s="188" t="str">
        <f>IF(OR(M1367="",L1358="",P1367=""),"",IF(AND(T1358="SI",AE1358&gt;=$AF$22),"CUMPLE",IF(AE1358&gt;=$AF$23,"CUMPLE","NO CUMPLE")))</f>
        <v>CUMPLE</v>
      </c>
      <c r="AG1367" s="136"/>
      <c r="AH1367" s="188" t="str">
        <f>IF(OR(M1367="",L1358="",P1358=""),"",IF(AND(T1358="SI",AG1358&gt;=$AH$22),"CUMPLE",IF(AG1358&gt;=$AH$23,"CUMPLE","NO CUMPLE")))</f>
        <v>CUMPLE</v>
      </c>
      <c r="AI1367" s="162" t="str">
        <f t="shared" si="1230"/>
        <v>CUMPLE</v>
      </c>
    </row>
    <row r="1368" spans="1:37" ht="20.100000000000001" customHeight="1">
      <c r="A1368" s="259"/>
      <c r="B1368" s="284" t="str">
        <f t="shared" si="1231"/>
        <v/>
      </c>
      <c r="C1368" s="284"/>
      <c r="D1368" s="284"/>
      <c r="E1368" s="216"/>
      <c r="F1368" s="153"/>
      <c r="G1368" s="153"/>
      <c r="H1368" s="153"/>
      <c r="I1368" s="153">
        <f>IF(ISERROR(E1368-G1368),"",E1368-G1368)</f>
        <v>0</v>
      </c>
      <c r="J1368" s="153">
        <f t="shared" si="1232"/>
        <v>0</v>
      </c>
      <c r="K1368" s="153"/>
      <c r="L1368" s="153"/>
      <c r="M1368" s="151" t="s">
        <v>7</v>
      </c>
      <c r="N1368" s="197" t="e">
        <f>IF(M1368="","",VLOOKUP(M1368,POA!$B$3:$G1330,3,0))</f>
        <v>#N/A</v>
      </c>
      <c r="O1368" s="160" t="s">
        <v>7</v>
      </c>
      <c r="P1368" s="160">
        <f>+SUM(P1369:P1369)</f>
        <v>0</v>
      </c>
      <c r="Q1368" s="203" t="str">
        <f>IF(ISERROR(VLOOKUP(M1368,POA!$B$3:$G1338,2,0)),"",VLOOKUP(M1368,POA!$B$3:$G1338,2,0))</f>
        <v/>
      </c>
      <c r="R1368" s="204"/>
      <c r="S1368" s="253"/>
      <c r="T1368" s="129"/>
      <c r="U1368" s="129"/>
      <c r="V1368" s="186" t="str">
        <f>IF(OR($U1359=0,M1368="",Q1368=""),"",IF(AND(T1368="SI",$U1359&gt;=$V$22),"CUMPLE",IF($U1359&gt;=$V$23,"CUMPLE","NO CUMPLE")))</f>
        <v/>
      </c>
      <c r="W1368" s="129"/>
      <c r="X1368" s="186" t="str">
        <f>IF(OR(W1359=0,M1368="",Q1368=""),"",IF(AND(T1368="SI",W1359&lt;=$X$22),"CUMPLE",IF(W1359&lt;=$X$23,"CUMPLE","NO CUMPLE")))</f>
        <v/>
      </c>
      <c r="Y1368" s="129"/>
      <c r="Z1368" s="186" t="str">
        <f>IF(OR(Y1359=0,M1368="",Q1368=""),"",IF(AND(T1368="SI",Y1359&gt;=$Z$22),"CUMPLE",IF(Y1359&gt;=$Z$23,"CUMPLE","NO CUMPLE")))</f>
        <v/>
      </c>
      <c r="AA1368" s="214" t="str">
        <f t="shared" si="1227"/>
        <v/>
      </c>
      <c r="AB1368" s="200"/>
      <c r="AC1368" s="129"/>
      <c r="AD1368" s="129"/>
      <c r="AE1368" s="129"/>
      <c r="AF1368" s="188" t="str">
        <f>IF(OR(M1368="",L1358="",P1368=""),"",IF(AND(T1358="SI",AE1358&gt;=$AF$22),"CUMPLE",IF(AE1358&gt;=$AF$23,"CUMPLE","NO CUMPLE")))</f>
        <v>CUMPLE</v>
      </c>
      <c r="AG1368" s="129"/>
      <c r="AH1368" s="188" t="str">
        <f>IF(OR(M1368="",L1358="",P1358=""),"",IF(AND(T1358="SI",AG1358&gt;=$AH$22),"CUMPLE",IF(AG1358&gt;=$AH$23,"CUMPLE","NO CUMPLE")))</f>
        <v>CUMPLE</v>
      </c>
      <c r="AI1368" s="162" t="str">
        <f t="shared" si="1230"/>
        <v>CUMPLE</v>
      </c>
      <c r="AJ1368" s="14"/>
      <c r="AK1368" s="14"/>
    </row>
    <row r="1369" spans="1:37" ht="9.9499999999999993" customHeight="1" thickBot="1">
      <c r="A1369" s="259"/>
      <c r="B1369" s="322" t="s">
        <v>7</v>
      </c>
      <c r="C1369" s="323"/>
      <c r="D1369" s="323"/>
      <c r="E1369" s="323"/>
      <c r="F1369" s="323"/>
      <c r="G1369" s="323"/>
      <c r="H1369" s="323"/>
      <c r="I1369" s="323"/>
      <c r="J1369" s="323"/>
      <c r="K1369" s="323"/>
      <c r="L1369" s="323"/>
      <c r="M1369" s="323"/>
      <c r="N1369" s="323"/>
      <c r="O1369" s="323"/>
      <c r="P1369" s="323"/>
      <c r="Q1369" s="323"/>
      <c r="R1369" s="323"/>
      <c r="S1369" s="324"/>
      <c r="T1369" s="323"/>
      <c r="U1369" s="323"/>
      <c r="V1369" s="323"/>
      <c r="W1369" s="323"/>
      <c r="X1369" s="323"/>
      <c r="Y1369" s="323"/>
      <c r="Z1369" s="323"/>
      <c r="AA1369" s="324"/>
      <c r="AB1369" s="323"/>
      <c r="AC1369" s="323"/>
      <c r="AD1369" s="323"/>
      <c r="AE1369" s="323"/>
      <c r="AF1369" s="323"/>
      <c r="AG1369" s="323"/>
      <c r="AH1369" s="323"/>
      <c r="AI1369" s="325"/>
      <c r="AJ1369" s="14"/>
      <c r="AK1369" s="14"/>
    </row>
    <row r="1370" spans="1:37" s="221" customFormat="1" ht="26.1" customHeight="1">
      <c r="A1370" s="269" t="s">
        <v>464</v>
      </c>
      <c r="B1370" s="222">
        <v>113</v>
      </c>
      <c r="C1370" s="223" t="s">
        <v>465</v>
      </c>
      <c r="D1370" s="224">
        <f>IF(SUM(D1371:D1380)=0,"",SUM(D1371:D1380))</f>
        <v>1</v>
      </c>
      <c r="E1370" s="225">
        <f t="shared" ref="E1370:K1370" si="1236">IF(ISERROR(SUM(E1371:E1380)),"",SUM(E1371:E1380))</f>
        <v>2041805363</v>
      </c>
      <c r="F1370" s="225">
        <f t="shared" si="1236"/>
        <v>3727850725</v>
      </c>
      <c r="G1370" s="225">
        <f t="shared" si="1236"/>
        <v>228813610.00099999</v>
      </c>
      <c r="H1370" s="225">
        <f t="shared" si="1236"/>
        <v>757662804.00100005</v>
      </c>
      <c r="I1370" s="225">
        <f t="shared" si="1236"/>
        <v>1812991752.9990001</v>
      </c>
      <c r="J1370" s="225">
        <f t="shared" si="1236"/>
        <v>2970187920.9990001</v>
      </c>
      <c r="K1370" s="225">
        <f t="shared" si="1236"/>
        <v>780505249.00010002</v>
      </c>
      <c r="L1370" s="225">
        <f t="shared" ref="L1370" si="1237">IF(ISERROR(SUM(L1371:L1379)),"",SUM(L1371:L1379))</f>
        <v>87146144.001000002</v>
      </c>
      <c r="M1370" s="226">
        <v>1</v>
      </c>
      <c r="N1370" s="227">
        <f>IF(M1370="","",VLOOKUP(M1370,POA!$B$3:$G1342,3,0))</f>
        <v>5</v>
      </c>
      <c r="O1370" s="228" t="s">
        <v>7</v>
      </c>
      <c r="P1370" s="228">
        <f>+SUM(P1371:P1379)</f>
        <v>0</v>
      </c>
      <c r="Q1370" s="229">
        <f>IF(ISERROR(VLOOKUP(M1370,POA!$B$3:$G1355,2,0)),"",VLOOKUP(M1370,POA!$B$3:$G1355,2,0))</f>
        <v>3031202957</v>
      </c>
      <c r="R1370" s="230">
        <f>IF(M1370="","",SUM($I$1370)+IF(ISERROR(VLOOKUP(M1370,POA!$B$3:$G1339,4,0)),"",VLOOKUP(M1370,POA!$B$3:$G1339,4,0)))</f>
        <v>2419232344.3990002</v>
      </c>
      <c r="S1370" s="231" t="str">
        <f>IF(OR($R$26=0,M1370="",Q1370=""),"",IF($R$26&gt;=VLOOKUP(M1370,POA!$B$3:$G$21,6,FALSE),"CUMPLE","NO CUMPLE"))</f>
        <v/>
      </c>
      <c r="T1370" s="225" t="str">
        <f>IF(M1370="","",IF(COUNTIFS(T1371:T1380,"SI",D1371:D1380,"&gt;=10%")&gt;0,"SI","NO"))</f>
        <v>SI</v>
      </c>
      <c r="U1370" s="225">
        <f>IF(ISERROR(SUM(E1370/G1370)),0,SUM(E1370/G1370))</f>
        <v>8.9234436841019935</v>
      </c>
      <c r="V1370" s="232" t="str">
        <f>IF(OR($U1370=0,M1370="",Q1370=""),"",IF(AND(T1370="SI",$U1370&gt;=$V$22),"CUMPLE",IF($U1370&gt;=$V$23,"CUMPLE","NO CUMPLE")))</f>
        <v>CUMPLE</v>
      </c>
      <c r="W1370" s="233">
        <f>IF(M1370="","",IF(ISERROR(SUM(H1370/F1370)),0,SUM(H1370/F1370)))</f>
        <v>0.20324386889204102</v>
      </c>
      <c r="X1370" s="232" t="str">
        <f>IF(OR(W1370=0,M1370="",Q1370=""),"",IF(AND(T1370="SI",W1370&lt;=$X$22),"CUMPLE",IF(W1370&lt;=$X$23,"CUMPLE","NO CUMPLE")))</f>
        <v>CUMPLE</v>
      </c>
      <c r="Y1370" s="225">
        <f>IF(ISERROR(SUM(K1370/L1370)),0,SUM(K1370/L1370))</f>
        <v>8.9562797981187057</v>
      </c>
      <c r="Z1370" s="232" t="str">
        <f>IF(OR(Y1370=0,M1370="",Q1370=""),"",IF(AND(T1370="SI",Y1370&gt;=$Z$22),"CUMPLE",IF(Y1370&gt;=$Z$23,"CUMPLE","NO CUMPLE")))</f>
        <v>CUMPLE</v>
      </c>
      <c r="AA1370" s="234" t="str">
        <f t="shared" ref="AA1370:AA1380" si="1238">IF(OR(S1370="",V1370="",X1370="",Z1370=""),"",IF(S1370="NO CUMPLE","NO CUMPLE",IF(V1370="NO CUMPLE","NO CUMPLE",IF(X1370="NO CUMPLE","NO CUMPLE",IF(Z1370="NO CUMPLE","NO CUMPLE",IF(Z1370="NO CUMPLE","NO CUMPLE","CUMPLE"))))))</f>
        <v/>
      </c>
      <c r="AB1370" s="235">
        <v>2021</v>
      </c>
      <c r="AC1370" s="236">
        <f>IF(ISERROR(F1370/VLOOKUP(AB1370,$AC$21:$AD$23,2)),"",F1370/VLOOKUP(AB1370,$AC$21:$AD$23,2))</f>
        <v>4103.1855169802511</v>
      </c>
      <c r="AD1370" s="237" t="str">
        <f>IF(OR(B1370="",C1370=""),"",IF(AND(AC1370&gt;0,AC1370&lt;=30000),"MIPYME","NO CUMPLE"))</f>
        <v>MIPYME</v>
      </c>
      <c r="AE1370" s="238">
        <f>IF(M1370="","",IF(ISERROR(SUM(K1370/J1370)),0,SUM(K1370/J1370)))</f>
        <v>0.26277975325466379</v>
      </c>
      <c r="AF1370" s="239" t="str">
        <f>IF(OR(M1370="",L1370="",P1370=""),"",IF(AND(T1370="SI",AE1370&gt;=$AF$22),"CUMPLE",IF(AE1370&gt;=$AF$23,"CUMPLE","NO CUMPLE")))</f>
        <v>CUMPLE</v>
      </c>
      <c r="AG1370" s="238">
        <f>IF(M1370="","",IF(ISERROR(SUM(K1370/F1370)),0,SUM(K1370/F1370)))</f>
        <v>0.20937137953669002</v>
      </c>
      <c r="AH1370" s="239" t="str">
        <f>IF(OR(M1370="",L1370="",P1370=""),"",IF(AND(T1370="SI",AG1370&gt;=$AH$22),"CUMPLE",IF(AG1370&gt;=$AH$23,"CUMPLE","NO CUMPLE")))</f>
        <v>CUMPLE</v>
      </c>
      <c r="AI1370" s="234" t="str">
        <f>IF(OR(AF1370="",AH1370=""),"",IF(AF1370="NO CUMPLE","NO CUMPLE",IF(AH1370="NO CUMPLE","NO CUMPLE",IF(AH1370="NO CUMPLE","NO CUMPLE","CUMPLE"))))</f>
        <v>CUMPLE</v>
      </c>
    </row>
    <row r="1371" spans="1:37" s="14" customFormat="1" ht="20.100000000000001" customHeight="1">
      <c r="A1371" s="259">
        <v>45480</v>
      </c>
      <c r="B1371" s="146">
        <f>IF(C1371="","",B1370+0.1)</f>
        <v>113.1</v>
      </c>
      <c r="C1371" s="146" t="s">
        <v>464</v>
      </c>
      <c r="D1371" s="147">
        <v>0.2</v>
      </c>
      <c r="E1371" s="137">
        <v>1291805363</v>
      </c>
      <c r="F1371" s="137">
        <v>2977850725</v>
      </c>
      <c r="G1371" s="137">
        <v>228813610</v>
      </c>
      <c r="H1371" s="137">
        <v>757662804</v>
      </c>
      <c r="I1371" s="137">
        <f>IF(ISERROR(E1371-G1371),"",E1371-G1371)</f>
        <v>1062991753</v>
      </c>
      <c r="J1371" s="137">
        <f>IF(ISERROR(F1371-H1371),"",F1371-H1371)</f>
        <v>2220187921</v>
      </c>
      <c r="K1371" s="137">
        <v>780505249</v>
      </c>
      <c r="L1371" s="137">
        <v>87146144</v>
      </c>
      <c r="M1371" s="148">
        <v>4</v>
      </c>
      <c r="N1371" s="198">
        <f>IF(M1371="","",VLOOKUP(M1371,POA!$B$3:$G1342,3,0))</f>
        <v>5</v>
      </c>
      <c r="O1371" s="159" t="s">
        <v>7</v>
      </c>
      <c r="P1371" s="159">
        <f t="shared" ref="P1371:P1372" si="1239">+SUM(P1372:P1380)</f>
        <v>0</v>
      </c>
      <c r="Q1371" s="202">
        <f>IF(ISERROR(VLOOKUP(M1371,POA!$B$3:$G1355,2,0)),"",VLOOKUP(M1371,POA!$B$3:$G1355,2,0))</f>
        <v>1378467964</v>
      </c>
      <c r="R1371" s="264">
        <f>IF(M1371="","",SUM($I$1370)+IF(ISERROR(VLOOKUP(M1371,POA!$B$3:$G1340,4,0)),"",VLOOKUP(M1371,POA!$B$3:$G1340,4,0)))</f>
        <v>2088685345.799</v>
      </c>
      <c r="S1371" s="256" t="str">
        <f>IF(OR($R$26=0,M1371="",Q1371=""),"",IF($R$26&gt;=VLOOKUP(M1371,POA!$B$3:$G$21,6,FALSE),"CUMPLE","NO CUMPLE"))</f>
        <v/>
      </c>
      <c r="T1371" s="154" t="s">
        <v>71</v>
      </c>
      <c r="U1371" s="138"/>
      <c r="V1371" s="185" t="str">
        <f>IF(OR($U1370=0,M1371="",Q1371=""),"",IF(AND(T1371="SI",$U1370&gt;=$V$22),"CUMPLE",IF($U1370&gt;=$V$23,"CUMPLE","NO CUMPLE")))</f>
        <v>CUMPLE</v>
      </c>
      <c r="W1371" s="139"/>
      <c r="X1371" s="185" t="str">
        <f>IF(OR(W1370=0,M1371="",Q1371=""),"",IF(AND(T1371="SI",W1370&lt;=$X$22),"CUMPLE",IF(W1370&lt;=$X$23,"CUMPLE","NO CUMPLE")))</f>
        <v>CUMPLE</v>
      </c>
      <c r="Y1371" s="140"/>
      <c r="Z1371" s="185" t="str">
        <f>IF(OR(Y1370=0,M1371="",Q1371=""),"",IF(AND(T1371="SI",Y1370&gt;=$Z$22),"CUMPLE",IF(Y1370&gt;=$Z$23,"CUMPLE","NO CUMPLE")))</f>
        <v>CUMPLE</v>
      </c>
      <c r="AA1371" s="213" t="str">
        <f t="shared" si="1238"/>
        <v/>
      </c>
      <c r="AB1371" s="141">
        <v>2021</v>
      </c>
      <c r="AC1371" s="142">
        <f t="shared" ref="AC1371:AC1379" si="1240">IF(ISERROR(F1371/VLOOKUP(AB1371,$AC$21:$AD$23,2)),"",F1371/VLOOKUP(AB1371,$AC$21:$AD$23,2))</f>
        <v>3277.6725432183557</v>
      </c>
      <c r="AD1371" s="143" t="str">
        <f>IF(OR(B1371="",C1371=""),"",IF(AND(AC1371&gt;0,AC1371&lt;=30000),"MIPYME","NO CUMPLE"))</f>
        <v>MIPYME</v>
      </c>
      <c r="AE1371" s="144"/>
      <c r="AF1371" s="187" t="str">
        <f>IF(OR(M1371="",L1370="",P1371=""),"",IF(AND(T1370="SI",AE1370&gt;=$AF$22),"CUMPLE",IF(AE1370&gt;=$AF$23,"CUMPLE","NO CUMPLE")))</f>
        <v>CUMPLE</v>
      </c>
      <c r="AG1371" s="144"/>
      <c r="AH1371" s="187" t="str">
        <f>IF(OR(M1371="",L1370="",P1371=""),"",IF(AND(T1370="SI",AG1370&gt;=$AH$22),"CUMPLE",IF(AG1370&gt;=$AH$23,"CUMPLE","NO CUMPLE")))</f>
        <v>CUMPLE</v>
      </c>
      <c r="AI1371" s="161" t="str">
        <f t="shared" ref="AI1371:AI1380" si="1241">IF(OR(AF1371="",AH1371=""),"",IF(AF1371="NO CUMPLE","NO CUMPLE",IF(AH1371="NO CUMPLE","NO CUMPLE",IF(AH1371="NO CUMPLE","NO CUMPLE","CUMPLE"))))</f>
        <v>CUMPLE</v>
      </c>
    </row>
    <row r="1372" spans="1:37" s="14" customFormat="1" ht="20.100000000000001" customHeight="1">
      <c r="A1372" s="259">
        <v>45480</v>
      </c>
      <c r="B1372" s="21">
        <f t="shared" ref="B1372:B1380" si="1242">IF(C1372="","",B1371+0.1)</f>
        <v>113.19999999999999</v>
      </c>
      <c r="C1372" s="21" t="s">
        <v>466</v>
      </c>
      <c r="D1372" s="121">
        <v>0.8</v>
      </c>
      <c r="E1372" s="153">
        <v>750000000</v>
      </c>
      <c r="F1372" s="153">
        <v>750000000</v>
      </c>
      <c r="G1372" s="153">
        <v>1E-3</v>
      </c>
      <c r="H1372" s="153">
        <v>1E-3</v>
      </c>
      <c r="I1372" s="153">
        <f>IF(ISERROR(E1372-G1372),"",E1372-G1372)</f>
        <v>749999999.99899995</v>
      </c>
      <c r="J1372" s="153">
        <f t="shared" ref="J1372:J1380" si="1243">IF(ISERROR(F1372-H1372),"",F1372-H1372)</f>
        <v>749999999.99899995</v>
      </c>
      <c r="K1372" s="153">
        <v>1E-4</v>
      </c>
      <c r="L1372" s="153">
        <v>1E-3</v>
      </c>
      <c r="M1372" s="149">
        <v>6</v>
      </c>
      <c r="N1372" s="197">
        <f>IF(M1372="","",VLOOKUP(M1372,POA!$B$3:$G1342,3,0))</f>
        <v>5</v>
      </c>
      <c r="O1372" s="160" t="s">
        <v>7</v>
      </c>
      <c r="P1372" s="160">
        <f t="shared" si="1239"/>
        <v>0</v>
      </c>
      <c r="Q1372" s="255">
        <f>IF(ISERROR(VLOOKUP(M1372,POA!$B$3:$G1355,2,0)),"",VLOOKUP(M1372,POA!$B$3:$G1355,2,0))</f>
        <v>1264100957</v>
      </c>
      <c r="R1372" s="295">
        <f>IF(M1372="","",SUM($I$1370)+IF(ISERROR(VLOOKUP(M1372,POA!$B$3:$G1341,4,0)),"",VLOOKUP(M1372,POA!$B$3:$G1341,4,0)))</f>
        <v>2065811944.3990002</v>
      </c>
      <c r="S1372" s="257" t="str">
        <f>IF(OR($R$26=0,M1372="",Q1372=""),"",IF($R$26&gt;=VLOOKUP(M1372,POA!$B$3:$G$21,6,FALSE),"CUMPLE","NO CUMPLE"))</f>
        <v/>
      </c>
      <c r="T1372" s="129" t="s">
        <v>71</v>
      </c>
      <c r="U1372" s="130"/>
      <c r="V1372" s="186" t="str">
        <f>IF(OR($U1370=0,M1372="",Q1372=""),"",IF(AND(T1372="SI",$U1370&gt;=$V$22),"CUMPLE",IF($U1370&gt;=$V$23,"CUMPLE","NO CUMPLE")))</f>
        <v>CUMPLE</v>
      </c>
      <c r="W1372" s="131"/>
      <c r="X1372" s="186" t="str">
        <f>IF(OR(W1370=0,M1372="",Q1372=""),"",IF(AND(T1372="SI",W1370&lt;=$X$22),"CUMPLE",IF(W1370&lt;=$X$23,"CUMPLE","NO CUMPLE")))</f>
        <v>CUMPLE</v>
      </c>
      <c r="Y1372" s="132"/>
      <c r="Z1372" s="186" t="str">
        <f>IF(OR(Y1370=0,M1372="",Q1372=""),"",IF(AND(T1372="SI",Y1370&gt;=$Z$22),"CUMPLE",IF(Y1370&gt;=$Z$23,"CUMPLE","NO CUMPLE")))</f>
        <v>CUMPLE</v>
      </c>
      <c r="AA1372" s="214" t="str">
        <f t="shared" si="1238"/>
        <v/>
      </c>
      <c r="AB1372" s="199">
        <v>2021</v>
      </c>
      <c r="AC1372" s="134">
        <f t="shared" si="1240"/>
        <v>825.51297376189564</v>
      </c>
      <c r="AD1372" s="135" t="str">
        <f t="shared" ref="AD1372:AD1375" si="1244">IF(OR(B1372="",C1372=""),"",IF(AND(AC1372&gt;0,AC1372&lt;=30000),"MIPYME","NO CUMPLE"))</f>
        <v>MIPYME</v>
      </c>
      <c r="AE1372" s="136"/>
      <c r="AF1372" s="188" t="str">
        <f>IF(OR(M1372="",L1370="",P1372=""),"",IF(AND(T1370="SI",AE1370&gt;=$AF$22),"CUMPLE",IF(AE1370&gt;=$AF$23,"CUMPLE","NO CUMPLE")))</f>
        <v>CUMPLE</v>
      </c>
      <c r="AG1372" s="136"/>
      <c r="AH1372" s="188" t="str">
        <f>IF(OR(M1372="",L1370="",P1370=""),"",IF(AND(T1370="SI",AG1370&gt;=$AH$22),"CUMPLE",IF(AG1370&gt;=$AH$23,"CUMPLE","NO CUMPLE")))</f>
        <v>CUMPLE</v>
      </c>
      <c r="AI1372" s="162" t="str">
        <f t="shared" si="1241"/>
        <v>CUMPLE</v>
      </c>
    </row>
    <row r="1373" spans="1:37" s="14" customFormat="1" ht="20.100000000000001" customHeight="1">
      <c r="A1373" s="259"/>
      <c r="B1373" s="21" t="str">
        <f t="shared" si="1242"/>
        <v/>
      </c>
      <c r="C1373" s="21"/>
      <c r="D1373" s="121"/>
      <c r="E1373" s="153"/>
      <c r="F1373" s="153"/>
      <c r="G1373" s="153"/>
      <c r="H1373" s="153"/>
      <c r="I1373" s="153">
        <f t="shared" ref="I1373:I1379" si="1245">IF(ISERROR(E1373-G1373),"",E1373-G1373)</f>
        <v>0</v>
      </c>
      <c r="J1373" s="153">
        <f t="shared" si="1243"/>
        <v>0</v>
      </c>
      <c r="K1373" s="153"/>
      <c r="L1373" s="153"/>
      <c r="M1373" s="149">
        <v>7</v>
      </c>
      <c r="N1373" s="197">
        <f>IF(M1373="","",VLOOKUP(M1373,POA!$B$3:$G1342,3,0))</f>
        <v>5</v>
      </c>
      <c r="O1373" s="160" t="s">
        <v>7</v>
      </c>
      <c r="P1373" s="160">
        <f>+SUM(P1374:P1381)</f>
        <v>0</v>
      </c>
      <c r="Q1373" s="255">
        <f>IF(ISERROR(VLOOKUP(M1373,POA!$B$3:$G1355,2,0)),"",VLOOKUP(M1373,POA!$B$3:$G1355,2,0))</f>
        <v>1167015102</v>
      </c>
      <c r="R1373" s="295">
        <f>IF(M1373="","",SUM($I$1370)+IF(ISERROR(VLOOKUP(M1373,POA!$B$3:$G1342,4,0)),"",VLOOKUP(M1373,POA!$B$3:$G1342,4,0)))</f>
        <v>2046394773.3990002</v>
      </c>
      <c r="S1373" s="294" t="str">
        <f>IF(OR($R$26=0,M1373="",Q1373=""),"",IF($R$26&gt;=VLOOKUP(M1373,POA!$B$3:$G$21,6,FALSE),"CUMPLE","NO CUMPLE"))</f>
        <v/>
      </c>
      <c r="T1373" s="129"/>
      <c r="U1373" s="130"/>
      <c r="V1373" s="186" t="str">
        <f>IF(OR($U1370=0,M1373="",Q1373=""),"",IF(AND(T1373="SI",$U1370&gt;=$V$22),"CUMPLE",IF($U1370&gt;=$V$23,"CUMPLE","NO CUMPLE")))</f>
        <v>CUMPLE</v>
      </c>
      <c r="W1373" s="131"/>
      <c r="X1373" s="186" t="str">
        <f>IF(OR(W1370=0,M1373="",Q1373=""),"",IF(AND(T1373="SI",W1370&lt;=$X$22),"CUMPLE",IF(W1370&lt;=$X$23,"CUMPLE","NO CUMPLE")))</f>
        <v>CUMPLE</v>
      </c>
      <c r="Y1373" s="132"/>
      <c r="Z1373" s="186" t="str">
        <f>IF(OR(Y1370=0,M1373="",Q1373=""),"",IF(AND(T1373="SI",Y1370&gt;=$Z$22),"CUMPLE",IF(Y1370&gt;=$Z$23,"CUMPLE","NO CUMPLE")))</f>
        <v>CUMPLE</v>
      </c>
      <c r="AA1373" s="214" t="str">
        <f t="shared" si="1238"/>
        <v/>
      </c>
      <c r="AB1373" s="199">
        <v>2021</v>
      </c>
      <c r="AC1373" s="134">
        <f t="shared" si="1240"/>
        <v>0</v>
      </c>
      <c r="AD1373" s="135" t="str">
        <f t="shared" si="1244"/>
        <v/>
      </c>
      <c r="AE1373" s="136"/>
      <c r="AF1373" s="188" t="str">
        <f>IF(OR(M1373="",L1370="",P1373=""),"",IF(AND(T1370="SI",AE1370&gt;=$AF$22),"CUMPLE",IF(AE1370&gt;=$AF$23,"CUMPLE","NO CUMPLE")))</f>
        <v>CUMPLE</v>
      </c>
      <c r="AG1373" s="136"/>
      <c r="AH1373" s="188" t="str">
        <f>IF(OR(M1373="",L1370="",P1370=""),"",IF(AND(T1370="SI",AG1370&gt;=$AH$22),"CUMPLE",IF(AG1370&gt;=$AH$23,"CUMPLE","NO CUMPLE")))</f>
        <v>CUMPLE</v>
      </c>
      <c r="AI1373" s="162" t="str">
        <f t="shared" si="1241"/>
        <v>CUMPLE</v>
      </c>
    </row>
    <row r="1374" spans="1:37" s="14" customFormat="1" ht="20.100000000000001" customHeight="1">
      <c r="A1374" s="259"/>
      <c r="B1374" s="21" t="str">
        <f t="shared" si="1242"/>
        <v/>
      </c>
      <c r="C1374" s="21"/>
      <c r="D1374" s="121"/>
      <c r="E1374" s="153"/>
      <c r="F1374" s="153"/>
      <c r="G1374" s="153"/>
      <c r="H1374" s="153"/>
      <c r="I1374" s="153">
        <f t="shared" si="1245"/>
        <v>0</v>
      </c>
      <c r="J1374" s="153">
        <f t="shared" si="1243"/>
        <v>0</v>
      </c>
      <c r="K1374" s="153"/>
      <c r="L1374" s="153"/>
      <c r="M1374" s="149">
        <v>8</v>
      </c>
      <c r="N1374" s="197">
        <f>IF(M1374="","",VLOOKUP(M1374,POA!$B$3:$G1355,3,0))</f>
        <v>5</v>
      </c>
      <c r="O1374" s="160" t="s">
        <v>7</v>
      </c>
      <c r="P1374" s="160">
        <f>+SUM(P1375:P1381)</f>
        <v>0</v>
      </c>
      <c r="Q1374" s="255">
        <f>IF(ISERROR(VLOOKUP(M1374,POA!$B$3:$G1344,2,0)),"",VLOOKUP(M1374,POA!$B$3:$G1344,2,0))</f>
        <v>1146992897</v>
      </c>
      <c r="R1374" s="295">
        <f>IF(M1374="","",SUM($I$1370)+IF(ISERROR(VLOOKUP(M1374,POA!$B$3:$G1343,4,0)),"",VLOOKUP(M1374,POA!$B$3:$G1343,4,0)))</f>
        <v>2042390332.3990002</v>
      </c>
      <c r="S1374" s="298" t="str">
        <f>IF(OR($R$26=0,M1374="",Q1374=""),"",IF($R$26&gt;=VLOOKUP(M1374,POA!$B$3:$G$21,6,FALSE),"CUMPLE","NO CUMPLE"))</f>
        <v/>
      </c>
      <c r="T1374" s="129"/>
      <c r="U1374" s="130"/>
      <c r="V1374" s="186" t="str">
        <f>IF(OR($U1370=0,M1374="",Q1374=""),"",IF(AND(T1374="SI",$U1370&gt;=$V$22),"CUMPLE",IF($U1370&gt;=$V$23,"CUMPLE","NO CUMPLE")))</f>
        <v>CUMPLE</v>
      </c>
      <c r="W1374" s="131"/>
      <c r="X1374" s="186" t="str">
        <f>IF(OR(W1370=0,M1374="",Q1374=""),"",IF(AND(T1374="SI",W1370&lt;=$X$22),"CUMPLE",IF(W1370&lt;=$X$23,"CUMPLE","NO CUMPLE")))</f>
        <v>CUMPLE</v>
      </c>
      <c r="Y1374" s="132"/>
      <c r="Z1374" s="186" t="str">
        <f>IF(OR(Y1370=0,M1374="",Q1374=""),"",IF(AND(T1374="SI",Y1370&gt;=$Z$22),"CUMPLE",IF(Y1370&gt;=$Z$23,"CUMPLE","NO CUMPLE")))</f>
        <v>CUMPLE</v>
      </c>
      <c r="AA1374" s="214" t="str">
        <f t="shared" si="1238"/>
        <v/>
      </c>
      <c r="AB1374" s="199">
        <v>2021</v>
      </c>
      <c r="AC1374" s="134">
        <f t="shared" si="1240"/>
        <v>0</v>
      </c>
      <c r="AD1374" s="135" t="str">
        <f t="shared" si="1244"/>
        <v/>
      </c>
      <c r="AE1374" s="136"/>
      <c r="AF1374" s="188" t="str">
        <f>IF(OR(M1374="",L1370="",P1374=""),"",IF(AND(T1370="SI",AE1370&gt;=$AF$22),"CUMPLE",IF(AE1370&gt;=$AF$23,"CUMPLE","NO CUMPLE")))</f>
        <v>CUMPLE</v>
      </c>
      <c r="AG1374" s="136"/>
      <c r="AH1374" s="188" t="str">
        <f>IF(OR(M1373="",L1370="",P1370=""),"",IF(AND(T1370="SI",AG1370&gt;=$AH$22),"CUMPLE",IF(AG1370&gt;=$AH$23,"CUMPLE","NO CUMPLE")))</f>
        <v>CUMPLE</v>
      </c>
      <c r="AI1374" s="162" t="str">
        <f t="shared" si="1241"/>
        <v>CUMPLE</v>
      </c>
    </row>
    <row r="1375" spans="1:37" s="14" customFormat="1" ht="20.100000000000001" customHeight="1">
      <c r="A1375" s="259"/>
      <c r="B1375" s="21" t="str">
        <f t="shared" si="1242"/>
        <v/>
      </c>
      <c r="C1375" s="21"/>
      <c r="D1375" s="121"/>
      <c r="E1375" s="153"/>
      <c r="F1375" s="153"/>
      <c r="G1375" s="153"/>
      <c r="H1375" s="153"/>
      <c r="I1375" s="153">
        <f t="shared" si="1245"/>
        <v>0</v>
      </c>
      <c r="J1375" s="153">
        <f t="shared" si="1243"/>
        <v>0</v>
      </c>
      <c r="K1375" s="153"/>
      <c r="L1375" s="153"/>
      <c r="M1375" s="149" t="s">
        <v>7</v>
      </c>
      <c r="N1375" s="197" t="e">
        <f>IF(M1375="","",VLOOKUP(M1375,POA!$B$3:$G1342,3,0))</f>
        <v>#N/A</v>
      </c>
      <c r="O1375" s="160" t="s">
        <v>7</v>
      </c>
      <c r="P1375" s="160">
        <f>+SUM(P1376:P1381)</f>
        <v>0</v>
      </c>
      <c r="Q1375" s="203" t="str">
        <f>IF(ISERROR(VLOOKUP(M1375,POA!$B$3:$G1355,2,0)),"",VLOOKUP(M1375,POA!$B$3:$G1355,2,0))</f>
        <v/>
      </c>
      <c r="R1375" s="261"/>
      <c r="S1375" s="246" t="str">
        <f>IF(OR($R$26=0,M1375="",Q1375=""),"",IF($R$26&gt;=VLOOKUP(M1375,POA!$B$3:$G$21,6,FALSE),"CUMPLE","NO CUMPLE"))</f>
        <v/>
      </c>
      <c r="T1375" s="129"/>
      <c r="U1375" s="130"/>
      <c r="V1375" s="186" t="str">
        <f>IF(OR($U1370=0,M1375="",Q1375=""),"",IF(AND(T1375="SI",$U1370&gt;=$V$22),"CUMPLE",IF($U1370&gt;=$V$23,"CUMPLE","NO CUMPLE")))</f>
        <v/>
      </c>
      <c r="W1375" s="131"/>
      <c r="X1375" s="186" t="str">
        <f>IF(OR(W1370=0,M1375="",Q1375=""),"",IF(AND(T1375="SI",W1370&lt;=$X$22),"CUMPLE",IF(W1370&lt;=$X$23,"CUMPLE","NO CUMPLE")))</f>
        <v/>
      </c>
      <c r="Y1375" s="132"/>
      <c r="Z1375" s="186" t="str">
        <f>IF(OR(Y1370=0,M1375="",Q1375=""),"",IF(AND(T1375="SI",Y1370&gt;=$Z$22),"CUMPLE",IF(Y1370&gt;=$Z$23,"CUMPLE","NO CUMPLE")))</f>
        <v/>
      </c>
      <c r="AA1375" s="214" t="str">
        <f t="shared" si="1238"/>
        <v/>
      </c>
      <c r="AB1375" s="199">
        <v>2021</v>
      </c>
      <c r="AC1375" s="134">
        <f t="shared" si="1240"/>
        <v>0</v>
      </c>
      <c r="AD1375" s="135" t="str">
        <f t="shared" si="1244"/>
        <v/>
      </c>
      <c r="AE1375" s="136"/>
      <c r="AF1375" s="188" t="str">
        <f>IF(OR(M1375="",L1370="",P1375=""),"",IF(AND(T1370="SI",AE1370&gt;=$AF$22),"CUMPLE",IF(AE1370&gt;=$AF$23,"CUMPLE","NO CUMPLE")))</f>
        <v>CUMPLE</v>
      </c>
      <c r="AG1375" s="136"/>
      <c r="AH1375" s="188" t="str">
        <f>IF(OR(M1375="",L1370="",P1370=""),"",IF(AND(T1370="SI",AG1370&gt;=$AH$22),"CUMPLE",IF(AG1370&gt;=$AH$23,"CUMPLE","NO CUMPLE")))</f>
        <v>CUMPLE</v>
      </c>
      <c r="AI1375" s="162" t="str">
        <f t="shared" si="1241"/>
        <v>CUMPLE</v>
      </c>
    </row>
    <row r="1376" spans="1:37" s="14" customFormat="1" ht="20.100000000000001" customHeight="1">
      <c r="A1376" s="259"/>
      <c r="B1376" s="150" t="str">
        <f t="shared" si="1242"/>
        <v/>
      </c>
      <c r="C1376" s="150"/>
      <c r="D1376" s="121"/>
      <c r="E1376" s="153"/>
      <c r="F1376" s="153"/>
      <c r="G1376" s="153"/>
      <c r="H1376" s="153"/>
      <c r="I1376" s="153">
        <f t="shared" si="1245"/>
        <v>0</v>
      </c>
      <c r="J1376" s="153">
        <f t="shared" si="1243"/>
        <v>0</v>
      </c>
      <c r="K1376" s="153"/>
      <c r="L1376" s="153"/>
      <c r="M1376" s="149" t="s">
        <v>7</v>
      </c>
      <c r="N1376" s="197" t="e">
        <f>IF(M1376="","",VLOOKUP(M1376,POA!$B$3:$G1342,3,0))</f>
        <v>#N/A</v>
      </c>
      <c r="O1376" s="160" t="s">
        <v>7</v>
      </c>
      <c r="P1376" s="160">
        <f>+SUM(P1377:P1381)</f>
        <v>0</v>
      </c>
      <c r="Q1376" s="203" t="str">
        <f>IF(ISERROR(VLOOKUP(M1376,POA!$B$3:$G1355,2,0)),"",VLOOKUP(M1376,POA!$B$3:$G1355,2,0))</f>
        <v/>
      </c>
      <c r="R1376" s="204"/>
      <c r="S1376" s="246" t="str">
        <f>IF(OR($R$26=0,M1376="",Q1376=""),"",IF($R$26&gt;=VLOOKUP(M1376,POA!$B$3:$G$21,6,FALSE),"CUMPLE","NO CUMPLE"))</f>
        <v/>
      </c>
      <c r="T1376" s="129"/>
      <c r="U1376" s="130"/>
      <c r="V1376" s="186" t="str">
        <f>IF(OR($U1370=0,M1376="",Q1376=""),"",IF(AND(T1376="SI",$U1370&gt;=$V$22),"CUMPLE",IF($U1370&gt;=$V$23,"CUMPLE","NO CUMPLE")))</f>
        <v/>
      </c>
      <c r="W1376" s="131"/>
      <c r="X1376" s="186" t="str">
        <f>IF(OR(W1370=0,M1376="",Q1376=""),"",IF(AND(T1376="SI",W1370&lt;=$X$22),"CUMPLE",IF(W1370&lt;=$X$23,"CUMPLE","NO CUMPLE")))</f>
        <v/>
      </c>
      <c r="Y1376" s="132"/>
      <c r="Z1376" s="186" t="str">
        <f>IF(OR(Y1370=0,M1376="",Q1376=""),"",IF(AND(T1376="SI",Y1370&gt;=$Z$22),"CUMPLE",IF(Y1370&gt;=$Z$23,"CUMPLE","NO CUMPLE")))</f>
        <v/>
      </c>
      <c r="AA1376" s="214" t="str">
        <f t="shared" si="1238"/>
        <v/>
      </c>
      <c r="AB1376" s="199">
        <v>2021</v>
      </c>
      <c r="AC1376" s="134">
        <f t="shared" si="1240"/>
        <v>0</v>
      </c>
      <c r="AD1376" s="135" t="str">
        <f>IF(OR(B1376="",C1376=""),"",IF(AND(AC1376&gt;0,AC1376&lt;=30000),"MIPYME","NO CUMPLE"))</f>
        <v/>
      </c>
      <c r="AE1376" s="136"/>
      <c r="AF1376" s="188" t="str">
        <f>IF(OR(M1376="",L1370="",P1376=""),"",IF(AND(T1374="SI",AE1370&gt;=$AF$22),"CUMPLE",IF(AE1370&gt;=$AF$23,"CUMPLE","NO CUMPLE")))</f>
        <v>CUMPLE</v>
      </c>
      <c r="AG1376" s="136"/>
      <c r="AH1376" s="188" t="str">
        <f>IF(OR(M1376="",L1370="",P1370=""),"",IF(AND(T1370="SI",AG1370&gt;=$AH$22),"CUMPLE",IF(AG1370&gt;=$AH$23,"CUMPLE","NO CUMPLE")))</f>
        <v>CUMPLE</v>
      </c>
      <c r="AI1376" s="162" t="str">
        <f t="shared" si="1241"/>
        <v>CUMPLE</v>
      </c>
    </row>
    <row r="1377" spans="1:37" s="14" customFormat="1" ht="20.100000000000001" customHeight="1">
      <c r="A1377" s="259"/>
      <c r="B1377" s="150" t="str">
        <f t="shared" si="1242"/>
        <v/>
      </c>
      <c r="C1377" s="150"/>
      <c r="D1377" s="121"/>
      <c r="E1377" s="153"/>
      <c r="F1377" s="153"/>
      <c r="G1377" s="153"/>
      <c r="H1377" s="153"/>
      <c r="I1377" s="153">
        <f t="shared" si="1245"/>
        <v>0</v>
      </c>
      <c r="J1377" s="153">
        <f t="shared" si="1243"/>
        <v>0</v>
      </c>
      <c r="K1377" s="153"/>
      <c r="L1377" s="153"/>
      <c r="M1377" s="149" t="s">
        <v>7</v>
      </c>
      <c r="N1377" s="197" t="e">
        <f>IF(M1377="","",VLOOKUP(M1377,POA!$B$3:$G1342,3,0))</f>
        <v>#N/A</v>
      </c>
      <c r="O1377" s="160" t="s">
        <v>7</v>
      </c>
      <c r="P1377" s="160">
        <f>+SUM(P1378:P1381)</f>
        <v>0</v>
      </c>
      <c r="Q1377" s="203" t="str">
        <f>IF(ISERROR(VLOOKUP(M1377,POA!$B$3:$G1355,2,0)),"",VLOOKUP(M1377,POA!$B$3:$G1355,2,0))</f>
        <v/>
      </c>
      <c r="R1377" s="204"/>
      <c r="S1377" s="246" t="str">
        <f>IF(OR($R$26=0,M1377="",Q1377=""),"",IF($R$26&gt;=VLOOKUP(M1377,POA!$B$3:$G$21,6,FALSE),"CUMPLE","NO CUMPLE"))</f>
        <v/>
      </c>
      <c r="T1377" s="129"/>
      <c r="U1377" s="130"/>
      <c r="V1377" s="186" t="str">
        <f>IF(OR($U1370=0,M1377="",Q1377=""),"",IF(AND(T1377="SI",$U1370&gt;=$V$22),"CUMPLE",IF($U1370&gt;=$V$23,"CUMPLE","NO CUMPLE")))</f>
        <v/>
      </c>
      <c r="W1377" s="131"/>
      <c r="X1377" s="186" t="str">
        <f>IF(OR(W1370=0,M1377="",Q1377=""),"",IF(AND(T1377="SI",W1370&lt;=$X$22),"CUMPLE",IF(W1370&lt;=$X$23,"CUMPLE","NO CUMPLE")))</f>
        <v/>
      </c>
      <c r="Y1377" s="132"/>
      <c r="Z1377" s="186" t="str">
        <f>IF(OR(Y1370=0,M1377="",Q1377=""),"",IF(AND(T1377="SI",Y1370&gt;=$Z$22),"CUMPLE",IF(Y1370&gt;=$Z$23,"CUMPLE","NO CUMPLE")))</f>
        <v/>
      </c>
      <c r="AA1377" s="214" t="str">
        <f t="shared" si="1238"/>
        <v/>
      </c>
      <c r="AB1377" s="199">
        <v>2021</v>
      </c>
      <c r="AC1377" s="134">
        <f t="shared" si="1240"/>
        <v>0</v>
      </c>
      <c r="AD1377" s="135" t="str">
        <f t="shared" ref="AD1377:AD1378" si="1246">IF(OR(B1377="",C1377=""),"",IF(AND(AC1377&gt;0,AC1377&lt;=30000),"MIPYME","NO CUMPLE"))</f>
        <v/>
      </c>
      <c r="AE1377" s="136"/>
      <c r="AF1377" s="188" t="str">
        <f>IF(OR(M1377="",L1370="",P1377=""),"",IF(AND(T1370="SI",AE1370&gt;=$AF$22),"CUMPLE",IF(AE1370&gt;=$AF$23,"CUMPLE","NO CUMPLE")))</f>
        <v>CUMPLE</v>
      </c>
      <c r="AG1377" s="136"/>
      <c r="AH1377" s="188" t="str">
        <f>IF(OR(M1377="",L1370="",P1370=""),"",IF(AND(T1370="SI",AG1370&gt;=$AH$22),"CUMPLE",IF(AG1370&gt;=$AH$23,"CUMPLE","NO CUMPLE")))</f>
        <v>CUMPLE</v>
      </c>
      <c r="AI1377" s="162" t="str">
        <f t="shared" si="1241"/>
        <v>CUMPLE</v>
      </c>
    </row>
    <row r="1378" spans="1:37" s="14" customFormat="1" ht="20.100000000000001" customHeight="1">
      <c r="A1378" s="259"/>
      <c r="B1378" s="150" t="str">
        <f t="shared" si="1242"/>
        <v/>
      </c>
      <c r="C1378" s="150"/>
      <c r="D1378" s="121"/>
      <c r="E1378" s="153"/>
      <c r="F1378" s="153"/>
      <c r="G1378" s="153"/>
      <c r="H1378" s="153"/>
      <c r="I1378" s="153">
        <f t="shared" si="1245"/>
        <v>0</v>
      </c>
      <c r="J1378" s="153">
        <f t="shared" si="1243"/>
        <v>0</v>
      </c>
      <c r="K1378" s="153"/>
      <c r="L1378" s="153"/>
      <c r="M1378" s="149" t="s">
        <v>7</v>
      </c>
      <c r="N1378" s="197" t="e">
        <f>IF(M1378="","",VLOOKUP(M1378,POA!$B$3:$G1342,3,0))</f>
        <v>#N/A</v>
      </c>
      <c r="O1378" s="160" t="s">
        <v>7</v>
      </c>
      <c r="P1378" s="160">
        <f>+SUM(P1379:P1381)</f>
        <v>0</v>
      </c>
      <c r="Q1378" s="203" t="str">
        <f>IF(ISERROR(VLOOKUP(M1378,POA!$B$3:$G1348,2,0)),"",VLOOKUP(M1378,POA!$B$3:$G1348,2,0))</f>
        <v/>
      </c>
      <c r="R1378" s="204"/>
      <c r="S1378" s="246" t="str">
        <f>IF(OR($R$26=0,M1378="",Q1378=""),"",IF($R$26&gt;=VLOOKUP(M1378,POA!$B$3:$G$21,6,FALSE),"CUMPLE","NO CUMPLE"))</f>
        <v/>
      </c>
      <c r="T1378" s="129"/>
      <c r="U1378" s="130"/>
      <c r="V1378" s="186" t="str">
        <f>IF(OR($U1370=0,M1378="",Q1378=""),"",IF(AND(T1378="SI",$U1370&gt;=$V$22),"CUMPLE",IF($U1370&gt;=$V$23,"CUMPLE","NO CUMPLE")))</f>
        <v/>
      </c>
      <c r="W1378" s="131"/>
      <c r="X1378" s="186" t="str">
        <f>IF(OR(W1370=0,M1378="",Q1378=""),"",IF(AND(T1378="SI",W1370&lt;=$X$22),"CUMPLE",IF(W1370&lt;=$X$23,"CUMPLE","NO CUMPLE")))</f>
        <v/>
      </c>
      <c r="Y1378" s="132"/>
      <c r="Z1378" s="186" t="str">
        <f>IF(OR(Y1370=0,M1378="",Q1378=""),"",IF(AND(T1378="SI",Y1370&gt;=$Z$22),"CUMPLE",IF(Y1370&gt;=$Z$23,"CUMPLE","NO CUMPLE")))</f>
        <v/>
      </c>
      <c r="AA1378" s="215" t="str">
        <f t="shared" si="1238"/>
        <v/>
      </c>
      <c r="AB1378" s="133">
        <v>2021</v>
      </c>
      <c r="AC1378" s="134">
        <f t="shared" si="1240"/>
        <v>0</v>
      </c>
      <c r="AD1378" s="135" t="str">
        <f t="shared" si="1246"/>
        <v/>
      </c>
      <c r="AE1378" s="136"/>
      <c r="AF1378" s="188" t="str">
        <f>IF(OR(M1378="",L1370="",P1370=""),"",IF(AND(T1370="SI",AE1370&gt;=$AF$22),"CUMPLE",IF(AE1370&gt;=$AF$23,"CUMPLE","NO CUMPLE")))</f>
        <v>CUMPLE</v>
      </c>
      <c r="AG1378" s="136"/>
      <c r="AH1378" s="188" t="str">
        <f>IF(OR(M1378="",L1370="",P1370=""),"",IF(AND(T1370="SI",AG1370&gt;=$AH$22),"CUMPLE",IF(AG1370&gt;=$AH$23,"CUMPLE","NO CUMPLE")))</f>
        <v>CUMPLE</v>
      </c>
      <c r="AI1378" s="162" t="str">
        <f t="shared" si="1241"/>
        <v>CUMPLE</v>
      </c>
    </row>
    <row r="1379" spans="1:37" s="14" customFormat="1" ht="20.100000000000001" customHeight="1">
      <c r="A1379" s="259"/>
      <c r="B1379" s="150" t="str">
        <f t="shared" si="1242"/>
        <v/>
      </c>
      <c r="C1379" s="150"/>
      <c r="D1379" s="121"/>
      <c r="E1379" s="153"/>
      <c r="F1379" s="153"/>
      <c r="G1379" s="153"/>
      <c r="H1379" s="153"/>
      <c r="I1379" s="153">
        <f t="shared" si="1245"/>
        <v>0</v>
      </c>
      <c r="J1379" s="153">
        <f t="shared" si="1243"/>
        <v>0</v>
      </c>
      <c r="K1379" s="153"/>
      <c r="L1379" s="153"/>
      <c r="M1379" s="151" t="s">
        <v>7</v>
      </c>
      <c r="N1379" s="197" t="e">
        <f>IF(M1379="","",VLOOKUP(M1379,POA!$B$3:$G1342,3,0))</f>
        <v>#N/A</v>
      </c>
      <c r="O1379" s="160" t="s">
        <v>7</v>
      </c>
      <c r="P1379" s="160">
        <f>+SUM(P1380:P1381)</f>
        <v>0</v>
      </c>
      <c r="Q1379" s="203" t="str">
        <f>IF(ISERROR(VLOOKUP(M1379,POA!$B$3:$G1349,2,0)),"",VLOOKUP(M1379,POA!$B$3:$G1349,2,0))</f>
        <v/>
      </c>
      <c r="R1379" s="204"/>
      <c r="S1379" s="246"/>
      <c r="T1379" s="129"/>
      <c r="U1379" s="130"/>
      <c r="V1379" s="186" t="str">
        <f>IF(OR($U1370=0,M1379="",Q1379=""),"",IF(AND(T1379="SI",$U1370&gt;=$V$22),"CUMPLE",IF($U1370&gt;=$V$23,"CUMPLE","NO CUMPLE")))</f>
        <v/>
      </c>
      <c r="W1379" s="131"/>
      <c r="X1379" s="186" t="str">
        <f>IF(OR(W1370=0,M1379="",Q1379=""),"",IF(AND(T1379="SI",W1370&lt;=$X$22),"CUMPLE",IF(W1370&lt;=$X$23,"CUMPLE","NO CUMPLE")))</f>
        <v/>
      </c>
      <c r="Y1379" s="132"/>
      <c r="Z1379" s="186" t="str">
        <f>IF(OR(Y1370=0,M1379="",Q1379=""),"",IF(AND(T1379="SI",Y1370&gt;=$Z$22),"CUMPLE",IF(Y1370&gt;=$Z$23,"CUMPLE","NO CUMPLE")))</f>
        <v/>
      </c>
      <c r="AA1379" s="214" t="str">
        <f t="shared" si="1238"/>
        <v/>
      </c>
      <c r="AB1379" s="199">
        <v>2021</v>
      </c>
      <c r="AC1379" s="134">
        <f t="shared" si="1240"/>
        <v>0</v>
      </c>
      <c r="AD1379" s="135" t="str">
        <f>IF(OR(B1379="",C1379=""),"",IF(AND(AC1379&gt;0,AC1379&lt;=30000),"MIPYME","NO CUMPLE"))</f>
        <v/>
      </c>
      <c r="AE1379" s="136"/>
      <c r="AF1379" s="188" t="str">
        <f>IF(OR(M1379="",L1370="",P1379=""),"",IF(AND(T1370="SI",AE1370&gt;=$AF$22),"CUMPLE",IF(AE1370&gt;=$AF$23,"CUMPLE","NO CUMPLE")))</f>
        <v>CUMPLE</v>
      </c>
      <c r="AG1379" s="136"/>
      <c r="AH1379" s="188" t="str">
        <f>IF(OR(M1379="",L1370="",P1370=""),"",IF(AND(T1370="SI",AG1370&gt;=$AH$22),"CUMPLE",IF(AG1370&gt;=$AH$23,"CUMPLE","NO CUMPLE")))</f>
        <v>CUMPLE</v>
      </c>
      <c r="AI1379" s="162" t="str">
        <f t="shared" si="1241"/>
        <v>CUMPLE</v>
      </c>
    </row>
    <row r="1380" spans="1:37" ht="20.100000000000001" customHeight="1">
      <c r="A1380" s="259"/>
      <c r="B1380" s="284" t="str">
        <f t="shared" si="1242"/>
        <v/>
      </c>
      <c r="C1380" s="284"/>
      <c r="D1380" s="284"/>
      <c r="E1380" s="216"/>
      <c r="F1380" s="153"/>
      <c r="G1380" s="153"/>
      <c r="H1380" s="153"/>
      <c r="I1380" s="153">
        <f>IF(ISERROR(E1380-G1380),"",E1380-G1380)</f>
        <v>0</v>
      </c>
      <c r="J1380" s="153">
        <f t="shared" si="1243"/>
        <v>0</v>
      </c>
      <c r="K1380" s="153"/>
      <c r="L1380" s="153"/>
      <c r="M1380" s="151" t="s">
        <v>7</v>
      </c>
      <c r="N1380" s="197" t="e">
        <f>IF(M1380="","",VLOOKUP(M1380,POA!$B$3:$G1342,3,0))</f>
        <v>#N/A</v>
      </c>
      <c r="O1380" s="160" t="s">
        <v>7</v>
      </c>
      <c r="P1380" s="160">
        <f>+SUM(P1381:P1381)</f>
        <v>0</v>
      </c>
      <c r="Q1380" s="203" t="str">
        <f>IF(ISERROR(VLOOKUP(M1380,POA!$B$3:$G1350,2,0)),"",VLOOKUP(M1380,POA!$B$3:$G1350,2,0))</f>
        <v/>
      </c>
      <c r="R1380" s="204"/>
      <c r="S1380" s="253"/>
      <c r="T1380" s="129"/>
      <c r="U1380" s="129"/>
      <c r="V1380" s="186" t="str">
        <f>IF(OR($U1371=0,M1380="",Q1380=""),"",IF(AND(T1380="SI",$U1371&gt;=$V$22),"CUMPLE",IF($U1371&gt;=$V$23,"CUMPLE","NO CUMPLE")))</f>
        <v/>
      </c>
      <c r="W1380" s="129"/>
      <c r="X1380" s="186" t="str">
        <f>IF(OR(W1371=0,M1380="",Q1380=""),"",IF(AND(T1380="SI",W1371&lt;=$X$22),"CUMPLE",IF(W1371&lt;=$X$23,"CUMPLE","NO CUMPLE")))</f>
        <v/>
      </c>
      <c r="Y1380" s="129"/>
      <c r="Z1380" s="186" t="str">
        <f>IF(OR(Y1371=0,M1380="",Q1380=""),"",IF(AND(T1380="SI",Y1371&gt;=$Z$22),"CUMPLE",IF(Y1371&gt;=$Z$23,"CUMPLE","NO CUMPLE")))</f>
        <v/>
      </c>
      <c r="AA1380" s="214" t="str">
        <f t="shared" si="1238"/>
        <v/>
      </c>
      <c r="AB1380" s="200"/>
      <c r="AC1380" s="129"/>
      <c r="AD1380" s="129"/>
      <c r="AE1380" s="129"/>
      <c r="AF1380" s="188" t="str">
        <f>IF(OR(M1380="",L1370="",P1380=""),"",IF(AND(T1370="SI",AE1370&gt;=$AF$22),"CUMPLE",IF(AE1370&gt;=$AF$23,"CUMPLE","NO CUMPLE")))</f>
        <v>CUMPLE</v>
      </c>
      <c r="AG1380" s="129"/>
      <c r="AH1380" s="188" t="str">
        <f>IF(OR(M1380="",L1370="",P1370=""),"",IF(AND(T1370="SI",AG1370&gt;=$AH$22),"CUMPLE",IF(AG1370&gt;=$AH$23,"CUMPLE","NO CUMPLE")))</f>
        <v>CUMPLE</v>
      </c>
      <c r="AI1380" s="162" t="str">
        <f t="shared" si="1241"/>
        <v>CUMPLE</v>
      </c>
      <c r="AJ1380" s="14"/>
      <c r="AK1380" s="14"/>
    </row>
    <row r="1381" spans="1:37" ht="9.9499999999999993" customHeight="1" thickBot="1">
      <c r="A1381" s="259"/>
      <c r="B1381" s="322" t="s">
        <v>73</v>
      </c>
      <c r="C1381" s="323"/>
      <c r="D1381" s="323"/>
      <c r="E1381" s="323"/>
      <c r="F1381" s="323"/>
      <c r="G1381" s="323"/>
      <c r="H1381" s="323"/>
      <c r="I1381" s="323"/>
      <c r="J1381" s="323"/>
      <c r="K1381" s="323"/>
      <c r="L1381" s="323"/>
      <c r="M1381" s="323"/>
      <c r="N1381" s="323"/>
      <c r="O1381" s="323"/>
      <c r="P1381" s="323"/>
      <c r="Q1381" s="323"/>
      <c r="R1381" s="323"/>
      <c r="S1381" s="324"/>
      <c r="T1381" s="323"/>
      <c r="U1381" s="323"/>
      <c r="V1381" s="323"/>
      <c r="W1381" s="323"/>
      <c r="X1381" s="323"/>
      <c r="Y1381" s="323"/>
      <c r="Z1381" s="323"/>
      <c r="AA1381" s="324"/>
      <c r="AB1381" s="323"/>
      <c r="AC1381" s="323"/>
      <c r="AD1381" s="323"/>
      <c r="AE1381" s="323"/>
      <c r="AF1381" s="323"/>
      <c r="AG1381" s="323"/>
      <c r="AH1381" s="323"/>
      <c r="AI1381" s="325"/>
      <c r="AJ1381" s="14"/>
      <c r="AK1381" s="14"/>
    </row>
    <row r="1382" spans="1:37" s="221" customFormat="1" ht="26.1" customHeight="1">
      <c r="A1382" s="269" t="s">
        <v>467</v>
      </c>
      <c r="B1382" s="222">
        <v>114</v>
      </c>
      <c r="C1382" s="223" t="s">
        <v>468</v>
      </c>
      <c r="D1382" s="224">
        <f>IF(SUM(D1383:D1392)=0,"",SUM(D1383:D1392))</f>
        <v>1</v>
      </c>
      <c r="E1382" s="225">
        <f t="shared" ref="E1382:K1382" si="1247">IF(ISERROR(SUM(E1383:E1392)),"",SUM(E1383:E1392))</f>
        <v>2185141276</v>
      </c>
      <c r="F1382" s="225">
        <f t="shared" si="1247"/>
        <v>2648629986</v>
      </c>
      <c r="G1382" s="225">
        <f t="shared" si="1247"/>
        <v>308639648</v>
      </c>
      <c r="H1382" s="225">
        <f t="shared" si="1247"/>
        <v>309317748</v>
      </c>
      <c r="I1382" s="225">
        <f t="shared" si="1247"/>
        <v>1876501628</v>
      </c>
      <c r="J1382" s="225">
        <f t="shared" si="1247"/>
        <v>2339312238</v>
      </c>
      <c r="K1382" s="225">
        <f t="shared" si="1247"/>
        <v>1121797074</v>
      </c>
      <c r="L1382" s="225">
        <f t="shared" ref="L1382" si="1248">IF(ISERROR(SUM(L1383:L1391)),"",SUM(L1383:L1391))</f>
        <v>103150000</v>
      </c>
      <c r="M1382" s="226">
        <v>1</v>
      </c>
      <c r="N1382" s="227">
        <f>IF(M1382="","",VLOOKUP(M1382,POA!$B$3:$G1354,3,0))</f>
        <v>5</v>
      </c>
      <c r="O1382" s="228" t="s">
        <v>7</v>
      </c>
      <c r="P1382" s="228">
        <f>+SUM(P1383:P1391)</f>
        <v>0</v>
      </c>
      <c r="Q1382" s="229">
        <f>IF(ISERROR(VLOOKUP(M1382,POA!$B$3:$G1367,2,0)),"",VLOOKUP(M1382,POA!$B$3:$G1367,2,0))</f>
        <v>3031202957</v>
      </c>
      <c r="R1382" s="230">
        <f>IF(M1382="","",SUM($I$1382)+IF(ISERROR(VLOOKUP(M1382,POA!$B$3:$G1351,4,0)),"",VLOOKUP(M1382,POA!$B$3:$G1351,4,0)))</f>
        <v>2482742219.4000001</v>
      </c>
      <c r="S1382" s="231" t="str">
        <f>IF(OR($R$26=0,M1382="",Q1382=""),"",IF($R$26&gt;=VLOOKUP(M1382,POA!$B$3:$G$21,6,FALSE),"CUMPLE","NO CUMPLE"))</f>
        <v/>
      </c>
      <c r="T1382" s="225" t="str">
        <f>IF(M1382="","",IF(COUNTIFS(T1383:T1392,"SI",D1383:D1392,"&gt;=10%")&gt;0,"SI","NO"))</f>
        <v>SI</v>
      </c>
      <c r="U1382" s="225">
        <f>IF(ISERROR(SUM(E1382/G1382)),0,SUM(E1382/G1382))</f>
        <v>7.0799111201682035</v>
      </c>
      <c r="V1382" s="232" t="str">
        <f>IF(OR($U1382=0,M1382="",Q1382=""),"",IF(AND(T1382="SI",$U1382&gt;=$V$22),"CUMPLE",IF($U1382&gt;=$V$23,"CUMPLE","NO CUMPLE")))</f>
        <v>CUMPLE</v>
      </c>
      <c r="W1382" s="233">
        <f>IF(M1382="","",IF(ISERROR(SUM(H1382/F1382)),0,SUM(H1382/F1382)))</f>
        <v>0.11678405426011816</v>
      </c>
      <c r="X1382" s="232" t="str">
        <f>IF(OR(W1382=0,M1382="",Q1382=""),"",IF(AND(T1382="SI",W1382&lt;=$X$22),"CUMPLE",IF(W1382&lt;=$X$23,"CUMPLE","NO CUMPLE")))</f>
        <v>CUMPLE</v>
      </c>
      <c r="Y1382" s="225">
        <f>IF(ISERROR(SUM(K1382/L1382)),0,SUM(K1382/L1382))</f>
        <v>10.875395773145904</v>
      </c>
      <c r="Z1382" s="232" t="str">
        <f>IF(OR(Y1382=0,M1382="",Q1382=""),"",IF(AND(T1382="SI",Y1382&gt;=$Z$22),"CUMPLE",IF(Y1382&gt;=$Z$23,"CUMPLE","NO CUMPLE")))</f>
        <v>CUMPLE</v>
      </c>
      <c r="AA1382" s="234" t="str">
        <f t="shared" ref="AA1382:AA1392" si="1249">IF(OR(S1382="",V1382="",X1382="",Z1382=""),"",IF(S1382="NO CUMPLE","NO CUMPLE",IF(V1382="NO CUMPLE","NO CUMPLE",IF(X1382="NO CUMPLE","NO CUMPLE",IF(Z1382="NO CUMPLE","NO CUMPLE",IF(Z1382="NO CUMPLE","NO CUMPLE","CUMPLE"))))))</f>
        <v/>
      </c>
      <c r="AB1382" s="235">
        <v>2021</v>
      </c>
      <c r="AC1382" s="236">
        <f>IF(ISERROR(F1382/VLOOKUP(AB1382,$AC$21:$AD$23,2)),"",F1382/VLOOKUP(AB1382,$AC$21:$AD$23,2))</f>
        <v>2915.3045548503842</v>
      </c>
      <c r="AD1382" s="237" t="str">
        <f>IF(OR(B1382="",C1382=""),"",IF(AND(AC1382&gt;0,AC1382&lt;=30000),"MIPYME","NO CUMPLE"))</f>
        <v>MIPYME</v>
      </c>
      <c r="AE1382" s="238">
        <f>IF(M1382="","",IF(ISERROR(SUM(K1382/J1382)),0,SUM(K1382/J1382)))</f>
        <v>0.4795414035704284</v>
      </c>
      <c r="AF1382" s="239" t="str">
        <f>IF(OR(M1382="",L1382="",P1382=""),"",IF(AND(T1382="SI",AE1382&gt;=$AF$22),"CUMPLE",IF(AE1382&gt;=$AF$23,"CUMPLE","NO CUMPLE")))</f>
        <v>CUMPLE</v>
      </c>
      <c r="AG1382" s="238">
        <f>IF(M1382="","",IF(ISERROR(SUM(K1382/F1382)),0,SUM(K1382/F1382)))</f>
        <v>0.42353861427588624</v>
      </c>
      <c r="AH1382" s="239" t="str">
        <f>IF(OR(M1382="",L1382="",P1382=""),"",IF(AND(T1382="SI",AG1382&gt;=$AH$22),"CUMPLE",IF(AG1382&gt;=$AH$23,"CUMPLE","NO CUMPLE")))</f>
        <v>CUMPLE</v>
      </c>
      <c r="AI1382" s="234" t="str">
        <f>IF(OR(AF1382="",AH1382=""),"",IF(AF1382="NO CUMPLE","NO CUMPLE",IF(AH1382="NO CUMPLE","NO CUMPLE",IF(AH1382="NO CUMPLE","NO CUMPLE","CUMPLE"))))</f>
        <v>CUMPLE</v>
      </c>
    </row>
    <row r="1383" spans="1:37" s="14" customFormat="1" ht="20.100000000000001" customHeight="1">
      <c r="A1383" s="259">
        <v>45484</v>
      </c>
      <c r="B1383" s="146">
        <f>IF(C1383="","",B1382+0.1)</f>
        <v>114.1</v>
      </c>
      <c r="C1383" s="146" t="s">
        <v>469</v>
      </c>
      <c r="D1383" s="147">
        <v>0.1</v>
      </c>
      <c r="E1383" s="137">
        <v>1819955276</v>
      </c>
      <c r="F1383" s="137">
        <v>2280243986</v>
      </c>
      <c r="G1383" s="137">
        <v>201202648</v>
      </c>
      <c r="H1383" s="137">
        <v>201880748</v>
      </c>
      <c r="I1383" s="137">
        <f>IF(ISERROR(E1383-G1383),"",E1383-G1383)</f>
        <v>1618752628</v>
      </c>
      <c r="J1383" s="137">
        <f>IF(ISERROR(F1383-H1383),"",F1383-H1383)</f>
        <v>2078363238</v>
      </c>
      <c r="K1383" s="137">
        <v>728435074</v>
      </c>
      <c r="L1383" s="137">
        <v>103150000</v>
      </c>
      <c r="M1383" s="148">
        <v>2</v>
      </c>
      <c r="N1383" s="198">
        <f>IF(M1383="","",VLOOKUP(M1383,POA!$B$3:$G1354,3,0))</f>
        <v>5</v>
      </c>
      <c r="O1383" s="159" t="s">
        <v>7</v>
      </c>
      <c r="P1383" s="159">
        <f t="shared" ref="P1383:P1384" si="1250">+SUM(P1384:P1392)</f>
        <v>0</v>
      </c>
      <c r="Q1383" s="202">
        <f>IF(ISERROR(VLOOKUP(M1383,POA!$B$3:$G1367,2,0)),"",VLOOKUP(M1383,POA!$B$3:$G1367,2,0))</f>
        <v>1797292893</v>
      </c>
      <c r="R1383" s="264">
        <f>IF(M1383="","",SUM($I$1382)+IF(ISERROR(VLOOKUP(M1383,POA!$B$3:$G1352,4,0)),"",VLOOKUP(M1383,POA!$B$3:$G1352,4,0)))</f>
        <v>2235960206.5999999</v>
      </c>
      <c r="S1383" s="256" t="str">
        <f>IF(OR($R$26=0,M1383="",Q1383=""),"",IF($R$26&gt;=VLOOKUP(M1383,POA!$B$3:$G$21,6,FALSE),"CUMPLE","NO CUMPLE"))</f>
        <v/>
      </c>
      <c r="T1383" s="154" t="s">
        <v>71</v>
      </c>
      <c r="U1383" s="138"/>
      <c r="V1383" s="185" t="str">
        <f>IF(OR($U1382=0,M1383="",Q1383=""),"",IF(AND(T1383="SI",$U1382&gt;=$V$22),"CUMPLE",IF($U1382&gt;=$V$23,"CUMPLE","NO CUMPLE")))</f>
        <v>CUMPLE</v>
      </c>
      <c r="W1383" s="139"/>
      <c r="X1383" s="185" t="str">
        <f>IF(OR(W1382=0,M1383="",Q1383=""),"",IF(AND(T1383="SI",W1382&lt;=$X$22),"CUMPLE",IF(W1382&lt;=$X$23,"CUMPLE","NO CUMPLE")))</f>
        <v>CUMPLE</v>
      </c>
      <c r="Y1383" s="140"/>
      <c r="Z1383" s="185" t="str">
        <f>IF(OR(Y1382=0,M1383="",Q1383=""),"",IF(AND(T1383="SI",Y1382&gt;=$Z$22),"CUMPLE",IF(Y1382&gt;=$Z$23,"CUMPLE","NO CUMPLE")))</f>
        <v>CUMPLE</v>
      </c>
      <c r="AA1383" s="213" t="str">
        <f t="shared" si="1249"/>
        <v/>
      </c>
      <c r="AB1383" s="141">
        <v>2021</v>
      </c>
      <c r="AC1383" s="142">
        <f t="shared" ref="AC1383:AC1391" si="1251">IF(ISERROR(F1383/VLOOKUP(AB1383,$AC$21:$AD$23,2)),"",F1383/VLOOKUP(AB1383,$AC$21:$AD$23,2))</f>
        <v>2509.8279917140512</v>
      </c>
      <c r="AD1383" s="143" t="str">
        <f>IF(OR(B1383="",C1383=""),"",IF(AND(AC1383&gt;0,AC1383&lt;=30000),"MIPYME","NO CUMPLE"))</f>
        <v>MIPYME</v>
      </c>
      <c r="AE1383" s="144"/>
      <c r="AF1383" s="187" t="str">
        <f>IF(OR(M1383="",L1382="",P1383=""),"",IF(AND(T1382="SI",AE1382&gt;=$AF$22),"CUMPLE",IF(AE1382&gt;=$AF$23,"CUMPLE","NO CUMPLE")))</f>
        <v>CUMPLE</v>
      </c>
      <c r="AG1383" s="144"/>
      <c r="AH1383" s="187" t="str">
        <f>IF(OR(M1383="",L1382="",P1383=""),"",IF(AND(T1382="SI",AG1382&gt;=$AH$22),"CUMPLE",IF(AG1382&gt;=$AH$23,"CUMPLE","NO CUMPLE")))</f>
        <v>CUMPLE</v>
      </c>
      <c r="AI1383" s="161" t="str">
        <f t="shared" ref="AI1383:AI1392" si="1252">IF(OR(AF1383="",AH1383=""),"",IF(AF1383="NO CUMPLE","NO CUMPLE",IF(AH1383="NO CUMPLE","NO CUMPLE",IF(AH1383="NO CUMPLE","NO CUMPLE","CUMPLE"))))</f>
        <v>CUMPLE</v>
      </c>
    </row>
    <row r="1384" spans="1:37" s="14" customFormat="1" ht="20.100000000000001" customHeight="1">
      <c r="A1384" s="259">
        <v>45484</v>
      </c>
      <c r="B1384" s="21">
        <f t="shared" ref="B1384:B1392" si="1253">IF(C1384="","",B1383+0.1)</f>
        <v>114.19999999999999</v>
      </c>
      <c r="C1384" s="21" t="s">
        <v>470</v>
      </c>
      <c r="D1384" s="121">
        <v>0.9</v>
      </c>
      <c r="E1384" s="153">
        <v>365186000</v>
      </c>
      <c r="F1384" s="153">
        <v>368386000</v>
      </c>
      <c r="G1384" s="153">
        <v>107437000</v>
      </c>
      <c r="H1384" s="153">
        <v>107437000</v>
      </c>
      <c r="I1384" s="153">
        <f>IF(ISERROR(E1384-G1384),"",E1384-G1384)</f>
        <v>257749000</v>
      </c>
      <c r="J1384" s="153">
        <f t="shared" ref="J1384:J1392" si="1254">IF(ISERROR(F1384-H1384),"",F1384-H1384)</f>
        <v>260949000</v>
      </c>
      <c r="K1384" s="153">
        <v>393362000</v>
      </c>
      <c r="L1384" s="153">
        <v>0</v>
      </c>
      <c r="M1384" s="149">
        <v>3</v>
      </c>
      <c r="N1384" s="197">
        <f>IF(M1384="","",VLOOKUP(M1384,POA!$B$3:$G1354,3,0))</f>
        <v>5</v>
      </c>
      <c r="O1384" s="160" t="s">
        <v>7</v>
      </c>
      <c r="P1384" s="160">
        <f t="shared" si="1250"/>
        <v>0</v>
      </c>
      <c r="Q1384" s="255">
        <f>IF(ISERROR(VLOOKUP(M1384,POA!$B$3:$G1367,2,0)),"",VLOOKUP(M1384,POA!$B$3:$G1367,2,0))</f>
        <v>1522205504</v>
      </c>
      <c r="R1384" s="295">
        <f>IF(M1384="","",SUM($I$1382)+IF(ISERROR(VLOOKUP(M1384,POA!$B$3:$G1353,4,0)),"",VLOOKUP(M1384,POA!$B$3:$G1353,4,0)))</f>
        <v>2180942728.8000002</v>
      </c>
      <c r="S1384" s="257" t="str">
        <f>IF(OR($R$26=0,M1384="",Q1384=""),"",IF($R$26&gt;=VLOOKUP(M1384,POA!$B$3:$G$21,6,FALSE),"CUMPLE","NO CUMPLE"))</f>
        <v/>
      </c>
      <c r="T1384" s="129" t="s">
        <v>71</v>
      </c>
      <c r="U1384" s="130"/>
      <c r="V1384" s="186" t="str">
        <f>IF(OR($U1382=0,M1384="",Q1384=""),"",IF(AND(T1384="SI",$U1382&gt;=$V$22),"CUMPLE",IF($U1382&gt;=$V$23,"CUMPLE","NO CUMPLE")))</f>
        <v>CUMPLE</v>
      </c>
      <c r="W1384" s="131"/>
      <c r="X1384" s="186" t="str">
        <f>IF(OR(W1382=0,M1384="",Q1384=""),"",IF(AND(T1384="SI",W1382&lt;=$X$22),"CUMPLE",IF(W1382&lt;=$X$23,"CUMPLE","NO CUMPLE")))</f>
        <v>CUMPLE</v>
      </c>
      <c r="Y1384" s="132"/>
      <c r="Z1384" s="186" t="str">
        <f>IF(OR(Y1382=0,M1384="",Q1384=""),"",IF(AND(T1384="SI",Y1382&gt;=$Z$22),"CUMPLE",IF(Y1382&gt;=$Z$23,"CUMPLE","NO CUMPLE")))</f>
        <v>CUMPLE</v>
      </c>
      <c r="AA1384" s="214" t="str">
        <f t="shared" si="1249"/>
        <v/>
      </c>
      <c r="AB1384" s="199">
        <v>2021</v>
      </c>
      <c r="AC1384" s="134">
        <f t="shared" si="1251"/>
        <v>405.47656313633291</v>
      </c>
      <c r="AD1384" s="135" t="str">
        <f t="shared" ref="AD1384:AD1387" si="1255">IF(OR(B1384="",C1384=""),"",IF(AND(AC1384&gt;0,AC1384&lt;=30000),"MIPYME","NO CUMPLE"))</f>
        <v>MIPYME</v>
      </c>
      <c r="AE1384" s="136"/>
      <c r="AF1384" s="188" t="str">
        <f>IF(OR(M1384="",L1382="",P1384=""),"",IF(AND(T1382="SI",AE1382&gt;=$AF$22),"CUMPLE",IF(AE1382&gt;=$AF$23,"CUMPLE","NO CUMPLE")))</f>
        <v>CUMPLE</v>
      </c>
      <c r="AG1384" s="136"/>
      <c r="AH1384" s="188" t="str">
        <f>IF(OR(M1384="",L1382="",P1382=""),"",IF(AND(T1382="SI",AG1382&gt;=$AH$22),"CUMPLE",IF(AG1382&gt;=$AH$23,"CUMPLE","NO CUMPLE")))</f>
        <v>CUMPLE</v>
      </c>
      <c r="AI1384" s="162" t="str">
        <f t="shared" si="1252"/>
        <v>CUMPLE</v>
      </c>
    </row>
    <row r="1385" spans="1:37" s="14" customFormat="1" ht="20.100000000000001" customHeight="1">
      <c r="A1385" s="259"/>
      <c r="B1385" s="21" t="str">
        <f t="shared" si="1253"/>
        <v/>
      </c>
      <c r="C1385" s="21"/>
      <c r="D1385" s="121"/>
      <c r="E1385" s="153"/>
      <c r="F1385" s="153"/>
      <c r="G1385" s="153"/>
      <c r="H1385" s="153"/>
      <c r="I1385" s="153">
        <f t="shared" ref="I1385:I1391" si="1256">IF(ISERROR(E1385-G1385),"",E1385-G1385)</f>
        <v>0</v>
      </c>
      <c r="J1385" s="153">
        <f t="shared" si="1254"/>
        <v>0</v>
      </c>
      <c r="K1385" s="153"/>
      <c r="L1385" s="153"/>
      <c r="M1385" s="149">
        <v>4</v>
      </c>
      <c r="N1385" s="197">
        <f>IF(M1385="","",VLOOKUP(M1385,POA!$B$3:$G1354,3,0))</f>
        <v>5</v>
      </c>
      <c r="O1385" s="160" t="s">
        <v>7</v>
      </c>
      <c r="P1385" s="160">
        <f>+SUM(P1386:P1393)</f>
        <v>0</v>
      </c>
      <c r="Q1385" s="255">
        <f>IF(ISERROR(VLOOKUP(M1385,POA!$B$3:$G1367,2,0)),"",VLOOKUP(M1385,POA!$B$3:$G1367,2,0))</f>
        <v>1378467964</v>
      </c>
      <c r="R1385" s="295">
        <f>IF(M1385="","",SUM($I$1382)+IF(ISERROR(VLOOKUP(M1385,POA!$B$3:$G1354,4,0)),"",VLOOKUP(M1385,POA!$B$3:$G1354,4,0)))</f>
        <v>2152195220.8000002</v>
      </c>
      <c r="S1385" s="294" t="str">
        <f>IF(OR($R$26=0,M1385="",Q1385=""),"",IF($R$26&gt;=VLOOKUP(M1385,POA!$B$3:$G$21,6,FALSE),"CUMPLE","NO CUMPLE"))</f>
        <v/>
      </c>
      <c r="T1385" s="129"/>
      <c r="U1385" s="130"/>
      <c r="V1385" s="186" t="str">
        <f>IF(OR($U1382=0,M1385="",Q1385=""),"",IF(AND(T1385="SI",$U1382&gt;=$V$22),"CUMPLE",IF($U1382&gt;=$V$23,"CUMPLE","NO CUMPLE")))</f>
        <v>CUMPLE</v>
      </c>
      <c r="W1385" s="131"/>
      <c r="X1385" s="186" t="str">
        <f>IF(OR(W1382=0,M1385="",Q1385=""),"",IF(AND(T1385="SI",W1382&lt;=$X$22),"CUMPLE",IF(W1382&lt;=$X$23,"CUMPLE","NO CUMPLE")))</f>
        <v>CUMPLE</v>
      </c>
      <c r="Y1385" s="132"/>
      <c r="Z1385" s="186" t="str">
        <f>IF(OR(Y1382=0,M1385="",Q1385=""),"",IF(AND(T1385="SI",Y1382&gt;=$Z$22),"CUMPLE",IF(Y1382&gt;=$Z$23,"CUMPLE","NO CUMPLE")))</f>
        <v>CUMPLE</v>
      </c>
      <c r="AA1385" s="214" t="str">
        <f t="shared" si="1249"/>
        <v/>
      </c>
      <c r="AB1385" s="199">
        <v>2021</v>
      </c>
      <c r="AC1385" s="134">
        <f t="shared" si="1251"/>
        <v>0</v>
      </c>
      <c r="AD1385" s="135" t="str">
        <f t="shared" si="1255"/>
        <v/>
      </c>
      <c r="AE1385" s="136"/>
      <c r="AF1385" s="188" t="str">
        <f>IF(OR(M1385="",L1382="",P1385=""),"",IF(AND(T1382="SI",AE1382&gt;=$AF$22),"CUMPLE",IF(AE1382&gt;=$AF$23,"CUMPLE","NO CUMPLE")))</f>
        <v>CUMPLE</v>
      </c>
      <c r="AG1385" s="136"/>
      <c r="AH1385" s="188" t="str">
        <f>IF(OR(M1385="",L1382="",P1382=""),"",IF(AND(T1382="SI",AG1382&gt;=$AH$22),"CUMPLE",IF(AG1382&gt;=$AH$23,"CUMPLE","NO CUMPLE")))</f>
        <v>CUMPLE</v>
      </c>
      <c r="AI1385" s="162" t="str">
        <f t="shared" si="1252"/>
        <v>CUMPLE</v>
      </c>
    </row>
    <row r="1386" spans="1:37" s="14" customFormat="1" ht="20.100000000000001" customHeight="1">
      <c r="A1386" s="259"/>
      <c r="B1386" s="21" t="str">
        <f t="shared" si="1253"/>
        <v/>
      </c>
      <c r="C1386" s="21"/>
      <c r="D1386" s="121"/>
      <c r="E1386" s="153"/>
      <c r="F1386" s="153"/>
      <c r="G1386" s="153"/>
      <c r="H1386" s="153"/>
      <c r="I1386" s="153">
        <f t="shared" si="1256"/>
        <v>0</v>
      </c>
      <c r="J1386" s="153">
        <f t="shared" si="1254"/>
        <v>0</v>
      </c>
      <c r="K1386" s="153"/>
      <c r="L1386" s="153"/>
      <c r="M1386" s="149">
        <v>5</v>
      </c>
      <c r="N1386" s="197">
        <f>IF(M1386="","",VLOOKUP(M1386,POA!$B$3:$G1367,3,0))</f>
        <v>5</v>
      </c>
      <c r="O1386" s="160" t="s">
        <v>7</v>
      </c>
      <c r="P1386" s="160">
        <f>+SUM(P1387:P1393)</f>
        <v>0</v>
      </c>
      <c r="Q1386" s="255">
        <f>IF(ISERROR(VLOOKUP(M1386,POA!$B$3:$G1356,2,0)),"",VLOOKUP(M1386,POA!$B$3:$G1356,2,0))</f>
        <v>1348402734</v>
      </c>
      <c r="R1386" s="295">
        <f>IF(M1386="","",SUM($I$1382)+IF(ISERROR(VLOOKUP(M1386,POA!$B$3:$G1355,4,0)),"",VLOOKUP(M1386,POA!$B$3:$G1355,4,0)))</f>
        <v>2146182174.8</v>
      </c>
      <c r="S1386" s="298" t="str">
        <f>IF(OR($R$26=0,M1386="",Q1386=""),"",IF($R$26&gt;=VLOOKUP(M1386,POA!$B$3:$G$21,6,FALSE),"CUMPLE","NO CUMPLE"))</f>
        <v/>
      </c>
      <c r="T1386" s="129"/>
      <c r="U1386" s="130"/>
      <c r="V1386" s="186" t="str">
        <f>IF(OR($U1382=0,M1386="",Q1386=""),"",IF(AND(T1386="SI",$U1382&gt;=$V$22),"CUMPLE",IF($U1382&gt;=$V$23,"CUMPLE","NO CUMPLE")))</f>
        <v>CUMPLE</v>
      </c>
      <c r="W1386" s="131"/>
      <c r="X1386" s="186" t="str">
        <f>IF(OR(W1382=0,M1386="",Q1386=""),"",IF(AND(T1386="SI",W1382&lt;=$X$22),"CUMPLE",IF(W1382&lt;=$X$23,"CUMPLE","NO CUMPLE")))</f>
        <v>CUMPLE</v>
      </c>
      <c r="Y1386" s="132"/>
      <c r="Z1386" s="186" t="str">
        <f>IF(OR(Y1382=0,M1386="",Q1386=""),"",IF(AND(T1386="SI",Y1382&gt;=$Z$22),"CUMPLE",IF(Y1382&gt;=$Z$23,"CUMPLE","NO CUMPLE")))</f>
        <v>CUMPLE</v>
      </c>
      <c r="AA1386" s="214" t="str">
        <f t="shared" si="1249"/>
        <v/>
      </c>
      <c r="AB1386" s="199">
        <v>2021</v>
      </c>
      <c r="AC1386" s="134">
        <f t="shared" si="1251"/>
        <v>0</v>
      </c>
      <c r="AD1386" s="135" t="str">
        <f t="shared" si="1255"/>
        <v/>
      </c>
      <c r="AE1386" s="136"/>
      <c r="AF1386" s="188" t="str">
        <f>IF(OR(M1386="",L1382="",P1386=""),"",IF(AND(T1382="SI",AE1382&gt;=$AF$22),"CUMPLE",IF(AE1382&gt;=$AF$23,"CUMPLE","NO CUMPLE")))</f>
        <v>CUMPLE</v>
      </c>
      <c r="AG1386" s="136"/>
      <c r="AH1386" s="188" t="str">
        <f>IF(OR(M1385="",L1382="",P1382=""),"",IF(AND(T1382="SI",AG1382&gt;=$AH$22),"CUMPLE",IF(AG1382&gt;=$AH$23,"CUMPLE","NO CUMPLE")))</f>
        <v>CUMPLE</v>
      </c>
      <c r="AI1386" s="162" t="str">
        <f t="shared" si="1252"/>
        <v>CUMPLE</v>
      </c>
    </row>
    <row r="1387" spans="1:37" s="14" customFormat="1" ht="20.100000000000001" customHeight="1">
      <c r="A1387" s="259"/>
      <c r="B1387" s="21" t="str">
        <f t="shared" si="1253"/>
        <v/>
      </c>
      <c r="C1387" s="21"/>
      <c r="D1387" s="121"/>
      <c r="E1387" s="153"/>
      <c r="F1387" s="153"/>
      <c r="G1387" s="153"/>
      <c r="H1387" s="153"/>
      <c r="I1387" s="153">
        <f t="shared" si="1256"/>
        <v>0</v>
      </c>
      <c r="J1387" s="153">
        <f t="shared" si="1254"/>
        <v>0</v>
      </c>
      <c r="K1387" s="153"/>
      <c r="L1387" s="153"/>
      <c r="M1387" s="149">
        <v>6</v>
      </c>
      <c r="N1387" s="197">
        <f>IF(M1387="","",VLOOKUP(M1387,POA!$B$3:$G1354,3,0))</f>
        <v>5</v>
      </c>
      <c r="O1387" s="160" t="s">
        <v>7</v>
      </c>
      <c r="P1387" s="160">
        <f>+SUM(P1388:P1393)</f>
        <v>0</v>
      </c>
      <c r="Q1387" s="255">
        <f>IF(ISERROR(VLOOKUP(M1387,POA!$B$3:$G1367,2,0)),"",VLOOKUP(M1387,POA!$B$3:$G1367,2,0))</f>
        <v>1264100957</v>
      </c>
      <c r="R1387" s="295">
        <f>IF(M1387="","",SUM($I$1382)+IF(ISERROR(VLOOKUP(M1387,POA!$B$3:$G1356,4,0)),"",VLOOKUP(M1387,POA!$B$3:$G1356,4,0)))</f>
        <v>2129321819.4000001</v>
      </c>
      <c r="S1387" s="257" t="str">
        <f>IF(OR($R$26=0,M1387="",Q1387=""),"",IF($R$26&gt;=VLOOKUP(M1387,POA!$B$3:$G$21,6,FALSE),"CUMPLE","NO CUMPLE"))</f>
        <v/>
      </c>
      <c r="T1387" s="129"/>
      <c r="U1387" s="130"/>
      <c r="V1387" s="186" t="str">
        <f>IF(OR($U1382=0,M1387="",Q1387=""),"",IF(AND(T1387="SI",$U1382&gt;=$V$22),"CUMPLE",IF($U1382&gt;=$V$23,"CUMPLE","NO CUMPLE")))</f>
        <v>CUMPLE</v>
      </c>
      <c r="W1387" s="131"/>
      <c r="X1387" s="186" t="str">
        <f>IF(OR(W1382=0,M1387="",Q1387=""),"",IF(AND(T1387="SI",W1382&lt;=$X$22),"CUMPLE",IF(W1382&lt;=$X$23,"CUMPLE","NO CUMPLE")))</f>
        <v>CUMPLE</v>
      </c>
      <c r="Y1387" s="132"/>
      <c r="Z1387" s="186" t="str">
        <f>IF(OR(Y1382=0,M1387="",Q1387=""),"",IF(AND(T1387="SI",Y1382&gt;=$Z$22),"CUMPLE",IF(Y1382&gt;=$Z$23,"CUMPLE","NO CUMPLE")))</f>
        <v>CUMPLE</v>
      </c>
      <c r="AA1387" s="214" t="str">
        <f t="shared" si="1249"/>
        <v/>
      </c>
      <c r="AB1387" s="199">
        <v>2021</v>
      </c>
      <c r="AC1387" s="134">
        <f t="shared" si="1251"/>
        <v>0</v>
      </c>
      <c r="AD1387" s="135" t="str">
        <f t="shared" si="1255"/>
        <v/>
      </c>
      <c r="AE1387" s="136"/>
      <c r="AF1387" s="188" t="str">
        <f>IF(OR(M1387="",L1382="",P1387=""),"",IF(AND(T1382="SI",AE1382&gt;=$AF$22),"CUMPLE",IF(AE1382&gt;=$AF$23,"CUMPLE","NO CUMPLE")))</f>
        <v>CUMPLE</v>
      </c>
      <c r="AG1387" s="136"/>
      <c r="AH1387" s="188" t="str">
        <f>IF(OR(M1387="",L1382="",P1382=""),"",IF(AND(T1382="SI",AG1382&gt;=$AH$22),"CUMPLE",IF(AG1382&gt;=$AH$23,"CUMPLE","NO CUMPLE")))</f>
        <v>CUMPLE</v>
      </c>
      <c r="AI1387" s="162" t="str">
        <f t="shared" si="1252"/>
        <v>CUMPLE</v>
      </c>
    </row>
    <row r="1388" spans="1:37" s="14" customFormat="1" ht="20.100000000000001" customHeight="1">
      <c r="A1388" s="259"/>
      <c r="B1388" s="150" t="str">
        <f t="shared" si="1253"/>
        <v/>
      </c>
      <c r="C1388" s="150"/>
      <c r="D1388" s="121"/>
      <c r="E1388" s="153"/>
      <c r="F1388" s="153"/>
      <c r="G1388" s="153"/>
      <c r="H1388" s="153"/>
      <c r="I1388" s="153">
        <f t="shared" si="1256"/>
        <v>0</v>
      </c>
      <c r="J1388" s="153">
        <f t="shared" si="1254"/>
        <v>0</v>
      </c>
      <c r="K1388" s="153"/>
      <c r="L1388" s="153"/>
      <c r="M1388" s="149">
        <v>7</v>
      </c>
      <c r="N1388" s="197">
        <f>IF(M1388="","",VLOOKUP(M1388,POA!$B$3:$G1354,3,0))</f>
        <v>5</v>
      </c>
      <c r="O1388" s="160" t="s">
        <v>7</v>
      </c>
      <c r="P1388" s="160">
        <f>+SUM(P1389:P1393)</f>
        <v>0</v>
      </c>
      <c r="Q1388" s="255">
        <f>IF(ISERROR(VLOOKUP(M1388,POA!$B$3:$G1367,2,0)),"",VLOOKUP(M1388,POA!$B$3:$G1367,2,0))</f>
        <v>1167015102</v>
      </c>
      <c r="R1388" s="295">
        <f>IF(M1388="","",SUM($I$1382)+IF(ISERROR(VLOOKUP(M1388,POA!$B$3:$G1357,4,0)),"",VLOOKUP(M1388,POA!$B$3:$G1357,4,0)))</f>
        <v>2109904648.4000001</v>
      </c>
      <c r="S1388" s="257" t="str">
        <f>IF(OR($R$26=0,M1388="",Q1388=""),"",IF($R$26&gt;=VLOOKUP(M1388,POA!$B$3:$G$21,6,FALSE),"CUMPLE","NO CUMPLE"))</f>
        <v/>
      </c>
      <c r="T1388" s="129"/>
      <c r="U1388" s="130"/>
      <c r="V1388" s="186" t="str">
        <f>IF(OR($U1382=0,M1388="",Q1388=""),"",IF(AND(T1388="SI",$U1382&gt;=$V$22),"CUMPLE",IF($U1382&gt;=$V$23,"CUMPLE","NO CUMPLE")))</f>
        <v>CUMPLE</v>
      </c>
      <c r="W1388" s="131"/>
      <c r="X1388" s="186" t="str">
        <f>IF(OR(W1382=0,M1388="",Q1388=""),"",IF(AND(T1388="SI",W1382&lt;=$X$22),"CUMPLE",IF(W1382&lt;=$X$23,"CUMPLE","NO CUMPLE")))</f>
        <v>CUMPLE</v>
      </c>
      <c r="Y1388" s="132"/>
      <c r="Z1388" s="186" t="str">
        <f>IF(OR(Y1382=0,M1388="",Q1388=""),"",IF(AND(T1388="SI",Y1382&gt;=$Z$22),"CUMPLE",IF(Y1382&gt;=$Z$23,"CUMPLE","NO CUMPLE")))</f>
        <v>CUMPLE</v>
      </c>
      <c r="AA1388" s="214" t="str">
        <f t="shared" si="1249"/>
        <v/>
      </c>
      <c r="AB1388" s="199">
        <v>2021</v>
      </c>
      <c r="AC1388" s="134">
        <f t="shared" si="1251"/>
        <v>0</v>
      </c>
      <c r="AD1388" s="135" t="str">
        <f>IF(OR(B1388="",C1388=""),"",IF(AND(AC1388&gt;0,AC1388&lt;=30000),"MIPYME","NO CUMPLE"))</f>
        <v/>
      </c>
      <c r="AE1388" s="136"/>
      <c r="AF1388" s="188" t="str">
        <f>IF(OR(M1388="",L1382="",P1388=""),"",IF(AND(T1386="SI",AE1382&gt;=$AF$22),"CUMPLE",IF(AE1382&gt;=$AF$23,"CUMPLE","NO CUMPLE")))</f>
        <v>CUMPLE</v>
      </c>
      <c r="AG1388" s="136"/>
      <c r="AH1388" s="188" t="str">
        <f>IF(OR(M1388="",L1382="",P1382=""),"",IF(AND(T1382="SI",AG1382&gt;=$AH$22),"CUMPLE",IF(AG1382&gt;=$AH$23,"CUMPLE","NO CUMPLE")))</f>
        <v>CUMPLE</v>
      </c>
      <c r="AI1388" s="162" t="str">
        <f t="shared" si="1252"/>
        <v>CUMPLE</v>
      </c>
    </row>
    <row r="1389" spans="1:37" s="14" customFormat="1" ht="20.100000000000001" customHeight="1">
      <c r="A1389" s="259"/>
      <c r="B1389" s="150" t="str">
        <f t="shared" si="1253"/>
        <v/>
      </c>
      <c r="C1389" s="150"/>
      <c r="D1389" s="121"/>
      <c r="E1389" s="153"/>
      <c r="F1389" s="153"/>
      <c r="G1389" s="153"/>
      <c r="H1389" s="153"/>
      <c r="I1389" s="153">
        <f t="shared" si="1256"/>
        <v>0</v>
      </c>
      <c r="J1389" s="153">
        <f t="shared" si="1254"/>
        <v>0</v>
      </c>
      <c r="K1389" s="153"/>
      <c r="L1389" s="153"/>
      <c r="M1389" s="149">
        <v>8</v>
      </c>
      <c r="N1389" s="197">
        <f>IF(M1389="","",VLOOKUP(M1389,POA!$B$3:$G1354,3,0))</f>
        <v>5</v>
      </c>
      <c r="O1389" s="160" t="s">
        <v>7</v>
      </c>
      <c r="P1389" s="160">
        <f>+SUM(P1390:P1393)</f>
        <v>0</v>
      </c>
      <c r="Q1389" s="255">
        <f>IF(ISERROR(VLOOKUP(M1389,POA!$B$3:$G1367,2,0)),"",VLOOKUP(M1389,POA!$B$3:$G1367,2,0))</f>
        <v>1146992897</v>
      </c>
      <c r="R1389" s="295">
        <f>IF(M1389="","",SUM($I$1382)+IF(ISERROR(VLOOKUP(M1389,POA!$B$3:$G1358,4,0)),"",VLOOKUP(M1389,POA!$B$3:$G1358,4,0)))</f>
        <v>2105900207.4000001</v>
      </c>
      <c r="S1389" s="257" t="str">
        <f>IF(OR($R$26=0,M1389="",Q1389=""),"",IF($R$26&gt;=VLOOKUP(M1389,POA!$B$3:$G$21,6,FALSE),"CUMPLE","NO CUMPLE"))</f>
        <v/>
      </c>
      <c r="T1389" s="129"/>
      <c r="U1389" s="130"/>
      <c r="V1389" s="186" t="str">
        <f>IF(OR($U1382=0,M1389="",Q1389=""),"",IF(AND(T1389="SI",$U1382&gt;=$V$22),"CUMPLE",IF($U1382&gt;=$V$23,"CUMPLE","NO CUMPLE")))</f>
        <v>CUMPLE</v>
      </c>
      <c r="W1389" s="131"/>
      <c r="X1389" s="186" t="str">
        <f>IF(OR(W1382=0,M1389="",Q1389=""),"",IF(AND(T1389="SI",W1382&lt;=$X$22),"CUMPLE",IF(W1382&lt;=$X$23,"CUMPLE","NO CUMPLE")))</f>
        <v>CUMPLE</v>
      </c>
      <c r="Y1389" s="132"/>
      <c r="Z1389" s="186" t="str">
        <f>IF(OR(Y1382=0,M1389="",Q1389=""),"",IF(AND(T1389="SI",Y1382&gt;=$Z$22),"CUMPLE",IF(Y1382&gt;=$Z$23,"CUMPLE","NO CUMPLE")))</f>
        <v>CUMPLE</v>
      </c>
      <c r="AA1389" s="214" t="str">
        <f t="shared" si="1249"/>
        <v/>
      </c>
      <c r="AB1389" s="199">
        <v>2021</v>
      </c>
      <c r="AC1389" s="134">
        <f t="shared" si="1251"/>
        <v>0</v>
      </c>
      <c r="AD1389" s="135" t="str">
        <f t="shared" ref="AD1389:AD1390" si="1257">IF(OR(B1389="",C1389=""),"",IF(AND(AC1389&gt;0,AC1389&lt;=30000),"MIPYME","NO CUMPLE"))</f>
        <v/>
      </c>
      <c r="AE1389" s="136"/>
      <c r="AF1389" s="188" t="str">
        <f>IF(OR(M1389="",L1382="",P1389=""),"",IF(AND(T1382="SI",AE1382&gt;=$AF$22),"CUMPLE",IF(AE1382&gt;=$AF$23,"CUMPLE","NO CUMPLE")))</f>
        <v>CUMPLE</v>
      </c>
      <c r="AG1389" s="136"/>
      <c r="AH1389" s="188" t="str">
        <f>IF(OR(M1389="",L1382="",P1382=""),"",IF(AND(T1382="SI",AG1382&gt;=$AH$22),"CUMPLE",IF(AG1382&gt;=$AH$23,"CUMPLE","NO CUMPLE")))</f>
        <v>CUMPLE</v>
      </c>
      <c r="AI1389" s="162" t="str">
        <f t="shared" si="1252"/>
        <v>CUMPLE</v>
      </c>
    </row>
    <row r="1390" spans="1:37" s="14" customFormat="1" ht="20.100000000000001" customHeight="1">
      <c r="A1390" s="259"/>
      <c r="B1390" s="150" t="str">
        <f t="shared" si="1253"/>
        <v/>
      </c>
      <c r="C1390" s="150"/>
      <c r="D1390" s="121"/>
      <c r="E1390" s="153"/>
      <c r="F1390" s="153"/>
      <c r="G1390" s="153"/>
      <c r="H1390" s="153"/>
      <c r="I1390" s="153">
        <f t="shared" si="1256"/>
        <v>0</v>
      </c>
      <c r="J1390" s="153">
        <f t="shared" si="1254"/>
        <v>0</v>
      </c>
      <c r="K1390" s="153"/>
      <c r="L1390" s="153"/>
      <c r="M1390" s="149">
        <v>9</v>
      </c>
      <c r="N1390" s="197">
        <f>IF(M1390="","",VLOOKUP(M1390,POA!$B$3:$G1354,3,0))</f>
        <v>5</v>
      </c>
      <c r="O1390" s="160" t="s">
        <v>7</v>
      </c>
      <c r="P1390" s="160">
        <f>+SUM(P1391:P1393)</f>
        <v>0</v>
      </c>
      <c r="Q1390" s="255">
        <f>IF(ISERROR(VLOOKUP(M1390,POA!$B$3:$G1360,2,0)),"",VLOOKUP(M1390,POA!$B$3:$G1360,2,0))</f>
        <v>1077361989</v>
      </c>
      <c r="R1390" s="295">
        <f>IF(M1390="","",SUM($I$1382)+IF(ISERROR(VLOOKUP(M1390,POA!$B$3:$G1359,4,0)),"",VLOOKUP(M1390,POA!$B$3:$G1359,4,0)))</f>
        <v>2091974025.8</v>
      </c>
      <c r="S1390" s="257" t="str">
        <f>IF(OR($R$26=0,M1390="",Q1390=""),"",IF($R$26&gt;=VLOOKUP(M1390,POA!$B$3:$G$21,6,FALSE),"CUMPLE","NO CUMPLE"))</f>
        <v/>
      </c>
      <c r="T1390" s="129"/>
      <c r="U1390" s="130"/>
      <c r="V1390" s="186" t="str">
        <f>IF(OR($U1382=0,M1390="",Q1390=""),"",IF(AND(T1390="SI",$U1382&gt;=$V$22),"CUMPLE",IF($U1382&gt;=$V$23,"CUMPLE","NO CUMPLE")))</f>
        <v>CUMPLE</v>
      </c>
      <c r="W1390" s="131"/>
      <c r="X1390" s="186" t="str">
        <f>IF(OR(W1382=0,M1390="",Q1390=""),"",IF(AND(T1390="SI",W1382&lt;=$X$22),"CUMPLE",IF(W1382&lt;=$X$23,"CUMPLE","NO CUMPLE")))</f>
        <v>CUMPLE</v>
      </c>
      <c r="Y1390" s="132"/>
      <c r="Z1390" s="186" t="str">
        <f>IF(OR(Y1382=0,M1390="",Q1390=""),"",IF(AND(T1390="SI",Y1382&gt;=$Z$22),"CUMPLE",IF(Y1382&gt;=$Z$23,"CUMPLE","NO CUMPLE")))</f>
        <v>CUMPLE</v>
      </c>
      <c r="AA1390" s="215" t="str">
        <f t="shared" si="1249"/>
        <v/>
      </c>
      <c r="AB1390" s="133">
        <v>2021</v>
      </c>
      <c r="AC1390" s="134">
        <f t="shared" si="1251"/>
        <v>0</v>
      </c>
      <c r="AD1390" s="135" t="str">
        <f t="shared" si="1257"/>
        <v/>
      </c>
      <c r="AE1390" s="136"/>
      <c r="AF1390" s="188" t="str">
        <f>IF(OR(M1390="",L1382="",P1382=""),"",IF(AND(T1382="SI",AE1382&gt;=$AF$22),"CUMPLE",IF(AE1382&gt;=$AF$23,"CUMPLE","NO CUMPLE")))</f>
        <v>CUMPLE</v>
      </c>
      <c r="AG1390" s="136"/>
      <c r="AH1390" s="188" t="str">
        <f>IF(OR(M1390="",L1382="",P1382=""),"",IF(AND(T1382="SI",AG1382&gt;=$AH$22),"CUMPLE",IF(AG1382&gt;=$AH$23,"CUMPLE","NO CUMPLE")))</f>
        <v>CUMPLE</v>
      </c>
      <c r="AI1390" s="162" t="str">
        <f t="shared" si="1252"/>
        <v>CUMPLE</v>
      </c>
    </row>
    <row r="1391" spans="1:37" s="14" customFormat="1" ht="20.100000000000001" customHeight="1">
      <c r="A1391" s="259"/>
      <c r="B1391" s="150" t="str">
        <f t="shared" si="1253"/>
        <v/>
      </c>
      <c r="C1391" s="150"/>
      <c r="D1391" s="121"/>
      <c r="E1391" s="153"/>
      <c r="F1391" s="153"/>
      <c r="G1391" s="153"/>
      <c r="H1391" s="153"/>
      <c r="I1391" s="153">
        <f t="shared" si="1256"/>
        <v>0</v>
      </c>
      <c r="J1391" s="153">
        <f t="shared" si="1254"/>
        <v>0</v>
      </c>
      <c r="K1391" s="153"/>
      <c r="L1391" s="153"/>
      <c r="M1391" s="151"/>
      <c r="N1391" s="197" t="str">
        <f>IF(M1391="","",VLOOKUP(M1391,POA!$B$3:$G1354,3,0))</f>
        <v/>
      </c>
      <c r="O1391" s="160" t="s">
        <v>7</v>
      </c>
      <c r="P1391" s="160">
        <f>+SUM(P1392:P1393)</f>
        <v>0</v>
      </c>
      <c r="Q1391" s="203" t="str">
        <f>IF(ISERROR(VLOOKUP(M1391,POA!$B$3:$G1361,2,0)),"",VLOOKUP(M1391,POA!$B$3:$G1361,2,0))</f>
        <v/>
      </c>
      <c r="R1391" s="261"/>
      <c r="S1391" s="246"/>
      <c r="T1391" s="129"/>
      <c r="U1391" s="130"/>
      <c r="V1391" s="186" t="str">
        <f>IF(OR($U1382=0,M1391="",Q1391=""),"",IF(AND(T1391="SI",$U1382&gt;=$V$22),"CUMPLE",IF($U1382&gt;=$V$23,"CUMPLE","NO CUMPLE")))</f>
        <v/>
      </c>
      <c r="W1391" s="131"/>
      <c r="X1391" s="186" t="str">
        <f>IF(OR(W1382=0,M1391="",Q1391=""),"",IF(AND(T1391="SI",W1382&lt;=$X$22),"CUMPLE",IF(W1382&lt;=$X$23,"CUMPLE","NO CUMPLE")))</f>
        <v/>
      </c>
      <c r="Y1391" s="132"/>
      <c r="Z1391" s="186" t="str">
        <f>IF(OR(Y1382=0,M1391="",Q1391=""),"",IF(AND(T1391="SI",Y1382&gt;=$Z$22),"CUMPLE",IF(Y1382&gt;=$Z$23,"CUMPLE","NO CUMPLE")))</f>
        <v/>
      </c>
      <c r="AA1391" s="214" t="str">
        <f t="shared" si="1249"/>
        <v/>
      </c>
      <c r="AB1391" s="199">
        <v>2021</v>
      </c>
      <c r="AC1391" s="134">
        <f t="shared" si="1251"/>
        <v>0</v>
      </c>
      <c r="AD1391" s="135" t="str">
        <f>IF(OR(B1391="",C1391=""),"",IF(AND(AC1391&gt;0,AC1391&lt;=30000),"MIPYME","NO CUMPLE"))</f>
        <v/>
      </c>
      <c r="AE1391" s="136"/>
      <c r="AF1391" s="188" t="str">
        <f>IF(OR(M1391="",L1382="",P1391=""),"",IF(AND(T1382="SI",AE1382&gt;=$AF$22),"CUMPLE",IF(AE1382&gt;=$AF$23,"CUMPLE","NO CUMPLE")))</f>
        <v/>
      </c>
      <c r="AG1391" s="136"/>
      <c r="AH1391" s="188" t="str">
        <f>IF(OR(M1391="",L1382="",P1382=""),"",IF(AND(T1382="SI",AG1382&gt;=$AH$22),"CUMPLE",IF(AG1382&gt;=$AH$23,"CUMPLE","NO CUMPLE")))</f>
        <v/>
      </c>
      <c r="AI1391" s="162" t="str">
        <f t="shared" si="1252"/>
        <v/>
      </c>
    </row>
    <row r="1392" spans="1:37" ht="20.100000000000001" customHeight="1">
      <c r="A1392" s="259"/>
      <c r="B1392" s="284" t="str">
        <f t="shared" si="1253"/>
        <v/>
      </c>
      <c r="C1392" s="284"/>
      <c r="D1392" s="284"/>
      <c r="E1392" s="216"/>
      <c r="F1392" s="153"/>
      <c r="G1392" s="153"/>
      <c r="H1392" s="153"/>
      <c r="I1392" s="153">
        <f>IF(ISERROR(E1392-G1392),"",E1392-G1392)</f>
        <v>0</v>
      </c>
      <c r="J1392" s="153">
        <f t="shared" si="1254"/>
        <v>0</v>
      </c>
      <c r="K1392" s="153"/>
      <c r="L1392" s="153"/>
      <c r="M1392" s="151"/>
      <c r="N1392" s="197" t="str">
        <f>IF(M1392="","",VLOOKUP(M1392,POA!$B$3:$G1354,3,0))</f>
        <v/>
      </c>
      <c r="O1392" s="160" t="s">
        <v>7</v>
      </c>
      <c r="P1392" s="160">
        <f>+SUM(P1393:P1393)</f>
        <v>0</v>
      </c>
      <c r="Q1392" s="203" t="str">
        <f>IF(ISERROR(VLOOKUP(M1392,POA!$B$3:$G1362,2,0)),"",VLOOKUP(M1392,POA!$B$3:$G1362,2,0))</f>
        <v/>
      </c>
      <c r="R1392" s="204"/>
      <c r="S1392" s="253"/>
      <c r="T1392" s="129"/>
      <c r="U1392" s="129"/>
      <c r="V1392" s="186" t="str">
        <f>IF(OR($U1383=0,M1392="",Q1392=""),"",IF(AND(T1392="SI",$U1383&gt;=$V$22),"CUMPLE",IF($U1383&gt;=$V$23,"CUMPLE","NO CUMPLE")))</f>
        <v/>
      </c>
      <c r="W1392" s="129"/>
      <c r="X1392" s="186" t="str">
        <f>IF(OR(W1383=0,M1392="",Q1392=""),"",IF(AND(T1392="SI",W1383&lt;=$X$22),"CUMPLE",IF(W1383&lt;=$X$23,"CUMPLE","NO CUMPLE")))</f>
        <v/>
      </c>
      <c r="Y1392" s="129"/>
      <c r="Z1392" s="186" t="str">
        <f>IF(OR(Y1383=0,M1392="",Q1392=""),"",IF(AND(T1392="SI",Y1383&gt;=$Z$22),"CUMPLE",IF(Y1383&gt;=$Z$23,"CUMPLE","NO CUMPLE")))</f>
        <v/>
      </c>
      <c r="AA1392" s="214" t="str">
        <f t="shared" si="1249"/>
        <v/>
      </c>
      <c r="AB1392" s="200"/>
      <c r="AC1392" s="129"/>
      <c r="AD1392" s="129"/>
      <c r="AE1392" s="129"/>
      <c r="AF1392" s="188" t="str">
        <f>IF(OR(M1392="",L1382="",P1392=""),"",IF(AND(T1382="SI",AE1382&gt;=$AF$22),"CUMPLE",IF(AE1382&gt;=$AF$23,"CUMPLE","NO CUMPLE")))</f>
        <v/>
      </c>
      <c r="AG1392" s="129"/>
      <c r="AH1392" s="188" t="str">
        <f>IF(OR(M1392="",L1382="",P1382=""),"",IF(AND(T1382="SI",AG1382&gt;=$AH$22),"CUMPLE",IF(AG1382&gt;=$AH$23,"CUMPLE","NO CUMPLE")))</f>
        <v/>
      </c>
      <c r="AI1392" s="162" t="str">
        <f t="shared" si="1252"/>
        <v/>
      </c>
      <c r="AJ1392" s="14"/>
      <c r="AK1392" s="14"/>
    </row>
    <row r="1393" spans="1:37" ht="9.9499999999999993" customHeight="1" thickBot="1">
      <c r="A1393" s="259"/>
      <c r="B1393" s="322" t="s">
        <v>73</v>
      </c>
      <c r="C1393" s="323"/>
      <c r="D1393" s="323"/>
      <c r="E1393" s="323"/>
      <c r="F1393" s="323"/>
      <c r="G1393" s="323"/>
      <c r="H1393" s="323"/>
      <c r="I1393" s="323"/>
      <c r="J1393" s="323"/>
      <c r="K1393" s="323"/>
      <c r="L1393" s="323"/>
      <c r="M1393" s="323"/>
      <c r="N1393" s="323"/>
      <c r="O1393" s="323"/>
      <c r="P1393" s="323"/>
      <c r="Q1393" s="323"/>
      <c r="R1393" s="323"/>
      <c r="S1393" s="324"/>
      <c r="T1393" s="323"/>
      <c r="U1393" s="323"/>
      <c r="V1393" s="323"/>
      <c r="W1393" s="323"/>
      <c r="X1393" s="323"/>
      <c r="Y1393" s="323"/>
      <c r="Z1393" s="323"/>
      <c r="AA1393" s="324"/>
      <c r="AB1393" s="323"/>
      <c r="AC1393" s="323"/>
      <c r="AD1393" s="323"/>
      <c r="AE1393" s="323"/>
      <c r="AF1393" s="323"/>
      <c r="AG1393" s="323"/>
      <c r="AH1393" s="323"/>
      <c r="AI1393" s="325"/>
      <c r="AJ1393" s="14"/>
      <c r="AK1393" s="14"/>
    </row>
    <row r="1394" spans="1:37" s="221" customFormat="1" ht="26.1" customHeight="1">
      <c r="A1394" s="269" t="s">
        <v>471</v>
      </c>
      <c r="B1394" s="222">
        <v>115</v>
      </c>
      <c r="C1394" s="223" t="s">
        <v>472</v>
      </c>
      <c r="D1394" s="224">
        <f>IF(SUM(D1395:D1404)=0,"",SUM(D1395:D1404))</f>
        <v>1</v>
      </c>
      <c r="E1394" s="225">
        <f t="shared" ref="E1394:K1394" si="1258">IF(ISERROR(SUM(E1395:E1404)),"",SUM(E1395:E1404))</f>
        <v>2506325733</v>
      </c>
      <c r="F1394" s="225">
        <f t="shared" si="1258"/>
        <v>2515565733</v>
      </c>
      <c r="G1394" s="225">
        <f t="shared" si="1258"/>
        <v>1.1000000000000001E-3</v>
      </c>
      <c r="H1394" s="225">
        <f t="shared" si="1258"/>
        <v>1.1000000000000001E-3</v>
      </c>
      <c r="I1394" s="225">
        <f t="shared" si="1258"/>
        <v>2506325732.9988999</v>
      </c>
      <c r="J1394" s="225">
        <f t="shared" si="1258"/>
        <v>2515565732.9988999</v>
      </c>
      <c r="K1394" s="225">
        <f t="shared" si="1258"/>
        <v>22021840.000100002</v>
      </c>
      <c r="L1394" s="225">
        <f t="shared" ref="L1394" si="1259">IF(ISERROR(SUM(L1395:L1403)),"",SUM(L1395:L1403))</f>
        <v>1.1000000000000001E-3</v>
      </c>
      <c r="M1394" s="226">
        <v>1</v>
      </c>
      <c r="N1394" s="227">
        <f>IF(M1394="","",VLOOKUP(M1394,POA!$B$3:$G1366,3,0))</f>
        <v>5</v>
      </c>
      <c r="O1394" s="228" t="s">
        <v>7</v>
      </c>
      <c r="P1394" s="228">
        <f>+SUM(P1395:P1403)</f>
        <v>0</v>
      </c>
      <c r="Q1394" s="229">
        <f>IF(ISERROR(VLOOKUP(M1394,POA!$B$3:$G1379,2,0)),"",VLOOKUP(M1394,POA!$B$3:$G1379,2,0))</f>
        <v>3031202957</v>
      </c>
      <c r="R1394" s="230">
        <f>IF(M1394="","",SUM($I$1394)+IF(ISERROR(VLOOKUP(M1394,POA!$B$3:$G1363,4,0)),"",VLOOKUP(M1394,POA!$B$3:$G1363,4,0)))</f>
        <v>3112566324.3989</v>
      </c>
      <c r="S1394" s="231" t="str">
        <f>IF(OR($R$26=0,M1394="",Q1394=""),"",IF($R$26&gt;=VLOOKUP(M1394,POA!$B$3:$G$21,6,FALSE),"CUMPLE","NO CUMPLE"))</f>
        <v/>
      </c>
      <c r="T1394" s="225" t="str">
        <f>IF(M1394="","",IF(COUNTIFS(T1395:T1404,"SI",D1395:D1404,"&gt;=10%")&gt;0,"SI","NO"))</f>
        <v>SI</v>
      </c>
      <c r="U1394" s="225">
        <f>IF(ISERROR(SUM(E1394/G1394)),0,SUM(E1394/G1394))</f>
        <v>2278477939090.9092</v>
      </c>
      <c r="V1394" s="232" t="str">
        <f>IF(OR($U1394=0,M1394="",Q1394=""),"",IF(AND(T1394="SI",$U1394&gt;=$V$22),"CUMPLE",IF($U1394&gt;=$V$23,"CUMPLE","NO CUMPLE")))</f>
        <v>CUMPLE</v>
      </c>
      <c r="W1394" s="233">
        <f>IF(M1394="","",IF(ISERROR(SUM(H1394/F1394)),0,SUM(H1394/F1394)))</f>
        <v>4.3727738280492793E-13</v>
      </c>
      <c r="X1394" s="232" t="str">
        <f>IF(OR(W1394=0,M1394="",Q1394=""),"",IF(AND(T1394="SI",W1394&lt;=$X$22),"CUMPLE",IF(W1394&lt;=$X$23,"CUMPLE","NO CUMPLE")))</f>
        <v>CUMPLE</v>
      </c>
      <c r="Y1394" s="225">
        <f>IF(ISERROR(SUM(K1394/L1394)),0,SUM(K1394/L1394))</f>
        <v>20019854545.545456</v>
      </c>
      <c r="Z1394" s="232" t="str">
        <f>IF(OR(Y1394=0,M1394="",Q1394=""),"",IF(AND(T1394="SI",Y1394&gt;=$Z$22),"CUMPLE",IF(Y1394&gt;=$Z$23,"CUMPLE","NO CUMPLE")))</f>
        <v>CUMPLE</v>
      </c>
      <c r="AA1394" s="234" t="str">
        <f t="shared" ref="AA1394:AA1404" si="1260">IF(OR(S1394="",V1394="",X1394="",Z1394=""),"",IF(S1394="NO CUMPLE","NO CUMPLE",IF(V1394="NO CUMPLE","NO CUMPLE",IF(X1394="NO CUMPLE","NO CUMPLE",IF(Z1394="NO CUMPLE","NO CUMPLE",IF(Z1394="NO CUMPLE","NO CUMPLE","CUMPLE"))))))</f>
        <v/>
      </c>
      <c r="AB1394" s="235">
        <v>2021</v>
      </c>
      <c r="AC1394" s="236">
        <f>IF(ISERROR(F1394/VLOOKUP(AB1394,$AC$21:$AD$23,2)),"",F1394/VLOOKUP(AB1394,$AC$21:$AD$23,2))</f>
        <v>2768.8428652564703</v>
      </c>
      <c r="AD1394" s="237" t="str">
        <f>IF(OR(B1394="",C1394=""),"",IF(AND(AC1394&gt;0,AC1394&lt;=30000),"MIPYME","NO CUMPLE"))</f>
        <v>MIPYME</v>
      </c>
      <c r="AE1394" s="238">
        <f>IF(M1394="","",IF(ISERROR(SUM(K1394/J1394)),0,SUM(K1394/J1394)))</f>
        <v>8.7542295998152848E-3</v>
      </c>
      <c r="AF1394" s="239" t="str">
        <f>IF(OR(M1394="",L1394="",P1394=""),"",IF(AND(T1394="SI",AE1394&gt;=$AF$22),"CUMPLE",IF(AE1394&gt;=$AF$23,"CUMPLE","NO CUMPLE")))</f>
        <v>CUMPLE</v>
      </c>
      <c r="AG1394" s="238">
        <f>IF(M1394="","",IF(ISERROR(SUM(K1394/F1394)),0,SUM(K1394/F1394)))</f>
        <v>8.7542295998114562E-3</v>
      </c>
      <c r="AH1394" s="239" t="str">
        <f>IF(OR(M1394="",L1394="",P1394=""),"",IF(AND(T1394="SI",AG1394&gt;=$AH$22),"CUMPLE",IF(AG1394&gt;=$AH$23,"CUMPLE","NO CUMPLE")))</f>
        <v>CUMPLE</v>
      </c>
      <c r="AI1394" s="234" t="str">
        <f>IF(OR(AF1394="",AH1394=""),"",IF(AF1394="NO CUMPLE","NO CUMPLE",IF(AH1394="NO CUMPLE","NO CUMPLE",IF(AH1394="NO CUMPLE","NO CUMPLE","CUMPLE"))))</f>
        <v>CUMPLE</v>
      </c>
    </row>
    <row r="1395" spans="1:37" s="14" customFormat="1" ht="20.100000000000001" customHeight="1">
      <c r="A1395" s="259">
        <v>45483</v>
      </c>
      <c r="B1395" s="146">
        <f>IF(C1395="","",B1394+0.1)</f>
        <v>115.1</v>
      </c>
      <c r="C1395" s="146" t="s">
        <v>473</v>
      </c>
      <c r="D1395" s="147">
        <v>0.5</v>
      </c>
      <c r="E1395" s="137">
        <v>506325733</v>
      </c>
      <c r="F1395" s="137">
        <v>515565733</v>
      </c>
      <c r="G1395" s="137">
        <v>1E-4</v>
      </c>
      <c r="H1395" s="137">
        <v>1E-4</v>
      </c>
      <c r="I1395" s="137">
        <f>IF(ISERROR(E1395-G1395),"",E1395-G1395)</f>
        <v>506325732.99989998</v>
      </c>
      <c r="J1395" s="137">
        <f>IF(ISERROR(F1395-H1395),"",F1395-H1395)</f>
        <v>515565732.99989998</v>
      </c>
      <c r="K1395" s="137">
        <v>22021840</v>
      </c>
      <c r="L1395" s="137">
        <v>1E-4</v>
      </c>
      <c r="M1395" s="148">
        <v>2</v>
      </c>
      <c r="N1395" s="198">
        <f>IF(M1395="","",VLOOKUP(M1395,POA!$B$3:$G1366,3,0))</f>
        <v>5</v>
      </c>
      <c r="O1395" s="159" t="s">
        <v>7</v>
      </c>
      <c r="P1395" s="159">
        <f t="shared" ref="P1395:P1396" si="1261">+SUM(P1396:P1404)</f>
        <v>0</v>
      </c>
      <c r="Q1395" s="202">
        <f>IF(ISERROR(VLOOKUP(M1395,POA!$B$3:$G1379,2,0)),"",VLOOKUP(M1395,POA!$B$3:$G1379,2,0))</f>
        <v>1797292893</v>
      </c>
      <c r="R1395" s="264">
        <f>IF(M1395="","",SUM($I$1394)+IF(ISERROR(VLOOKUP(M1395,POA!$B$3:$G1364,4,0)),"",VLOOKUP(M1395,POA!$B$3:$G1364,4,0)))</f>
        <v>2865784311.5988998</v>
      </c>
      <c r="S1395" s="256" t="str">
        <f>IF(OR($R$26=0,M1395="",Q1395=""),"",IF($R$26&gt;=VLOOKUP(M1395,POA!$B$3:$G$21,6,FALSE),"CUMPLE","NO CUMPLE"))</f>
        <v/>
      </c>
      <c r="T1395" s="154" t="s">
        <v>71</v>
      </c>
      <c r="U1395" s="138"/>
      <c r="V1395" s="185" t="str">
        <f>IF(OR($U1394=0,M1395="",Q1395=""),"",IF(AND(T1395="SI",$U1394&gt;=$V$22),"CUMPLE",IF($U1394&gt;=$V$23,"CUMPLE","NO CUMPLE")))</f>
        <v>CUMPLE</v>
      </c>
      <c r="W1395" s="139"/>
      <c r="X1395" s="185" t="str">
        <f>IF(OR(W1394=0,M1395="",Q1395=""),"",IF(AND(T1395="SI",W1394&lt;=$X$22),"CUMPLE",IF(W1394&lt;=$X$23,"CUMPLE","NO CUMPLE")))</f>
        <v>CUMPLE</v>
      </c>
      <c r="Y1395" s="140"/>
      <c r="Z1395" s="185" t="str">
        <f>IF(OR(Y1394=0,M1395="",Q1395=""),"",IF(AND(T1395="SI",Y1394&gt;=$Z$22),"CUMPLE",IF(Y1394&gt;=$Z$23,"CUMPLE","NO CUMPLE")))</f>
        <v>CUMPLE</v>
      </c>
      <c r="AA1395" s="213" t="str">
        <f t="shared" si="1260"/>
        <v/>
      </c>
      <c r="AB1395" s="141">
        <v>2021</v>
      </c>
      <c r="AC1395" s="142">
        <f t="shared" ref="AC1395:AC1403" si="1262">IF(ISERROR(F1395/VLOOKUP(AB1395,$AC$21:$AD$23,2)),"",F1395/VLOOKUP(AB1395,$AC$21:$AD$23,2))</f>
        <v>567.47493522474861</v>
      </c>
      <c r="AD1395" s="143" t="str">
        <f>IF(OR(B1395="",C1395=""),"",IF(AND(AC1395&gt;0,AC1395&lt;=30000),"MIPYME","NO CUMPLE"))</f>
        <v>MIPYME</v>
      </c>
      <c r="AE1395" s="144"/>
      <c r="AF1395" s="187" t="str">
        <f>IF(OR(M1395="",L1394="",P1395=""),"",IF(AND(T1394="SI",AE1394&gt;=$AF$22),"CUMPLE",IF(AE1394&gt;=$AF$23,"CUMPLE","NO CUMPLE")))</f>
        <v>CUMPLE</v>
      </c>
      <c r="AG1395" s="144"/>
      <c r="AH1395" s="187" t="str">
        <f>IF(OR(M1395="",L1394="",P1395=""),"",IF(AND(T1394="SI",AG1394&gt;=$AH$22),"CUMPLE",IF(AG1394&gt;=$AH$23,"CUMPLE","NO CUMPLE")))</f>
        <v>CUMPLE</v>
      </c>
      <c r="AI1395" s="161" t="str">
        <f t="shared" ref="AI1395:AI1404" si="1263">IF(OR(AF1395="",AH1395=""),"",IF(AF1395="NO CUMPLE","NO CUMPLE",IF(AH1395="NO CUMPLE","NO CUMPLE",IF(AH1395="NO CUMPLE","NO CUMPLE","CUMPLE"))))</f>
        <v>CUMPLE</v>
      </c>
    </row>
    <row r="1396" spans="1:37" s="14" customFormat="1" ht="20.100000000000001" customHeight="1">
      <c r="A1396" s="259">
        <v>45482</v>
      </c>
      <c r="B1396" s="21">
        <f t="shared" ref="B1396:B1404" si="1264">IF(C1396="","",B1395+0.1)</f>
        <v>115.19999999999999</v>
      </c>
      <c r="C1396" s="21" t="s">
        <v>474</v>
      </c>
      <c r="D1396" s="121">
        <v>0.5</v>
      </c>
      <c r="E1396" s="153">
        <v>2000000000</v>
      </c>
      <c r="F1396" s="153">
        <v>2000000000</v>
      </c>
      <c r="G1396" s="153">
        <v>1E-3</v>
      </c>
      <c r="H1396" s="153">
        <v>1E-3</v>
      </c>
      <c r="I1396" s="153">
        <f>IF(ISERROR(E1396-G1396),"",E1396-G1396)</f>
        <v>1999999999.9990001</v>
      </c>
      <c r="J1396" s="153">
        <f t="shared" ref="J1396:J1404" si="1265">IF(ISERROR(F1396-H1396),"",F1396-H1396)</f>
        <v>1999999999.9990001</v>
      </c>
      <c r="K1396" s="153">
        <v>1E-4</v>
      </c>
      <c r="L1396" s="153">
        <v>1E-3</v>
      </c>
      <c r="M1396" s="149">
        <v>3</v>
      </c>
      <c r="N1396" s="197">
        <f>IF(M1396="","",VLOOKUP(M1396,POA!$B$3:$G1366,3,0))</f>
        <v>5</v>
      </c>
      <c r="O1396" s="160" t="s">
        <v>7</v>
      </c>
      <c r="P1396" s="160">
        <f t="shared" si="1261"/>
        <v>0</v>
      </c>
      <c r="Q1396" s="255">
        <f>IF(ISERROR(VLOOKUP(M1396,POA!$B$3:$G1379,2,0)),"",VLOOKUP(M1396,POA!$B$3:$G1379,2,0))</f>
        <v>1522205504</v>
      </c>
      <c r="R1396" s="295">
        <f>IF(M1396="","",SUM($I$1394)+IF(ISERROR(VLOOKUP(M1396,POA!$B$3:$G1365,4,0)),"",VLOOKUP(M1396,POA!$B$3:$G1365,4,0)))</f>
        <v>2810766833.7989001</v>
      </c>
      <c r="S1396" s="257" t="str">
        <f>IF(OR($R$26=0,M1396="",Q1396=""),"",IF($R$26&gt;=VLOOKUP(M1396,POA!$B$3:$G$21,6,FALSE),"CUMPLE","NO CUMPLE"))</f>
        <v/>
      </c>
      <c r="T1396" s="129" t="s">
        <v>71</v>
      </c>
      <c r="U1396" s="130"/>
      <c r="V1396" s="186" t="str">
        <f>IF(OR($U1394=0,M1396="",Q1396=""),"",IF(AND(T1396="SI",$U1394&gt;=$V$22),"CUMPLE",IF($U1394&gt;=$V$23,"CUMPLE","NO CUMPLE")))</f>
        <v>CUMPLE</v>
      </c>
      <c r="W1396" s="131"/>
      <c r="X1396" s="186" t="str">
        <f>IF(OR(W1394=0,M1396="",Q1396=""),"",IF(AND(T1396="SI",W1394&lt;=$X$22),"CUMPLE",IF(W1394&lt;=$X$23,"CUMPLE","NO CUMPLE")))</f>
        <v>CUMPLE</v>
      </c>
      <c r="Y1396" s="132"/>
      <c r="Z1396" s="186" t="str">
        <f>IF(OR(Y1394=0,M1396="",Q1396=""),"",IF(AND(T1396="SI",Y1394&gt;=$Z$22),"CUMPLE",IF(Y1394&gt;=$Z$23,"CUMPLE","NO CUMPLE")))</f>
        <v>CUMPLE</v>
      </c>
      <c r="AA1396" s="214" t="str">
        <f t="shared" si="1260"/>
        <v/>
      </c>
      <c r="AB1396" s="199">
        <v>2021</v>
      </c>
      <c r="AC1396" s="134">
        <f t="shared" si="1262"/>
        <v>2201.3679300317217</v>
      </c>
      <c r="AD1396" s="135" t="str">
        <f t="shared" ref="AD1396:AD1399" si="1266">IF(OR(B1396="",C1396=""),"",IF(AND(AC1396&gt;0,AC1396&lt;=30000),"MIPYME","NO CUMPLE"))</f>
        <v>MIPYME</v>
      </c>
      <c r="AE1396" s="136"/>
      <c r="AF1396" s="188" t="str">
        <f>IF(OR(M1396="",L1394="",P1396=""),"",IF(AND(T1394="SI",AE1394&gt;=$AF$22),"CUMPLE",IF(AE1394&gt;=$AF$23,"CUMPLE","NO CUMPLE")))</f>
        <v>CUMPLE</v>
      </c>
      <c r="AG1396" s="136"/>
      <c r="AH1396" s="188" t="str">
        <f>IF(OR(M1396="",L1394="",P1394=""),"",IF(AND(T1394="SI",AG1394&gt;=$AH$22),"CUMPLE",IF(AG1394&gt;=$AH$23,"CUMPLE","NO CUMPLE")))</f>
        <v>CUMPLE</v>
      </c>
      <c r="AI1396" s="162" t="str">
        <f t="shared" si="1263"/>
        <v>CUMPLE</v>
      </c>
    </row>
    <row r="1397" spans="1:37" s="14" customFormat="1" ht="20.100000000000001" customHeight="1">
      <c r="A1397" s="259"/>
      <c r="B1397" s="21" t="str">
        <f t="shared" si="1264"/>
        <v/>
      </c>
      <c r="C1397" s="21"/>
      <c r="D1397" s="121"/>
      <c r="E1397" s="153"/>
      <c r="F1397" s="153"/>
      <c r="G1397" s="153"/>
      <c r="H1397" s="153"/>
      <c r="I1397" s="153">
        <f t="shared" ref="I1397:I1403" si="1267">IF(ISERROR(E1397-G1397),"",E1397-G1397)</f>
        <v>0</v>
      </c>
      <c r="J1397" s="153">
        <f t="shared" si="1265"/>
        <v>0</v>
      </c>
      <c r="K1397" s="153"/>
      <c r="L1397" s="153"/>
      <c r="M1397" s="149">
        <v>4</v>
      </c>
      <c r="N1397" s="197">
        <f>IF(M1397="","",VLOOKUP(M1397,POA!$B$3:$G1366,3,0))</f>
        <v>5</v>
      </c>
      <c r="O1397" s="160" t="s">
        <v>7</v>
      </c>
      <c r="P1397" s="160">
        <f>+SUM(P1398:P1405)</f>
        <v>0</v>
      </c>
      <c r="Q1397" s="255">
        <f>IF(ISERROR(VLOOKUP(M1397,POA!$B$3:$G1379,2,0)),"",VLOOKUP(M1397,POA!$B$3:$G1379,2,0))</f>
        <v>1378467964</v>
      </c>
      <c r="R1397" s="295">
        <f>IF(M1397="","",SUM($I$1394)+IF(ISERROR(VLOOKUP(M1397,POA!$B$3:$G1366,4,0)),"",VLOOKUP(M1397,POA!$B$3:$G1366,4,0)))</f>
        <v>2782019325.7989001</v>
      </c>
      <c r="S1397" s="294" t="str">
        <f>IF(OR($R$26=0,M1397="",Q1397=""),"",IF($R$26&gt;=VLOOKUP(M1397,POA!$B$3:$G$21,6,FALSE),"CUMPLE","NO CUMPLE"))</f>
        <v/>
      </c>
      <c r="T1397" s="129"/>
      <c r="U1397" s="130"/>
      <c r="V1397" s="186" t="str">
        <f>IF(OR($U1394=0,M1397="",Q1397=""),"",IF(AND(T1397="SI",$U1394&gt;=$V$22),"CUMPLE",IF($U1394&gt;=$V$23,"CUMPLE","NO CUMPLE")))</f>
        <v>CUMPLE</v>
      </c>
      <c r="W1397" s="131"/>
      <c r="X1397" s="186" t="str">
        <f>IF(OR(W1394=0,M1397="",Q1397=""),"",IF(AND(T1397="SI",W1394&lt;=$X$22),"CUMPLE",IF(W1394&lt;=$X$23,"CUMPLE","NO CUMPLE")))</f>
        <v>CUMPLE</v>
      </c>
      <c r="Y1397" s="132"/>
      <c r="Z1397" s="186" t="str">
        <f>IF(OR(Y1394=0,M1397="",Q1397=""),"",IF(AND(T1397="SI",Y1394&gt;=$Z$22),"CUMPLE",IF(Y1394&gt;=$Z$23,"CUMPLE","NO CUMPLE")))</f>
        <v>CUMPLE</v>
      </c>
      <c r="AA1397" s="214" t="str">
        <f t="shared" si="1260"/>
        <v/>
      </c>
      <c r="AB1397" s="199">
        <v>2021</v>
      </c>
      <c r="AC1397" s="134">
        <f t="shared" si="1262"/>
        <v>0</v>
      </c>
      <c r="AD1397" s="135" t="str">
        <f t="shared" si="1266"/>
        <v/>
      </c>
      <c r="AE1397" s="136"/>
      <c r="AF1397" s="188" t="str">
        <f>IF(OR(M1397="",L1394="",P1397=""),"",IF(AND(T1394="SI",AE1394&gt;=$AF$22),"CUMPLE",IF(AE1394&gt;=$AF$23,"CUMPLE","NO CUMPLE")))</f>
        <v>CUMPLE</v>
      </c>
      <c r="AG1397" s="136"/>
      <c r="AH1397" s="188" t="str">
        <f>IF(OR(M1397="",L1394="",P1394=""),"",IF(AND(T1394="SI",AG1394&gt;=$AH$22),"CUMPLE",IF(AG1394&gt;=$AH$23,"CUMPLE","NO CUMPLE")))</f>
        <v>CUMPLE</v>
      </c>
      <c r="AI1397" s="162" t="str">
        <f t="shared" si="1263"/>
        <v>CUMPLE</v>
      </c>
    </row>
    <row r="1398" spans="1:37" s="14" customFormat="1" ht="20.100000000000001" customHeight="1">
      <c r="A1398" s="259"/>
      <c r="B1398" s="21" t="str">
        <f t="shared" si="1264"/>
        <v/>
      </c>
      <c r="C1398" s="21"/>
      <c r="D1398" s="121"/>
      <c r="E1398" s="153"/>
      <c r="F1398" s="153"/>
      <c r="G1398" s="153"/>
      <c r="H1398" s="153"/>
      <c r="I1398" s="153">
        <f t="shared" si="1267"/>
        <v>0</v>
      </c>
      <c r="J1398" s="153">
        <f t="shared" si="1265"/>
        <v>0</v>
      </c>
      <c r="K1398" s="153"/>
      <c r="L1398" s="153"/>
      <c r="M1398" s="149">
        <v>5</v>
      </c>
      <c r="N1398" s="197">
        <f>IF(M1398="","",VLOOKUP(M1398,POA!$B$3:$G1379,3,0))</f>
        <v>5</v>
      </c>
      <c r="O1398" s="160" t="s">
        <v>7</v>
      </c>
      <c r="P1398" s="160">
        <f>+SUM(P1399:P1405)</f>
        <v>0</v>
      </c>
      <c r="Q1398" s="255">
        <f>IF(ISERROR(VLOOKUP(M1398,POA!$B$3:$G1368,2,0)),"",VLOOKUP(M1398,POA!$B$3:$G1368,2,0))</f>
        <v>1348402734</v>
      </c>
      <c r="R1398" s="295">
        <f>IF(M1398="","",SUM($I$1394)+IF(ISERROR(VLOOKUP(M1398,POA!$B$3:$G1367,4,0)),"",VLOOKUP(M1398,POA!$B$3:$G1367,4,0)))</f>
        <v>2776006279.7989001</v>
      </c>
      <c r="S1398" s="298" t="str">
        <f>IF(OR($R$26=0,M1398="",Q1398=""),"",IF($R$26&gt;=VLOOKUP(M1398,POA!$B$3:$G$21,6,FALSE),"CUMPLE","NO CUMPLE"))</f>
        <v/>
      </c>
      <c r="T1398" s="129"/>
      <c r="U1398" s="130"/>
      <c r="V1398" s="186" t="str">
        <f>IF(OR($U1394=0,M1398="",Q1398=""),"",IF(AND(T1398="SI",$U1394&gt;=$V$22),"CUMPLE",IF($U1394&gt;=$V$23,"CUMPLE","NO CUMPLE")))</f>
        <v>CUMPLE</v>
      </c>
      <c r="W1398" s="131"/>
      <c r="X1398" s="186" t="str">
        <f>IF(OR(W1394=0,M1398="",Q1398=""),"",IF(AND(T1398="SI",W1394&lt;=$X$22),"CUMPLE",IF(W1394&lt;=$X$23,"CUMPLE","NO CUMPLE")))</f>
        <v>CUMPLE</v>
      </c>
      <c r="Y1398" s="132"/>
      <c r="Z1398" s="186" t="str">
        <f>IF(OR(Y1394=0,M1398="",Q1398=""),"",IF(AND(T1398="SI",Y1394&gt;=$Z$22),"CUMPLE",IF(Y1394&gt;=$Z$23,"CUMPLE","NO CUMPLE")))</f>
        <v>CUMPLE</v>
      </c>
      <c r="AA1398" s="214" t="str">
        <f t="shared" si="1260"/>
        <v/>
      </c>
      <c r="AB1398" s="199">
        <v>2021</v>
      </c>
      <c r="AC1398" s="134">
        <f t="shared" si="1262"/>
        <v>0</v>
      </c>
      <c r="AD1398" s="135" t="str">
        <f t="shared" si="1266"/>
        <v/>
      </c>
      <c r="AE1398" s="136"/>
      <c r="AF1398" s="188" t="str">
        <f>IF(OR(M1398="",L1394="",P1398=""),"",IF(AND(T1394="SI",AE1394&gt;=$AF$22),"CUMPLE",IF(AE1394&gt;=$AF$23,"CUMPLE","NO CUMPLE")))</f>
        <v>CUMPLE</v>
      </c>
      <c r="AG1398" s="136"/>
      <c r="AH1398" s="188" t="str">
        <f>IF(OR(M1397="",L1394="",P1394=""),"",IF(AND(T1394="SI",AG1394&gt;=$AH$22),"CUMPLE",IF(AG1394&gt;=$AH$23,"CUMPLE","NO CUMPLE")))</f>
        <v>CUMPLE</v>
      </c>
      <c r="AI1398" s="162" t="str">
        <f t="shared" si="1263"/>
        <v>CUMPLE</v>
      </c>
    </row>
    <row r="1399" spans="1:37" s="14" customFormat="1" ht="20.100000000000001" customHeight="1">
      <c r="A1399" s="259"/>
      <c r="B1399" s="21" t="str">
        <f t="shared" si="1264"/>
        <v/>
      </c>
      <c r="C1399" s="21"/>
      <c r="D1399" s="121"/>
      <c r="E1399" s="153"/>
      <c r="F1399" s="153"/>
      <c r="G1399" s="153"/>
      <c r="H1399" s="153"/>
      <c r="I1399" s="153">
        <f t="shared" si="1267"/>
        <v>0</v>
      </c>
      <c r="J1399" s="153">
        <f t="shared" si="1265"/>
        <v>0</v>
      </c>
      <c r="K1399" s="153"/>
      <c r="L1399" s="153"/>
      <c r="M1399" s="149">
        <v>6</v>
      </c>
      <c r="N1399" s="197">
        <f>IF(M1399="","",VLOOKUP(M1399,POA!$B$3:$G1366,3,0))</f>
        <v>5</v>
      </c>
      <c r="O1399" s="160" t="s">
        <v>7</v>
      </c>
      <c r="P1399" s="160">
        <f>+SUM(P1400:P1405)</f>
        <v>0</v>
      </c>
      <c r="Q1399" s="255">
        <f>IF(ISERROR(VLOOKUP(M1399,POA!$B$3:$G1379,2,0)),"",VLOOKUP(M1399,POA!$B$3:$G1379,2,0))</f>
        <v>1264100957</v>
      </c>
      <c r="R1399" s="295">
        <f>IF(M1399="","",SUM($I$1394)+IF(ISERROR(VLOOKUP(M1399,POA!$B$3:$G1368,4,0)),"",VLOOKUP(M1399,POA!$B$3:$G1368,4,0)))</f>
        <v>2759145924.3989</v>
      </c>
      <c r="S1399" s="257" t="str">
        <f>IF(OR($R$26=0,M1399="",Q1399=""),"",IF($R$26&gt;=VLOOKUP(M1399,POA!$B$3:$G$21,6,FALSE),"CUMPLE","NO CUMPLE"))</f>
        <v/>
      </c>
      <c r="T1399" s="129"/>
      <c r="U1399" s="130"/>
      <c r="V1399" s="186" t="str">
        <f>IF(OR($U1394=0,M1399="",Q1399=""),"",IF(AND(T1399="SI",$U1394&gt;=$V$22),"CUMPLE",IF($U1394&gt;=$V$23,"CUMPLE","NO CUMPLE")))</f>
        <v>CUMPLE</v>
      </c>
      <c r="W1399" s="131"/>
      <c r="X1399" s="186" t="str">
        <f>IF(OR(W1394=0,M1399="",Q1399=""),"",IF(AND(T1399="SI",W1394&lt;=$X$22),"CUMPLE",IF(W1394&lt;=$X$23,"CUMPLE","NO CUMPLE")))</f>
        <v>CUMPLE</v>
      </c>
      <c r="Y1399" s="132"/>
      <c r="Z1399" s="186" t="str">
        <f>IF(OR(Y1394=0,M1399="",Q1399=""),"",IF(AND(T1399="SI",Y1394&gt;=$Z$22),"CUMPLE",IF(Y1394&gt;=$Z$23,"CUMPLE","NO CUMPLE")))</f>
        <v>CUMPLE</v>
      </c>
      <c r="AA1399" s="214" t="str">
        <f t="shared" si="1260"/>
        <v/>
      </c>
      <c r="AB1399" s="199">
        <v>2021</v>
      </c>
      <c r="AC1399" s="134">
        <f t="shared" si="1262"/>
        <v>0</v>
      </c>
      <c r="AD1399" s="135" t="str">
        <f t="shared" si="1266"/>
        <v/>
      </c>
      <c r="AE1399" s="136"/>
      <c r="AF1399" s="188" t="str">
        <f>IF(OR(M1399="",L1394="",P1399=""),"",IF(AND(T1394="SI",AE1394&gt;=$AF$22),"CUMPLE",IF(AE1394&gt;=$AF$23,"CUMPLE","NO CUMPLE")))</f>
        <v>CUMPLE</v>
      </c>
      <c r="AG1399" s="136"/>
      <c r="AH1399" s="188" t="str">
        <f>IF(OR(M1399="",L1394="",P1394=""),"",IF(AND(T1394="SI",AG1394&gt;=$AH$22),"CUMPLE",IF(AG1394&gt;=$AH$23,"CUMPLE","NO CUMPLE")))</f>
        <v>CUMPLE</v>
      </c>
      <c r="AI1399" s="162" t="str">
        <f t="shared" si="1263"/>
        <v>CUMPLE</v>
      </c>
    </row>
    <row r="1400" spans="1:37" s="14" customFormat="1" ht="20.100000000000001" customHeight="1">
      <c r="A1400" s="259"/>
      <c r="B1400" s="150" t="str">
        <f t="shared" si="1264"/>
        <v/>
      </c>
      <c r="C1400" s="150"/>
      <c r="D1400" s="121"/>
      <c r="E1400" s="153"/>
      <c r="F1400" s="153"/>
      <c r="G1400" s="153"/>
      <c r="H1400" s="153"/>
      <c r="I1400" s="153">
        <f t="shared" si="1267"/>
        <v>0</v>
      </c>
      <c r="J1400" s="153">
        <f t="shared" si="1265"/>
        <v>0</v>
      </c>
      <c r="K1400" s="153"/>
      <c r="L1400" s="153"/>
      <c r="M1400" s="149">
        <v>7</v>
      </c>
      <c r="N1400" s="197">
        <f>IF(M1400="","",VLOOKUP(M1400,POA!$B$3:$G1366,3,0))</f>
        <v>5</v>
      </c>
      <c r="O1400" s="160" t="s">
        <v>7</v>
      </c>
      <c r="P1400" s="160">
        <f>+SUM(P1401:P1405)</f>
        <v>0</v>
      </c>
      <c r="Q1400" s="255">
        <f>IF(ISERROR(VLOOKUP(M1400,POA!$B$3:$G1379,2,0)),"",VLOOKUP(M1400,POA!$B$3:$G1379,2,0))</f>
        <v>1167015102</v>
      </c>
      <c r="R1400" s="295">
        <f>IF(M1400="","",SUM($I$1394)+IF(ISERROR(VLOOKUP(M1400,POA!$B$3:$G1369,4,0)),"",VLOOKUP(M1400,POA!$B$3:$G1369,4,0)))</f>
        <v>2739728753.3989</v>
      </c>
      <c r="S1400" s="257" t="str">
        <f>IF(OR($R$26=0,M1400="",Q1400=""),"",IF($R$26&gt;=VLOOKUP(M1400,POA!$B$3:$G$21,6,FALSE),"CUMPLE","NO CUMPLE"))</f>
        <v/>
      </c>
      <c r="T1400" s="129"/>
      <c r="U1400" s="130"/>
      <c r="V1400" s="186" t="str">
        <f>IF(OR($U1394=0,M1400="",Q1400=""),"",IF(AND(T1400="SI",$U1394&gt;=$V$22),"CUMPLE",IF($U1394&gt;=$V$23,"CUMPLE","NO CUMPLE")))</f>
        <v>CUMPLE</v>
      </c>
      <c r="W1400" s="131"/>
      <c r="X1400" s="186" t="str">
        <f>IF(OR(W1394=0,M1400="",Q1400=""),"",IF(AND(T1400="SI",W1394&lt;=$X$22),"CUMPLE",IF(W1394&lt;=$X$23,"CUMPLE","NO CUMPLE")))</f>
        <v>CUMPLE</v>
      </c>
      <c r="Y1400" s="132"/>
      <c r="Z1400" s="186" t="str">
        <f>IF(OR(Y1394=0,M1400="",Q1400=""),"",IF(AND(T1400="SI",Y1394&gt;=$Z$22),"CUMPLE",IF(Y1394&gt;=$Z$23,"CUMPLE","NO CUMPLE")))</f>
        <v>CUMPLE</v>
      </c>
      <c r="AA1400" s="214" t="str">
        <f t="shared" si="1260"/>
        <v/>
      </c>
      <c r="AB1400" s="199">
        <v>2021</v>
      </c>
      <c r="AC1400" s="134">
        <f t="shared" si="1262"/>
        <v>0</v>
      </c>
      <c r="AD1400" s="135" t="str">
        <f>IF(OR(B1400="",C1400=""),"",IF(AND(AC1400&gt;0,AC1400&lt;=30000),"MIPYME","NO CUMPLE"))</f>
        <v/>
      </c>
      <c r="AE1400" s="136"/>
      <c r="AF1400" s="188" t="str">
        <f>IF(OR(M1400="",L1394="",P1400=""),"",IF(AND(T1398="SI",AE1394&gt;=$AF$22),"CUMPLE",IF(AE1394&gt;=$AF$23,"CUMPLE","NO CUMPLE")))</f>
        <v>NO CUMPLE</v>
      </c>
      <c r="AG1400" s="136"/>
      <c r="AH1400" s="188" t="str">
        <f>IF(OR(M1400="",L1394="",P1394=""),"",IF(AND(T1394="SI",AG1394&gt;=$AH$22),"CUMPLE",IF(AG1394&gt;=$AH$23,"CUMPLE","NO CUMPLE")))</f>
        <v>CUMPLE</v>
      </c>
      <c r="AI1400" s="162" t="str">
        <f t="shared" si="1263"/>
        <v>NO CUMPLE</v>
      </c>
    </row>
    <row r="1401" spans="1:37" s="14" customFormat="1" ht="20.100000000000001" customHeight="1">
      <c r="A1401" s="259"/>
      <c r="B1401" s="150" t="str">
        <f t="shared" si="1264"/>
        <v/>
      </c>
      <c r="C1401" s="150"/>
      <c r="D1401" s="121"/>
      <c r="E1401" s="153"/>
      <c r="F1401" s="153"/>
      <c r="G1401" s="153"/>
      <c r="H1401" s="153"/>
      <c r="I1401" s="153">
        <f t="shared" si="1267"/>
        <v>0</v>
      </c>
      <c r="J1401" s="153">
        <f t="shared" si="1265"/>
        <v>0</v>
      </c>
      <c r="K1401" s="153"/>
      <c r="L1401" s="153"/>
      <c r="M1401" s="149">
        <v>8</v>
      </c>
      <c r="N1401" s="197">
        <f>IF(M1401="","",VLOOKUP(M1401,POA!$B$3:$G1366,3,0))</f>
        <v>5</v>
      </c>
      <c r="O1401" s="160" t="s">
        <v>7</v>
      </c>
      <c r="P1401" s="160">
        <f>+SUM(P1402:P1405)</f>
        <v>0</v>
      </c>
      <c r="Q1401" s="255">
        <f>IF(ISERROR(VLOOKUP(M1401,POA!$B$3:$G1379,2,0)),"",VLOOKUP(M1401,POA!$B$3:$G1379,2,0))</f>
        <v>1146992897</v>
      </c>
      <c r="R1401" s="295">
        <f>IF(M1401="","",SUM($I$1394)+IF(ISERROR(VLOOKUP(M1401,POA!$B$3:$G1370,4,0)),"",VLOOKUP(M1401,POA!$B$3:$G1370,4,0)))</f>
        <v>2735724312.3989</v>
      </c>
      <c r="S1401" s="257" t="str">
        <f>IF(OR($R$26=0,M1401="",Q1401=""),"",IF($R$26&gt;=VLOOKUP(M1401,POA!$B$3:$G$21,6,FALSE),"CUMPLE","NO CUMPLE"))</f>
        <v/>
      </c>
      <c r="T1401" s="129"/>
      <c r="U1401" s="130"/>
      <c r="V1401" s="186" t="str">
        <f>IF(OR($U1394=0,M1401="",Q1401=""),"",IF(AND(T1401="SI",$U1394&gt;=$V$22),"CUMPLE",IF($U1394&gt;=$V$23,"CUMPLE","NO CUMPLE")))</f>
        <v>CUMPLE</v>
      </c>
      <c r="W1401" s="131"/>
      <c r="X1401" s="186" t="str">
        <f>IF(OR(W1394=0,M1401="",Q1401=""),"",IF(AND(T1401="SI",W1394&lt;=$X$22),"CUMPLE",IF(W1394&lt;=$X$23,"CUMPLE","NO CUMPLE")))</f>
        <v>CUMPLE</v>
      </c>
      <c r="Y1401" s="132"/>
      <c r="Z1401" s="186" t="str">
        <f>IF(OR(Y1394=0,M1401="",Q1401=""),"",IF(AND(T1401="SI",Y1394&gt;=$Z$22),"CUMPLE",IF(Y1394&gt;=$Z$23,"CUMPLE","NO CUMPLE")))</f>
        <v>CUMPLE</v>
      </c>
      <c r="AA1401" s="214" t="str">
        <f t="shared" si="1260"/>
        <v/>
      </c>
      <c r="AB1401" s="199">
        <v>2021</v>
      </c>
      <c r="AC1401" s="134">
        <f t="shared" si="1262"/>
        <v>0</v>
      </c>
      <c r="AD1401" s="135" t="str">
        <f t="shared" ref="AD1401:AD1402" si="1268">IF(OR(B1401="",C1401=""),"",IF(AND(AC1401&gt;0,AC1401&lt;=30000),"MIPYME","NO CUMPLE"))</f>
        <v/>
      </c>
      <c r="AE1401" s="136"/>
      <c r="AF1401" s="188" t="str">
        <f>IF(OR(M1401="",L1394="",P1401=""),"",IF(AND(T1394="SI",AE1394&gt;=$AF$22),"CUMPLE",IF(AE1394&gt;=$AF$23,"CUMPLE","NO CUMPLE")))</f>
        <v>CUMPLE</v>
      </c>
      <c r="AG1401" s="136"/>
      <c r="AH1401" s="188" t="str">
        <f>IF(OR(M1401="",L1394="",P1394=""),"",IF(AND(T1394="SI",AG1394&gt;=$AH$22),"CUMPLE",IF(AG1394&gt;=$AH$23,"CUMPLE","NO CUMPLE")))</f>
        <v>CUMPLE</v>
      </c>
      <c r="AI1401" s="162" t="str">
        <f t="shared" si="1263"/>
        <v>CUMPLE</v>
      </c>
    </row>
    <row r="1402" spans="1:37" s="14" customFormat="1" ht="20.100000000000001" customHeight="1">
      <c r="A1402" s="259"/>
      <c r="B1402" s="150" t="str">
        <f t="shared" si="1264"/>
        <v/>
      </c>
      <c r="C1402" s="150"/>
      <c r="D1402" s="121"/>
      <c r="E1402" s="153"/>
      <c r="F1402" s="153"/>
      <c r="G1402" s="153"/>
      <c r="H1402" s="153"/>
      <c r="I1402" s="153">
        <f t="shared" si="1267"/>
        <v>0</v>
      </c>
      <c r="J1402" s="153">
        <f t="shared" si="1265"/>
        <v>0</v>
      </c>
      <c r="K1402" s="153"/>
      <c r="L1402" s="153"/>
      <c r="M1402" s="149">
        <v>9</v>
      </c>
      <c r="N1402" s="197">
        <f>IF(M1402="","",VLOOKUP(M1402,POA!$B$3:$G1366,3,0))</f>
        <v>5</v>
      </c>
      <c r="O1402" s="160" t="s">
        <v>7</v>
      </c>
      <c r="P1402" s="160">
        <f>+SUM(P1403:P1405)</f>
        <v>0</v>
      </c>
      <c r="Q1402" s="255">
        <f>IF(ISERROR(VLOOKUP(M1402,POA!$B$3:$G1372,2,0)),"",VLOOKUP(M1402,POA!$B$3:$G1372,2,0))</f>
        <v>1077361989</v>
      </c>
      <c r="R1402" s="295">
        <f>IF(M1402="","",SUM($I$1394)+IF(ISERROR(VLOOKUP(M1402,POA!$B$3:$G1371,4,0)),"",VLOOKUP(M1402,POA!$B$3:$G1371,4,0)))</f>
        <v>2721798130.7989001</v>
      </c>
      <c r="S1402" s="257" t="str">
        <f>IF(OR($R$26=0,M1402="",Q1402=""),"",IF($R$26&gt;=VLOOKUP(M1402,POA!$B$3:$G$21,6,FALSE),"CUMPLE","NO CUMPLE"))</f>
        <v/>
      </c>
      <c r="T1402" s="129"/>
      <c r="U1402" s="130"/>
      <c r="V1402" s="186" t="str">
        <f>IF(OR($U1394=0,M1402="",Q1402=""),"",IF(AND(T1402="SI",$U1394&gt;=$V$22),"CUMPLE",IF($U1394&gt;=$V$23,"CUMPLE","NO CUMPLE")))</f>
        <v>CUMPLE</v>
      </c>
      <c r="W1402" s="131"/>
      <c r="X1402" s="186" t="str">
        <f>IF(OR(W1394=0,M1402="",Q1402=""),"",IF(AND(T1402="SI",W1394&lt;=$X$22),"CUMPLE",IF(W1394&lt;=$X$23,"CUMPLE","NO CUMPLE")))</f>
        <v>CUMPLE</v>
      </c>
      <c r="Y1402" s="132"/>
      <c r="Z1402" s="186" t="str">
        <f>IF(OR(Y1394=0,M1402="",Q1402=""),"",IF(AND(T1402="SI",Y1394&gt;=$Z$22),"CUMPLE",IF(Y1394&gt;=$Z$23,"CUMPLE","NO CUMPLE")))</f>
        <v>CUMPLE</v>
      </c>
      <c r="AA1402" s="215" t="str">
        <f t="shared" si="1260"/>
        <v/>
      </c>
      <c r="AB1402" s="133">
        <v>2021</v>
      </c>
      <c r="AC1402" s="134">
        <f t="shared" si="1262"/>
        <v>0</v>
      </c>
      <c r="AD1402" s="135" t="str">
        <f t="shared" si="1268"/>
        <v/>
      </c>
      <c r="AE1402" s="136"/>
      <c r="AF1402" s="188" t="str">
        <f>IF(OR(M1402="",L1394="",P1394=""),"",IF(AND(T1394="SI",AE1394&gt;=$AF$22),"CUMPLE",IF(AE1394&gt;=$AF$23,"CUMPLE","NO CUMPLE")))</f>
        <v>CUMPLE</v>
      </c>
      <c r="AG1402" s="136"/>
      <c r="AH1402" s="188" t="str">
        <f>IF(OR(M1402="",L1394="",P1394=""),"",IF(AND(T1394="SI",AG1394&gt;=$AH$22),"CUMPLE",IF(AG1394&gt;=$AH$23,"CUMPLE","NO CUMPLE")))</f>
        <v>CUMPLE</v>
      </c>
      <c r="AI1402" s="162" t="str">
        <f t="shared" si="1263"/>
        <v>CUMPLE</v>
      </c>
    </row>
    <row r="1403" spans="1:37" s="14" customFormat="1" ht="20.100000000000001" customHeight="1">
      <c r="A1403" s="259"/>
      <c r="B1403" s="150" t="str">
        <f t="shared" si="1264"/>
        <v/>
      </c>
      <c r="C1403" s="150"/>
      <c r="D1403" s="121"/>
      <c r="E1403" s="153"/>
      <c r="F1403" s="153"/>
      <c r="G1403" s="153"/>
      <c r="H1403" s="153"/>
      <c r="I1403" s="153">
        <f t="shared" si="1267"/>
        <v>0</v>
      </c>
      <c r="J1403" s="153">
        <f t="shared" si="1265"/>
        <v>0</v>
      </c>
      <c r="K1403" s="153"/>
      <c r="L1403" s="153"/>
      <c r="M1403" s="151"/>
      <c r="N1403" s="197" t="str">
        <f>IF(M1403="","",VLOOKUP(M1403,POA!$B$3:$G1366,3,0))</f>
        <v/>
      </c>
      <c r="O1403" s="160" t="s">
        <v>7</v>
      </c>
      <c r="P1403" s="160">
        <f>+SUM(P1404:P1405)</f>
        <v>0</v>
      </c>
      <c r="Q1403" s="203" t="str">
        <f>IF(ISERROR(VLOOKUP(M1403,POA!$B$3:$G1373,2,0)),"",VLOOKUP(M1403,POA!$B$3:$G1373,2,0))</f>
        <v/>
      </c>
      <c r="R1403" s="261"/>
      <c r="S1403" s="246"/>
      <c r="T1403" s="129"/>
      <c r="U1403" s="130"/>
      <c r="V1403" s="186" t="str">
        <f>IF(OR($U1394=0,M1403="",Q1403=""),"",IF(AND(T1403="SI",$U1394&gt;=$V$22),"CUMPLE",IF($U1394&gt;=$V$23,"CUMPLE","NO CUMPLE")))</f>
        <v/>
      </c>
      <c r="W1403" s="131"/>
      <c r="X1403" s="186" t="str">
        <f>IF(OR(W1394=0,M1403="",Q1403=""),"",IF(AND(T1403="SI",W1394&lt;=$X$22),"CUMPLE",IF(W1394&lt;=$X$23,"CUMPLE","NO CUMPLE")))</f>
        <v/>
      </c>
      <c r="Y1403" s="132"/>
      <c r="Z1403" s="186" t="str">
        <f>IF(OR(Y1394=0,M1403="",Q1403=""),"",IF(AND(T1403="SI",Y1394&gt;=$Z$22),"CUMPLE",IF(Y1394&gt;=$Z$23,"CUMPLE","NO CUMPLE")))</f>
        <v/>
      </c>
      <c r="AA1403" s="214" t="str">
        <f t="shared" si="1260"/>
        <v/>
      </c>
      <c r="AB1403" s="199">
        <v>2021</v>
      </c>
      <c r="AC1403" s="134">
        <f t="shared" si="1262"/>
        <v>0</v>
      </c>
      <c r="AD1403" s="135" t="str">
        <f>IF(OR(B1403="",C1403=""),"",IF(AND(AC1403&gt;0,AC1403&lt;=30000),"MIPYME","NO CUMPLE"))</f>
        <v/>
      </c>
      <c r="AE1403" s="136"/>
      <c r="AF1403" s="188" t="str">
        <f>IF(OR(M1403="",L1394="",P1403=""),"",IF(AND(T1394="SI",AE1394&gt;=$AF$22),"CUMPLE",IF(AE1394&gt;=$AF$23,"CUMPLE","NO CUMPLE")))</f>
        <v/>
      </c>
      <c r="AG1403" s="136"/>
      <c r="AH1403" s="188" t="str">
        <f>IF(OR(M1403="",L1394="",P1394=""),"",IF(AND(T1394="SI",AG1394&gt;=$AH$22),"CUMPLE",IF(AG1394&gt;=$AH$23,"CUMPLE","NO CUMPLE")))</f>
        <v/>
      </c>
      <c r="AI1403" s="162" t="str">
        <f t="shared" si="1263"/>
        <v/>
      </c>
    </row>
    <row r="1404" spans="1:37" ht="20.100000000000001" customHeight="1">
      <c r="A1404" s="259"/>
      <c r="B1404" s="284" t="str">
        <f t="shared" si="1264"/>
        <v/>
      </c>
      <c r="C1404" s="284"/>
      <c r="D1404" s="284"/>
      <c r="E1404" s="216"/>
      <c r="F1404" s="153"/>
      <c r="G1404" s="153"/>
      <c r="H1404" s="153"/>
      <c r="I1404" s="153">
        <f>IF(ISERROR(E1404-G1404),"",E1404-G1404)</f>
        <v>0</v>
      </c>
      <c r="J1404" s="153">
        <f t="shared" si="1265"/>
        <v>0</v>
      </c>
      <c r="K1404" s="153"/>
      <c r="L1404" s="153"/>
      <c r="M1404" s="151"/>
      <c r="N1404" s="197" t="str">
        <f>IF(M1404="","",VLOOKUP(M1404,POA!$B$3:$G1366,3,0))</f>
        <v/>
      </c>
      <c r="O1404" s="160" t="s">
        <v>7</v>
      </c>
      <c r="P1404" s="160">
        <f>+SUM(P1405:P1405)</f>
        <v>0</v>
      </c>
      <c r="Q1404" s="203" t="str">
        <f>IF(ISERROR(VLOOKUP(M1404,POA!$B$3:$G1374,2,0)),"",VLOOKUP(M1404,POA!$B$3:$G1374,2,0))</f>
        <v/>
      </c>
      <c r="R1404" s="204"/>
      <c r="S1404" s="253"/>
      <c r="T1404" s="129"/>
      <c r="U1404" s="129"/>
      <c r="V1404" s="186" t="str">
        <f>IF(OR($U1395=0,M1404="",Q1404=""),"",IF(AND(T1404="SI",$U1395&gt;=$V$22),"CUMPLE",IF($U1395&gt;=$V$23,"CUMPLE","NO CUMPLE")))</f>
        <v/>
      </c>
      <c r="W1404" s="129"/>
      <c r="X1404" s="186" t="str">
        <f>IF(OR(W1395=0,M1404="",Q1404=""),"",IF(AND(T1404="SI",W1395&lt;=$X$22),"CUMPLE",IF(W1395&lt;=$X$23,"CUMPLE","NO CUMPLE")))</f>
        <v/>
      </c>
      <c r="Y1404" s="129"/>
      <c r="Z1404" s="186" t="str">
        <f>IF(OR(Y1395=0,M1404="",Q1404=""),"",IF(AND(T1404="SI",Y1395&gt;=$Z$22),"CUMPLE",IF(Y1395&gt;=$Z$23,"CUMPLE","NO CUMPLE")))</f>
        <v/>
      </c>
      <c r="AA1404" s="214" t="str">
        <f t="shared" si="1260"/>
        <v/>
      </c>
      <c r="AB1404" s="200"/>
      <c r="AC1404" s="129"/>
      <c r="AD1404" s="129"/>
      <c r="AE1404" s="129"/>
      <c r="AF1404" s="188" t="str">
        <f>IF(OR(M1404="",L1394="",P1404=""),"",IF(AND(T1394="SI",AE1394&gt;=$AF$22),"CUMPLE",IF(AE1394&gt;=$AF$23,"CUMPLE","NO CUMPLE")))</f>
        <v/>
      </c>
      <c r="AG1404" s="129"/>
      <c r="AH1404" s="188" t="str">
        <f>IF(OR(M1404="",L1394="",P1394=""),"",IF(AND(T1394="SI",AG1394&gt;=$AH$22),"CUMPLE",IF(AG1394&gt;=$AH$23,"CUMPLE","NO CUMPLE")))</f>
        <v/>
      </c>
      <c r="AI1404" s="162" t="str">
        <f t="shared" si="1263"/>
        <v/>
      </c>
      <c r="AJ1404" s="14"/>
      <c r="AK1404" s="14"/>
    </row>
    <row r="1405" spans="1:37" ht="9.9499999999999993" customHeight="1" thickBot="1">
      <c r="A1405" s="259"/>
      <c r="B1405" s="322" t="s">
        <v>73</v>
      </c>
      <c r="C1405" s="323"/>
      <c r="D1405" s="323"/>
      <c r="E1405" s="323"/>
      <c r="F1405" s="323"/>
      <c r="G1405" s="323"/>
      <c r="H1405" s="323"/>
      <c r="I1405" s="323"/>
      <c r="J1405" s="323"/>
      <c r="K1405" s="323"/>
      <c r="L1405" s="323"/>
      <c r="M1405" s="323"/>
      <c r="N1405" s="323"/>
      <c r="O1405" s="323"/>
      <c r="P1405" s="323"/>
      <c r="Q1405" s="323"/>
      <c r="R1405" s="323"/>
      <c r="S1405" s="324"/>
      <c r="T1405" s="323"/>
      <c r="U1405" s="323"/>
      <c r="V1405" s="323"/>
      <c r="W1405" s="323"/>
      <c r="X1405" s="323"/>
      <c r="Y1405" s="323"/>
      <c r="Z1405" s="323"/>
      <c r="AA1405" s="324"/>
      <c r="AB1405" s="323"/>
      <c r="AC1405" s="323"/>
      <c r="AD1405" s="323"/>
      <c r="AE1405" s="323"/>
      <c r="AF1405" s="323"/>
      <c r="AG1405" s="323"/>
      <c r="AH1405" s="323"/>
      <c r="AI1405" s="325"/>
      <c r="AJ1405" s="14"/>
      <c r="AK1405" s="14"/>
    </row>
    <row r="1406" spans="1:37" s="221" customFormat="1" ht="26.1" customHeight="1">
      <c r="A1406" s="269" t="s">
        <v>475</v>
      </c>
      <c r="B1406" s="222">
        <v>116</v>
      </c>
      <c r="C1406" s="223" t="s">
        <v>476</v>
      </c>
      <c r="D1406" s="224">
        <f>IF(SUM(D1407:D1416)=0,"",SUM(D1407:D1416))</f>
        <v>1</v>
      </c>
      <c r="E1406" s="225">
        <f t="shared" ref="E1406:K1406" si="1269">IF(ISERROR(SUM(E1407:E1416)),"",SUM(E1407:E1416))</f>
        <v>3348579170</v>
      </c>
      <c r="F1406" s="225">
        <f t="shared" si="1269"/>
        <v>3376939894</v>
      </c>
      <c r="G1406" s="225">
        <f t="shared" si="1269"/>
        <v>941906739</v>
      </c>
      <c r="H1406" s="225">
        <f t="shared" si="1269"/>
        <v>1500746956</v>
      </c>
      <c r="I1406" s="225">
        <f t="shared" si="1269"/>
        <v>2406672431</v>
      </c>
      <c r="J1406" s="225">
        <f t="shared" si="1269"/>
        <v>1876192938</v>
      </c>
      <c r="K1406" s="225">
        <f t="shared" si="1269"/>
        <v>220273640</v>
      </c>
      <c r="L1406" s="225">
        <f t="shared" ref="L1406" si="1270">IF(ISERROR(SUM(L1407:L1415)),"",SUM(L1407:L1415))</f>
        <v>10896368</v>
      </c>
      <c r="M1406" s="226">
        <v>4</v>
      </c>
      <c r="N1406" s="227">
        <f>IF(M1406="","",VLOOKUP(M1406,POA!$B$3:$G1378,3,0))</f>
        <v>5</v>
      </c>
      <c r="O1406" s="228" t="s">
        <v>7</v>
      </c>
      <c r="P1406" s="228">
        <f>+SUM(P1407:P1415)</f>
        <v>0</v>
      </c>
      <c r="Q1406" s="229">
        <f>IF(ISERROR(VLOOKUP(M1406,POA!$B$3:$G1391,2,0)),"",VLOOKUP(M1406,POA!$B$3:$G1391,2,0))</f>
        <v>1378467964</v>
      </c>
      <c r="R1406" s="230">
        <f>IF(M1406="","",SUM($I$1406)+IF(ISERROR(VLOOKUP(M1406,POA!$B$3:$G1375,4,0)),"",VLOOKUP(M1406,POA!$B$3:$G1375,4,0)))</f>
        <v>2682366023.8000002</v>
      </c>
      <c r="S1406" s="231" t="str">
        <f>IF(OR($R$26=0,M1406="",Q1406=""),"",IF($R$26&gt;=VLOOKUP(M1406,POA!$B$3:$G$21,6,FALSE),"CUMPLE","NO CUMPLE"))</f>
        <v/>
      </c>
      <c r="T1406" s="225" t="str">
        <f>IF(M1406="","",IF(COUNTIFS(T1407:T1416,"SI",D1407:D1416,"&gt;=10%")&gt;0,"SI","NO"))</f>
        <v>SI</v>
      </c>
      <c r="U1406" s="225">
        <f>IF(ISERROR(SUM(E1406/G1406)),0,SUM(E1406/G1406))</f>
        <v>3.5551069244446718</v>
      </c>
      <c r="V1406" s="232" t="str">
        <f>IF(OR($U1406=0,M1406="",Q1406=""),"",IF(AND(T1406="SI",$U1406&gt;=$V$22),"CUMPLE",IF($U1406&gt;=$V$23,"CUMPLE","NO CUMPLE")))</f>
        <v>CUMPLE</v>
      </c>
      <c r="W1406" s="233">
        <f>IF(M1406="","",IF(ISERROR(SUM(H1406/F1406)),0,SUM(H1406/F1406)))</f>
        <v>0.44441032505981581</v>
      </c>
      <c r="X1406" s="232" t="str">
        <f>IF(OR(W1406=0,M1406="",Q1406=""),"",IF(AND(T1406="SI",W1406&lt;=$X$22),"CUMPLE",IF(W1406&lt;=$X$23,"CUMPLE","NO CUMPLE")))</f>
        <v>CUMPLE</v>
      </c>
      <c r="Y1406" s="225">
        <f>IF(ISERROR(SUM(K1406/L1406)),0,SUM(K1406/L1406))</f>
        <v>20.215326795130267</v>
      </c>
      <c r="Z1406" s="232" t="str">
        <f>IF(OR(Y1406=0,M1406="",Q1406=""),"",IF(AND(T1406="SI",Y1406&gt;=$Z$22),"CUMPLE",IF(Y1406&gt;=$Z$23,"CUMPLE","NO CUMPLE")))</f>
        <v>CUMPLE</v>
      </c>
      <c r="AA1406" s="234" t="str">
        <f t="shared" ref="AA1406:AA1416" si="1271">IF(OR(S1406="",V1406="",X1406="",Z1406=""),"",IF(S1406="NO CUMPLE","NO CUMPLE",IF(V1406="NO CUMPLE","NO CUMPLE",IF(X1406="NO CUMPLE","NO CUMPLE",IF(Z1406="NO CUMPLE","NO CUMPLE",IF(Z1406="NO CUMPLE","NO CUMPLE","CUMPLE"))))))</f>
        <v/>
      </c>
      <c r="AB1406" s="235">
        <v>2021</v>
      </c>
      <c r="AC1406" s="236">
        <f>IF(ISERROR(F1406/VLOOKUP(AB1406,$AC$21:$AD$23,2)),"",F1406/VLOOKUP(AB1406,$AC$21:$AD$23,2))</f>
        <v>3716.9435921481609</v>
      </c>
      <c r="AD1406" s="237" t="str">
        <f>IF(OR(B1406="",C1406=""),"",IF(AND(AC1406&gt;0,AC1406&lt;=30000),"MIPYME","NO CUMPLE"))</f>
        <v>MIPYME</v>
      </c>
      <c r="AE1406" s="238">
        <f>IF(M1406="","",IF(ISERROR(SUM(K1406/J1406)),0,SUM(K1406/J1406)))</f>
        <v>0.11740457792939417</v>
      </c>
      <c r="AF1406" s="239" t="str">
        <f>IF(OR(M1406="",L1406="",P1406=""),"",IF(AND(T1406="SI",AE1406&gt;=$AF$22),"CUMPLE",IF(AE1406&gt;=$AF$23,"CUMPLE","NO CUMPLE")))</f>
        <v>CUMPLE</v>
      </c>
      <c r="AG1406" s="238">
        <f>IF(M1406="","",IF(ISERROR(SUM(K1406/F1406)),0,SUM(K1406/F1406)))</f>
        <v>6.5228771288281626E-2</v>
      </c>
      <c r="AH1406" s="239" t="str">
        <f>IF(OR(M1406="",L1406="",P1406=""),"",IF(AND(T1406="SI",AG1406&gt;=$AH$22),"CUMPLE",IF(AG1406&gt;=$AH$23,"CUMPLE","NO CUMPLE")))</f>
        <v>CUMPLE</v>
      </c>
      <c r="AI1406" s="234" t="str">
        <f>IF(OR(AF1406="",AH1406=""),"",IF(AF1406="NO CUMPLE","NO CUMPLE",IF(AH1406="NO CUMPLE","NO CUMPLE",IF(AH1406="NO CUMPLE","NO CUMPLE","CUMPLE"))))</f>
        <v>CUMPLE</v>
      </c>
    </row>
    <row r="1407" spans="1:37" s="14" customFormat="1" ht="20.100000000000001" customHeight="1">
      <c r="A1407" s="259">
        <v>45470</v>
      </c>
      <c r="B1407" s="146">
        <f>IF(C1407="","",B1406+0.1)</f>
        <v>116.1</v>
      </c>
      <c r="C1407" s="146" t="s">
        <v>477</v>
      </c>
      <c r="D1407" s="147">
        <v>0.9</v>
      </c>
      <c r="E1407" s="137">
        <v>3075524764</v>
      </c>
      <c r="F1407" s="137">
        <v>3103885489</v>
      </c>
      <c r="G1407" s="137">
        <v>917631628</v>
      </c>
      <c r="H1407" s="137">
        <v>1476471845</v>
      </c>
      <c r="I1407" s="137">
        <f>IF(ISERROR(E1407-G1407),"",E1407-G1407)</f>
        <v>2157893136</v>
      </c>
      <c r="J1407" s="137">
        <f>IF(ISERROR(F1407-H1407),"",F1407-H1407)</f>
        <v>1627413644</v>
      </c>
      <c r="K1407" s="137">
        <v>182847904</v>
      </c>
      <c r="L1407" s="137">
        <v>8613432</v>
      </c>
      <c r="M1407" s="148">
        <v>6</v>
      </c>
      <c r="N1407" s="198">
        <f>IF(M1407="","",VLOOKUP(M1407,POA!$B$3:$G1378,3,0))</f>
        <v>5</v>
      </c>
      <c r="O1407" s="159" t="s">
        <v>7</v>
      </c>
      <c r="P1407" s="159">
        <f t="shared" ref="P1407:P1408" si="1272">+SUM(P1408:P1416)</f>
        <v>0</v>
      </c>
      <c r="Q1407" s="202">
        <f>IF(ISERROR(VLOOKUP(M1407,POA!$B$3:$G1391,2,0)),"",VLOOKUP(M1407,POA!$B$3:$G1391,2,0))</f>
        <v>1264100957</v>
      </c>
      <c r="R1407" s="264">
        <f>IF(M1407="","",SUM($I$1406)+IF(ISERROR(VLOOKUP(M1407,POA!$B$3:$G1376,4,0)),"",VLOOKUP(M1407,POA!$B$3:$G1376,4,0)))</f>
        <v>2659492622.4000001</v>
      </c>
      <c r="S1407" s="256" t="str">
        <f>IF(OR($R$26=0,M1407="",Q1407=""),"",IF($R$26&gt;=VLOOKUP(M1407,POA!$B$3:$G$21,6,FALSE),"CUMPLE","NO CUMPLE"))</f>
        <v/>
      </c>
      <c r="T1407" s="154" t="s">
        <v>71</v>
      </c>
      <c r="U1407" s="138"/>
      <c r="V1407" s="185" t="str">
        <f>IF(OR($U1406=0,M1407="",Q1407=""),"",IF(AND(T1407="SI",$U1406&gt;=$V$22),"CUMPLE",IF($U1406&gt;=$V$23,"CUMPLE","NO CUMPLE")))</f>
        <v>CUMPLE</v>
      </c>
      <c r="W1407" s="139"/>
      <c r="X1407" s="185" t="str">
        <f>IF(OR(W1406=0,M1407="",Q1407=""),"",IF(AND(T1407="SI",W1406&lt;=$X$22),"CUMPLE",IF(W1406&lt;=$X$23,"CUMPLE","NO CUMPLE")))</f>
        <v>CUMPLE</v>
      </c>
      <c r="Y1407" s="140"/>
      <c r="Z1407" s="185" t="str">
        <f>IF(OR(Y1406=0,M1407="",Q1407=""),"",IF(AND(T1407="SI",Y1406&gt;=$Z$22),"CUMPLE",IF(Y1406&gt;=$Z$23,"CUMPLE","NO CUMPLE")))</f>
        <v>CUMPLE</v>
      </c>
      <c r="AA1407" s="213" t="str">
        <f t="shared" si="1271"/>
        <v/>
      </c>
      <c r="AB1407" s="141">
        <v>2021</v>
      </c>
      <c r="AC1407" s="142">
        <f t="shared" ref="AC1407:AC1415" si="1273">IF(ISERROR(F1407/VLOOKUP(AB1407,$AC$21:$AD$23,2)),"",F1407/VLOOKUP(AB1407,$AC$21:$AD$23,2))</f>
        <v>3416.3969869877142</v>
      </c>
      <c r="AD1407" s="143" t="str">
        <f>IF(OR(B1407="",C1407=""),"",IF(AND(AC1407&gt;0,AC1407&lt;=30000),"MIPYME","NO CUMPLE"))</f>
        <v>MIPYME</v>
      </c>
      <c r="AE1407" s="144"/>
      <c r="AF1407" s="187" t="str">
        <f>IF(OR(M1407="",L1406="",P1407=""),"",IF(AND(T1406="SI",AE1406&gt;=$AF$22),"CUMPLE",IF(AE1406&gt;=$AF$23,"CUMPLE","NO CUMPLE")))</f>
        <v>CUMPLE</v>
      </c>
      <c r="AG1407" s="144"/>
      <c r="AH1407" s="187" t="str">
        <f>IF(OR(M1407="",L1406="",P1407=""),"",IF(AND(T1406="SI",AG1406&gt;=$AH$22),"CUMPLE",IF(AG1406&gt;=$AH$23,"CUMPLE","NO CUMPLE")))</f>
        <v>CUMPLE</v>
      </c>
      <c r="AI1407" s="161" t="str">
        <f t="shared" ref="AI1407:AI1416" si="1274">IF(OR(AF1407="",AH1407=""),"",IF(AF1407="NO CUMPLE","NO CUMPLE",IF(AH1407="NO CUMPLE","NO CUMPLE",IF(AH1407="NO CUMPLE","NO CUMPLE","CUMPLE"))))</f>
        <v>CUMPLE</v>
      </c>
    </row>
    <row r="1408" spans="1:37" s="14" customFormat="1" ht="20.100000000000001" customHeight="1">
      <c r="A1408" s="259"/>
      <c r="B1408" s="21">
        <f t="shared" ref="B1408:B1416" si="1275">IF(C1408="","",B1407+0.1)</f>
        <v>116.19999999999999</v>
      </c>
      <c r="C1408" s="21" t="s">
        <v>478</v>
      </c>
      <c r="D1408" s="121">
        <v>0.1</v>
      </c>
      <c r="E1408" s="153">
        <v>273054406</v>
      </c>
      <c r="F1408" s="153">
        <v>273054405</v>
      </c>
      <c r="G1408" s="153">
        <v>24275111</v>
      </c>
      <c r="H1408" s="153">
        <v>24275111</v>
      </c>
      <c r="I1408" s="153">
        <f>IF(ISERROR(E1408-G1408),"",E1408-G1408)</f>
        <v>248779295</v>
      </c>
      <c r="J1408" s="153">
        <f t="shared" ref="J1408:J1416" si="1276">IF(ISERROR(F1408-H1408),"",F1408-H1408)</f>
        <v>248779294</v>
      </c>
      <c r="K1408" s="153">
        <v>37425736</v>
      </c>
      <c r="L1408" s="153">
        <v>2282936</v>
      </c>
      <c r="M1408" s="149">
        <v>7</v>
      </c>
      <c r="N1408" s="197">
        <f>IF(M1408="","",VLOOKUP(M1408,POA!$B$3:$G1378,3,0))</f>
        <v>5</v>
      </c>
      <c r="O1408" s="160" t="s">
        <v>7</v>
      </c>
      <c r="P1408" s="160">
        <f t="shared" si="1272"/>
        <v>0</v>
      </c>
      <c r="Q1408" s="255">
        <f>IF(ISERROR(VLOOKUP(M1408,POA!$B$3:$G1391,2,0)),"",VLOOKUP(M1408,POA!$B$3:$G1391,2,0))</f>
        <v>1167015102</v>
      </c>
      <c r="R1408" s="295">
        <f>IF(M1408="","",SUM($I$1406)+IF(ISERROR(VLOOKUP(M1408,POA!$B$3:$G1377,4,0)),"",VLOOKUP(M1408,POA!$B$3:$G1377,4,0)))</f>
        <v>2640075451.4000001</v>
      </c>
      <c r="S1408" s="257" t="str">
        <f>IF(OR($R$26=0,M1408="",Q1408=""),"",IF($R$26&gt;=VLOOKUP(M1408,POA!$B$3:$G$21,6,FALSE),"CUMPLE","NO CUMPLE"))</f>
        <v/>
      </c>
      <c r="T1408" s="129" t="s">
        <v>71</v>
      </c>
      <c r="U1408" s="130"/>
      <c r="V1408" s="186" t="str">
        <f>IF(OR($U1406=0,M1408="",Q1408=""),"",IF(AND(T1408="SI",$U1406&gt;=$V$22),"CUMPLE",IF($U1406&gt;=$V$23,"CUMPLE","NO CUMPLE")))</f>
        <v>CUMPLE</v>
      </c>
      <c r="W1408" s="131"/>
      <c r="X1408" s="186" t="str">
        <f>IF(OR(W1406=0,M1408="",Q1408=""),"",IF(AND(T1408="SI",W1406&lt;=$X$22),"CUMPLE",IF(W1406&lt;=$X$23,"CUMPLE","NO CUMPLE")))</f>
        <v>CUMPLE</v>
      </c>
      <c r="Y1408" s="132"/>
      <c r="Z1408" s="186" t="str">
        <f>IF(OR(Y1406=0,M1408="",Q1408=""),"",IF(AND(T1408="SI",Y1406&gt;=$Z$22),"CUMPLE",IF(Y1406&gt;=$Z$23,"CUMPLE","NO CUMPLE")))</f>
        <v>CUMPLE</v>
      </c>
      <c r="AA1408" s="214" t="str">
        <f t="shared" si="1271"/>
        <v/>
      </c>
      <c r="AB1408" s="199">
        <v>2021</v>
      </c>
      <c r="AC1408" s="134">
        <f t="shared" si="1273"/>
        <v>300.54660516044669</v>
      </c>
      <c r="AD1408" s="135" t="str">
        <f t="shared" ref="AD1408:AD1411" si="1277">IF(OR(B1408="",C1408=""),"",IF(AND(AC1408&gt;0,AC1408&lt;=30000),"MIPYME","NO CUMPLE"))</f>
        <v>MIPYME</v>
      </c>
      <c r="AE1408" s="136"/>
      <c r="AF1408" s="188" t="str">
        <f>IF(OR(M1408="",L1406="",P1408=""),"",IF(AND(T1406="SI",AE1406&gt;=$AF$22),"CUMPLE",IF(AE1406&gt;=$AF$23,"CUMPLE","NO CUMPLE")))</f>
        <v>CUMPLE</v>
      </c>
      <c r="AG1408" s="136"/>
      <c r="AH1408" s="188" t="str">
        <f>IF(OR(M1408="",L1406="",P1406=""),"",IF(AND(T1406="SI",AG1406&gt;=$AH$22),"CUMPLE",IF(AG1406&gt;=$AH$23,"CUMPLE","NO CUMPLE")))</f>
        <v>CUMPLE</v>
      </c>
      <c r="AI1408" s="162" t="str">
        <f t="shared" si="1274"/>
        <v>CUMPLE</v>
      </c>
    </row>
    <row r="1409" spans="1:37" s="14" customFormat="1" ht="20.100000000000001" customHeight="1">
      <c r="A1409" s="259"/>
      <c r="B1409" s="21" t="str">
        <f t="shared" si="1275"/>
        <v/>
      </c>
      <c r="C1409" s="21"/>
      <c r="D1409" s="121"/>
      <c r="E1409" s="153"/>
      <c r="F1409" s="153"/>
      <c r="G1409" s="153"/>
      <c r="H1409" s="153"/>
      <c r="I1409" s="153">
        <f t="shared" ref="I1409:I1415" si="1278">IF(ISERROR(E1409-G1409),"",E1409-G1409)</f>
        <v>0</v>
      </c>
      <c r="J1409" s="153">
        <f t="shared" si="1276"/>
        <v>0</v>
      </c>
      <c r="K1409" s="153"/>
      <c r="L1409" s="153"/>
      <c r="M1409" s="149">
        <v>8</v>
      </c>
      <c r="N1409" s="197">
        <f>IF(M1409="","",VLOOKUP(M1409,POA!$B$3:$G1378,3,0))</f>
        <v>5</v>
      </c>
      <c r="O1409" s="160" t="s">
        <v>7</v>
      </c>
      <c r="P1409" s="160">
        <f>+SUM(P1410:P1417)</f>
        <v>0</v>
      </c>
      <c r="Q1409" s="255">
        <f>IF(ISERROR(VLOOKUP(M1409,POA!$B$3:$G1391,2,0)),"",VLOOKUP(M1409,POA!$B$3:$G1391,2,0))</f>
        <v>1146992897</v>
      </c>
      <c r="R1409" s="295">
        <f>IF(M1409="","",SUM($I$1406)+IF(ISERROR(VLOOKUP(M1409,POA!$B$3:$G1378,4,0)),"",VLOOKUP(M1409,POA!$B$3:$G1378,4,0)))</f>
        <v>2636071010.4000001</v>
      </c>
      <c r="S1409" s="294" t="str">
        <f>IF(OR($R$26=0,M1409="",Q1409=""),"",IF($R$26&gt;=VLOOKUP(M1409,POA!$B$3:$G$21,6,FALSE),"CUMPLE","NO CUMPLE"))</f>
        <v/>
      </c>
      <c r="T1409" s="129"/>
      <c r="U1409" s="130"/>
      <c r="V1409" s="186" t="str">
        <f>IF(OR($U1406=0,M1409="",Q1409=""),"",IF(AND(T1409="SI",$U1406&gt;=$V$22),"CUMPLE",IF($U1406&gt;=$V$23,"CUMPLE","NO CUMPLE")))</f>
        <v>CUMPLE</v>
      </c>
      <c r="W1409" s="131"/>
      <c r="X1409" s="186" t="str">
        <f>IF(OR(W1406=0,M1409="",Q1409=""),"",IF(AND(T1409="SI",W1406&lt;=$X$22),"CUMPLE",IF(W1406&lt;=$X$23,"CUMPLE","NO CUMPLE")))</f>
        <v>CUMPLE</v>
      </c>
      <c r="Y1409" s="132"/>
      <c r="Z1409" s="186" t="str">
        <f>IF(OR(Y1406=0,M1409="",Q1409=""),"",IF(AND(T1409="SI",Y1406&gt;=$Z$22),"CUMPLE",IF(Y1406&gt;=$Z$23,"CUMPLE","NO CUMPLE")))</f>
        <v>CUMPLE</v>
      </c>
      <c r="AA1409" s="214" t="str">
        <f t="shared" si="1271"/>
        <v/>
      </c>
      <c r="AB1409" s="199">
        <v>2021</v>
      </c>
      <c r="AC1409" s="134">
        <f t="shared" si="1273"/>
        <v>0</v>
      </c>
      <c r="AD1409" s="135" t="str">
        <f t="shared" si="1277"/>
        <v/>
      </c>
      <c r="AE1409" s="136"/>
      <c r="AF1409" s="188" t="str">
        <f>IF(OR(M1409="",L1406="",P1409=""),"",IF(AND(T1406="SI",AE1406&gt;=$AF$22),"CUMPLE",IF(AE1406&gt;=$AF$23,"CUMPLE","NO CUMPLE")))</f>
        <v>CUMPLE</v>
      </c>
      <c r="AG1409" s="136"/>
      <c r="AH1409" s="188" t="str">
        <f>IF(OR(M1409="",L1406="",P1406=""),"",IF(AND(T1406="SI",AG1406&gt;=$AH$22),"CUMPLE",IF(AG1406&gt;=$AH$23,"CUMPLE","NO CUMPLE")))</f>
        <v>CUMPLE</v>
      </c>
      <c r="AI1409" s="162" t="str">
        <f t="shared" si="1274"/>
        <v>CUMPLE</v>
      </c>
    </row>
    <row r="1410" spans="1:37" s="14" customFormat="1" ht="20.100000000000001" customHeight="1">
      <c r="A1410" s="259"/>
      <c r="B1410" s="21" t="str">
        <f t="shared" si="1275"/>
        <v/>
      </c>
      <c r="C1410" s="21"/>
      <c r="D1410" s="121"/>
      <c r="E1410" s="153"/>
      <c r="F1410" s="153"/>
      <c r="G1410" s="153"/>
      <c r="H1410" s="153"/>
      <c r="I1410" s="153">
        <f t="shared" si="1278"/>
        <v>0</v>
      </c>
      <c r="J1410" s="153">
        <f t="shared" si="1276"/>
        <v>0</v>
      </c>
      <c r="K1410" s="153"/>
      <c r="L1410" s="153"/>
      <c r="M1410" s="149"/>
      <c r="N1410" s="197" t="str">
        <f>IF(M1410="","",VLOOKUP(M1410,POA!$B$3:$G1391,3,0))</f>
        <v/>
      </c>
      <c r="O1410" s="160" t="s">
        <v>7</v>
      </c>
      <c r="P1410" s="160">
        <f>+SUM(P1411:P1417)</f>
        <v>0</v>
      </c>
      <c r="Q1410" s="203" t="str">
        <f>IF(ISERROR(VLOOKUP(M1410,POA!$B$3:$G1380,2,0)),"",VLOOKUP(M1410,POA!$B$3:$G1380,2,0))</f>
        <v/>
      </c>
      <c r="R1410" s="261"/>
      <c r="S1410" s="252" t="str">
        <f>IF(OR($R$26=0,M1410="",Q1410=""),"",IF($R$26&gt;=VLOOKUP(M1410,POA!$B$3:$G$21,6,FALSE),"CUMPLE","NO CUMPLE"))</f>
        <v/>
      </c>
      <c r="T1410" s="129"/>
      <c r="U1410" s="130"/>
      <c r="V1410" s="186" t="str">
        <f>IF(OR($U1406=0,M1410="",Q1410=""),"",IF(AND(T1410="SI",$U1406&gt;=$V$22),"CUMPLE",IF($U1406&gt;=$V$23,"CUMPLE","NO CUMPLE")))</f>
        <v/>
      </c>
      <c r="W1410" s="131"/>
      <c r="X1410" s="186" t="str">
        <f>IF(OR(W1406=0,M1410="",Q1410=""),"",IF(AND(T1410="SI",W1406&lt;=$X$22),"CUMPLE",IF(W1406&lt;=$X$23,"CUMPLE","NO CUMPLE")))</f>
        <v/>
      </c>
      <c r="Y1410" s="132"/>
      <c r="Z1410" s="186" t="str">
        <f>IF(OR(Y1406=0,M1410="",Q1410=""),"",IF(AND(T1410="SI",Y1406&gt;=$Z$22),"CUMPLE",IF(Y1406&gt;=$Z$23,"CUMPLE","NO CUMPLE")))</f>
        <v/>
      </c>
      <c r="AA1410" s="214" t="str">
        <f t="shared" si="1271"/>
        <v/>
      </c>
      <c r="AB1410" s="199">
        <v>2021</v>
      </c>
      <c r="AC1410" s="134">
        <f t="shared" si="1273"/>
        <v>0</v>
      </c>
      <c r="AD1410" s="135" t="str">
        <f t="shared" si="1277"/>
        <v/>
      </c>
      <c r="AE1410" s="136"/>
      <c r="AF1410" s="188" t="str">
        <f>IF(OR(M1410="",L1406="",P1410=""),"",IF(AND(T1406="SI",AE1406&gt;=$AF$22),"CUMPLE",IF(AE1406&gt;=$AF$23,"CUMPLE","NO CUMPLE")))</f>
        <v/>
      </c>
      <c r="AG1410" s="136"/>
      <c r="AH1410" s="188" t="str">
        <f>IF(OR(M1409="",L1406="",P1406=""),"",IF(AND(T1406="SI",AG1406&gt;=$AH$22),"CUMPLE",IF(AG1406&gt;=$AH$23,"CUMPLE","NO CUMPLE")))</f>
        <v>CUMPLE</v>
      </c>
      <c r="AI1410" s="162" t="str">
        <f t="shared" si="1274"/>
        <v/>
      </c>
    </row>
    <row r="1411" spans="1:37" s="14" customFormat="1" ht="20.100000000000001" customHeight="1">
      <c r="A1411" s="259"/>
      <c r="B1411" s="21" t="str">
        <f t="shared" si="1275"/>
        <v/>
      </c>
      <c r="C1411" s="21"/>
      <c r="D1411" s="121"/>
      <c r="E1411" s="153"/>
      <c r="F1411" s="153"/>
      <c r="G1411" s="153"/>
      <c r="H1411" s="153"/>
      <c r="I1411" s="153">
        <f t="shared" si="1278"/>
        <v>0</v>
      </c>
      <c r="J1411" s="153">
        <f t="shared" si="1276"/>
        <v>0</v>
      </c>
      <c r="K1411" s="153"/>
      <c r="L1411" s="153"/>
      <c r="M1411" s="149"/>
      <c r="N1411" s="197" t="str">
        <f>IF(M1411="","",VLOOKUP(M1411,POA!$B$3:$G1378,3,0))</f>
        <v/>
      </c>
      <c r="O1411" s="160" t="s">
        <v>7</v>
      </c>
      <c r="P1411" s="160">
        <f>+SUM(P1412:P1417)</f>
        <v>0</v>
      </c>
      <c r="Q1411" s="203" t="str">
        <f>IF(ISERROR(VLOOKUP(M1411,POA!$B$3:$G1391,2,0)),"",VLOOKUP(M1411,POA!$B$3:$G1391,2,0))</f>
        <v/>
      </c>
      <c r="R1411" s="204"/>
      <c r="S1411" s="246" t="str">
        <f>IF(OR($R$26=0,M1411="",Q1411=""),"",IF($R$26&gt;=VLOOKUP(M1411,POA!$B$3:$G$21,6,FALSE),"CUMPLE","NO CUMPLE"))</f>
        <v/>
      </c>
      <c r="T1411" s="129"/>
      <c r="U1411" s="130"/>
      <c r="V1411" s="186" t="str">
        <f>IF(OR($U1406=0,M1411="",Q1411=""),"",IF(AND(T1411="SI",$U1406&gt;=$V$22),"CUMPLE",IF($U1406&gt;=$V$23,"CUMPLE","NO CUMPLE")))</f>
        <v/>
      </c>
      <c r="W1411" s="131"/>
      <c r="X1411" s="186" t="str">
        <f>IF(OR(W1406=0,M1411="",Q1411=""),"",IF(AND(T1411="SI",W1406&lt;=$X$22),"CUMPLE",IF(W1406&lt;=$X$23,"CUMPLE","NO CUMPLE")))</f>
        <v/>
      </c>
      <c r="Y1411" s="132"/>
      <c r="Z1411" s="186" t="str">
        <f>IF(OR(Y1406=0,M1411="",Q1411=""),"",IF(AND(T1411="SI",Y1406&gt;=$Z$22),"CUMPLE",IF(Y1406&gt;=$Z$23,"CUMPLE","NO CUMPLE")))</f>
        <v/>
      </c>
      <c r="AA1411" s="214" t="str">
        <f t="shared" si="1271"/>
        <v/>
      </c>
      <c r="AB1411" s="199">
        <v>2021</v>
      </c>
      <c r="AC1411" s="134">
        <f t="shared" si="1273"/>
        <v>0</v>
      </c>
      <c r="AD1411" s="135" t="str">
        <f t="shared" si="1277"/>
        <v/>
      </c>
      <c r="AE1411" s="136"/>
      <c r="AF1411" s="188" t="str">
        <f>IF(OR(M1411="",L1406="",P1411=""),"",IF(AND(T1406="SI",AE1406&gt;=$AF$22),"CUMPLE",IF(AE1406&gt;=$AF$23,"CUMPLE","NO CUMPLE")))</f>
        <v/>
      </c>
      <c r="AG1411" s="136"/>
      <c r="AH1411" s="188" t="str">
        <f>IF(OR(M1411="",L1406="",P1406=""),"",IF(AND(T1406="SI",AG1406&gt;=$AH$22),"CUMPLE",IF(AG1406&gt;=$AH$23,"CUMPLE","NO CUMPLE")))</f>
        <v/>
      </c>
      <c r="AI1411" s="162" t="str">
        <f t="shared" si="1274"/>
        <v/>
      </c>
    </row>
    <row r="1412" spans="1:37" s="14" customFormat="1" ht="20.100000000000001" customHeight="1">
      <c r="A1412" s="259"/>
      <c r="B1412" s="150" t="str">
        <f t="shared" si="1275"/>
        <v/>
      </c>
      <c r="C1412" s="150"/>
      <c r="D1412" s="121"/>
      <c r="E1412" s="153"/>
      <c r="F1412" s="153"/>
      <c r="G1412" s="153"/>
      <c r="H1412" s="153"/>
      <c r="I1412" s="153">
        <f t="shared" si="1278"/>
        <v>0</v>
      </c>
      <c r="J1412" s="153">
        <f t="shared" si="1276"/>
        <v>0</v>
      </c>
      <c r="K1412" s="153"/>
      <c r="L1412" s="153"/>
      <c r="M1412" s="149"/>
      <c r="N1412" s="197" t="str">
        <f>IF(M1412="","",VLOOKUP(M1412,POA!$B$3:$G1378,3,0))</f>
        <v/>
      </c>
      <c r="O1412" s="160" t="s">
        <v>7</v>
      </c>
      <c r="P1412" s="160">
        <f>+SUM(P1413:P1417)</f>
        <v>0</v>
      </c>
      <c r="Q1412" s="203" t="str">
        <f>IF(ISERROR(VLOOKUP(M1412,POA!$B$3:$G1391,2,0)),"",VLOOKUP(M1412,POA!$B$3:$G1391,2,0))</f>
        <v/>
      </c>
      <c r="R1412" s="204"/>
      <c r="S1412" s="246" t="str">
        <f>IF(OR($R$26=0,M1412="",Q1412=""),"",IF($R$26&gt;=VLOOKUP(M1412,POA!$B$3:$G$21,6,FALSE),"CUMPLE","NO CUMPLE"))</f>
        <v/>
      </c>
      <c r="T1412" s="129"/>
      <c r="U1412" s="130"/>
      <c r="V1412" s="186" t="str">
        <f>IF(OR($U1406=0,M1412="",Q1412=""),"",IF(AND(T1412="SI",$U1406&gt;=$V$22),"CUMPLE",IF($U1406&gt;=$V$23,"CUMPLE","NO CUMPLE")))</f>
        <v/>
      </c>
      <c r="W1412" s="131"/>
      <c r="X1412" s="186" t="str">
        <f>IF(OR(W1406=0,M1412="",Q1412=""),"",IF(AND(T1412="SI",W1406&lt;=$X$22),"CUMPLE",IF(W1406&lt;=$X$23,"CUMPLE","NO CUMPLE")))</f>
        <v/>
      </c>
      <c r="Y1412" s="132"/>
      <c r="Z1412" s="186" t="str">
        <f>IF(OR(Y1406=0,M1412="",Q1412=""),"",IF(AND(T1412="SI",Y1406&gt;=$Z$22),"CUMPLE",IF(Y1406&gt;=$Z$23,"CUMPLE","NO CUMPLE")))</f>
        <v/>
      </c>
      <c r="AA1412" s="214" t="str">
        <f t="shared" si="1271"/>
        <v/>
      </c>
      <c r="AB1412" s="199">
        <v>2021</v>
      </c>
      <c r="AC1412" s="134">
        <f t="shared" si="1273"/>
        <v>0</v>
      </c>
      <c r="AD1412" s="135" t="str">
        <f>IF(OR(B1412="",C1412=""),"",IF(AND(AC1412&gt;0,AC1412&lt;=30000),"MIPYME","NO CUMPLE"))</f>
        <v/>
      </c>
      <c r="AE1412" s="136"/>
      <c r="AF1412" s="188" t="str">
        <f>IF(OR(M1412="",L1406="",P1412=""),"",IF(AND(T1410="SI",AE1406&gt;=$AF$22),"CUMPLE",IF(AE1406&gt;=$AF$23,"CUMPLE","NO CUMPLE")))</f>
        <v/>
      </c>
      <c r="AG1412" s="136"/>
      <c r="AH1412" s="188" t="str">
        <f>IF(OR(M1412="",L1406="",P1406=""),"",IF(AND(T1406="SI",AG1406&gt;=$AH$22),"CUMPLE",IF(AG1406&gt;=$AH$23,"CUMPLE","NO CUMPLE")))</f>
        <v/>
      </c>
      <c r="AI1412" s="162" t="str">
        <f t="shared" si="1274"/>
        <v/>
      </c>
    </row>
    <row r="1413" spans="1:37" s="14" customFormat="1" ht="20.100000000000001" customHeight="1">
      <c r="A1413" s="259"/>
      <c r="B1413" s="150" t="str">
        <f t="shared" si="1275"/>
        <v/>
      </c>
      <c r="C1413" s="150"/>
      <c r="D1413" s="121"/>
      <c r="E1413" s="153"/>
      <c r="F1413" s="153"/>
      <c r="G1413" s="153"/>
      <c r="H1413" s="153"/>
      <c r="I1413" s="153">
        <f t="shared" si="1278"/>
        <v>0</v>
      </c>
      <c r="J1413" s="153">
        <f t="shared" si="1276"/>
        <v>0</v>
      </c>
      <c r="K1413" s="153"/>
      <c r="L1413" s="153"/>
      <c r="M1413" s="149"/>
      <c r="N1413" s="197" t="str">
        <f>IF(M1413="","",VLOOKUP(M1413,POA!$B$3:$G1378,3,0))</f>
        <v/>
      </c>
      <c r="O1413" s="160" t="s">
        <v>7</v>
      </c>
      <c r="P1413" s="160">
        <f>+SUM(P1414:P1417)</f>
        <v>0</v>
      </c>
      <c r="Q1413" s="203" t="str">
        <f>IF(ISERROR(VLOOKUP(M1413,POA!$B$3:$G1391,2,0)),"",VLOOKUP(M1413,POA!$B$3:$G1391,2,0))</f>
        <v/>
      </c>
      <c r="R1413" s="204"/>
      <c r="S1413" s="246" t="str">
        <f>IF(OR($R$26=0,M1413="",Q1413=""),"",IF($R$26&gt;=VLOOKUP(M1413,POA!$B$3:$G$21,6,FALSE),"CUMPLE","NO CUMPLE"))</f>
        <v/>
      </c>
      <c r="T1413" s="129"/>
      <c r="U1413" s="130"/>
      <c r="V1413" s="186" t="str">
        <f>IF(OR($U1406=0,M1413="",Q1413=""),"",IF(AND(T1413="SI",$U1406&gt;=$V$22),"CUMPLE",IF($U1406&gt;=$V$23,"CUMPLE","NO CUMPLE")))</f>
        <v/>
      </c>
      <c r="W1413" s="131"/>
      <c r="X1413" s="186" t="str">
        <f>IF(OR(W1406=0,M1413="",Q1413=""),"",IF(AND(T1413="SI",W1406&lt;=$X$22),"CUMPLE",IF(W1406&lt;=$X$23,"CUMPLE","NO CUMPLE")))</f>
        <v/>
      </c>
      <c r="Y1413" s="132"/>
      <c r="Z1413" s="186" t="str">
        <f>IF(OR(Y1406=0,M1413="",Q1413=""),"",IF(AND(T1413="SI",Y1406&gt;=$Z$22),"CUMPLE",IF(Y1406&gt;=$Z$23,"CUMPLE","NO CUMPLE")))</f>
        <v/>
      </c>
      <c r="AA1413" s="214" t="str">
        <f t="shared" si="1271"/>
        <v/>
      </c>
      <c r="AB1413" s="199">
        <v>2021</v>
      </c>
      <c r="AC1413" s="134">
        <f t="shared" si="1273"/>
        <v>0</v>
      </c>
      <c r="AD1413" s="135" t="str">
        <f t="shared" ref="AD1413:AD1414" si="1279">IF(OR(B1413="",C1413=""),"",IF(AND(AC1413&gt;0,AC1413&lt;=30000),"MIPYME","NO CUMPLE"))</f>
        <v/>
      </c>
      <c r="AE1413" s="136"/>
      <c r="AF1413" s="188" t="str">
        <f>IF(OR(M1413="",L1406="",P1413=""),"",IF(AND(T1406="SI",AE1406&gt;=$AF$22),"CUMPLE",IF(AE1406&gt;=$AF$23,"CUMPLE","NO CUMPLE")))</f>
        <v/>
      </c>
      <c r="AG1413" s="136"/>
      <c r="AH1413" s="188" t="str">
        <f>IF(OR(M1413="",L1406="",P1406=""),"",IF(AND(T1406="SI",AG1406&gt;=$AH$22),"CUMPLE",IF(AG1406&gt;=$AH$23,"CUMPLE","NO CUMPLE")))</f>
        <v/>
      </c>
      <c r="AI1413" s="162" t="str">
        <f t="shared" si="1274"/>
        <v/>
      </c>
    </row>
    <row r="1414" spans="1:37" s="14" customFormat="1" ht="20.100000000000001" customHeight="1">
      <c r="A1414" s="259"/>
      <c r="B1414" s="150" t="str">
        <f t="shared" si="1275"/>
        <v/>
      </c>
      <c r="C1414" s="150"/>
      <c r="D1414" s="121"/>
      <c r="E1414" s="153"/>
      <c r="F1414" s="153"/>
      <c r="G1414" s="153"/>
      <c r="H1414" s="153"/>
      <c r="I1414" s="153">
        <f t="shared" si="1278"/>
        <v>0</v>
      </c>
      <c r="J1414" s="153">
        <f t="shared" si="1276"/>
        <v>0</v>
      </c>
      <c r="K1414" s="153"/>
      <c r="L1414" s="153"/>
      <c r="M1414" s="149"/>
      <c r="N1414" s="197" t="str">
        <f>IF(M1414="","",VLOOKUP(M1414,POA!$B$3:$G1378,3,0))</f>
        <v/>
      </c>
      <c r="O1414" s="160" t="s">
        <v>7</v>
      </c>
      <c r="P1414" s="160">
        <f>+SUM(P1415:P1417)</f>
        <v>0</v>
      </c>
      <c r="Q1414" s="203" t="str">
        <f>IF(ISERROR(VLOOKUP(M1414,POA!$B$3:$G1384,2,0)),"",VLOOKUP(M1414,POA!$B$3:$G1384,2,0))</f>
        <v/>
      </c>
      <c r="R1414" s="204"/>
      <c r="S1414" s="246" t="str">
        <f>IF(OR($R$26=0,M1414="",Q1414=""),"",IF($R$26&gt;=VLOOKUP(M1414,POA!$B$3:$G$21,6,FALSE),"CUMPLE","NO CUMPLE"))</f>
        <v/>
      </c>
      <c r="T1414" s="129"/>
      <c r="U1414" s="130"/>
      <c r="V1414" s="186" t="str">
        <f>IF(OR($U1406=0,M1414="",Q1414=""),"",IF(AND(T1414="SI",$U1406&gt;=$V$22),"CUMPLE",IF($U1406&gt;=$V$23,"CUMPLE","NO CUMPLE")))</f>
        <v/>
      </c>
      <c r="W1414" s="131"/>
      <c r="X1414" s="186" t="str">
        <f>IF(OR(W1406=0,M1414="",Q1414=""),"",IF(AND(T1414="SI",W1406&lt;=$X$22),"CUMPLE",IF(W1406&lt;=$X$23,"CUMPLE","NO CUMPLE")))</f>
        <v/>
      </c>
      <c r="Y1414" s="132"/>
      <c r="Z1414" s="186" t="str">
        <f>IF(OR(Y1406=0,M1414="",Q1414=""),"",IF(AND(T1414="SI",Y1406&gt;=$Z$22),"CUMPLE",IF(Y1406&gt;=$Z$23,"CUMPLE","NO CUMPLE")))</f>
        <v/>
      </c>
      <c r="AA1414" s="215" t="str">
        <f t="shared" si="1271"/>
        <v/>
      </c>
      <c r="AB1414" s="133">
        <v>2021</v>
      </c>
      <c r="AC1414" s="134">
        <f t="shared" si="1273"/>
        <v>0</v>
      </c>
      <c r="AD1414" s="135" t="str">
        <f t="shared" si="1279"/>
        <v/>
      </c>
      <c r="AE1414" s="136"/>
      <c r="AF1414" s="188" t="str">
        <f>IF(OR(M1414="",L1406="",P1406=""),"",IF(AND(T1406="SI",AE1406&gt;=$AF$22),"CUMPLE",IF(AE1406&gt;=$AF$23,"CUMPLE","NO CUMPLE")))</f>
        <v/>
      </c>
      <c r="AG1414" s="136"/>
      <c r="AH1414" s="188" t="str">
        <f>IF(OR(M1414="",L1406="",P1406=""),"",IF(AND(T1406="SI",AG1406&gt;=$AH$22),"CUMPLE",IF(AG1406&gt;=$AH$23,"CUMPLE","NO CUMPLE")))</f>
        <v/>
      </c>
      <c r="AI1414" s="162" t="str">
        <f t="shared" si="1274"/>
        <v/>
      </c>
    </row>
    <row r="1415" spans="1:37" s="14" customFormat="1" ht="20.100000000000001" customHeight="1">
      <c r="A1415" s="259"/>
      <c r="B1415" s="150" t="str">
        <f t="shared" si="1275"/>
        <v/>
      </c>
      <c r="C1415" s="150"/>
      <c r="D1415" s="121"/>
      <c r="E1415" s="153"/>
      <c r="F1415" s="153"/>
      <c r="G1415" s="153"/>
      <c r="H1415" s="153"/>
      <c r="I1415" s="153">
        <f t="shared" si="1278"/>
        <v>0</v>
      </c>
      <c r="J1415" s="153">
        <f t="shared" si="1276"/>
        <v>0</v>
      </c>
      <c r="K1415" s="153"/>
      <c r="L1415" s="153"/>
      <c r="M1415" s="151"/>
      <c r="N1415" s="197" t="str">
        <f>IF(M1415="","",VLOOKUP(M1415,POA!$B$3:$G1378,3,0))</f>
        <v/>
      </c>
      <c r="O1415" s="160" t="s">
        <v>7</v>
      </c>
      <c r="P1415" s="160">
        <f>+SUM(P1416:P1417)</f>
        <v>0</v>
      </c>
      <c r="Q1415" s="203" t="str">
        <f>IF(ISERROR(VLOOKUP(M1415,POA!$B$3:$G1385,2,0)),"",VLOOKUP(M1415,POA!$B$3:$G1385,2,0))</f>
        <v/>
      </c>
      <c r="R1415" s="204"/>
      <c r="S1415" s="246"/>
      <c r="T1415" s="129"/>
      <c r="U1415" s="130"/>
      <c r="V1415" s="186" t="str">
        <f>IF(OR($U1406=0,M1415="",Q1415=""),"",IF(AND(T1415="SI",$U1406&gt;=$V$22),"CUMPLE",IF($U1406&gt;=$V$23,"CUMPLE","NO CUMPLE")))</f>
        <v/>
      </c>
      <c r="W1415" s="131"/>
      <c r="X1415" s="186" t="str">
        <f>IF(OR(W1406=0,M1415="",Q1415=""),"",IF(AND(T1415="SI",W1406&lt;=$X$22),"CUMPLE",IF(W1406&lt;=$X$23,"CUMPLE","NO CUMPLE")))</f>
        <v/>
      </c>
      <c r="Y1415" s="132"/>
      <c r="Z1415" s="186" t="str">
        <f>IF(OR(Y1406=0,M1415="",Q1415=""),"",IF(AND(T1415="SI",Y1406&gt;=$Z$22),"CUMPLE",IF(Y1406&gt;=$Z$23,"CUMPLE","NO CUMPLE")))</f>
        <v/>
      </c>
      <c r="AA1415" s="214" t="str">
        <f t="shared" si="1271"/>
        <v/>
      </c>
      <c r="AB1415" s="199">
        <v>2021</v>
      </c>
      <c r="AC1415" s="134">
        <f t="shared" si="1273"/>
        <v>0</v>
      </c>
      <c r="AD1415" s="135" t="str">
        <f>IF(OR(B1415="",C1415=""),"",IF(AND(AC1415&gt;0,AC1415&lt;=30000),"MIPYME","NO CUMPLE"))</f>
        <v/>
      </c>
      <c r="AE1415" s="136"/>
      <c r="AF1415" s="188" t="str">
        <f>IF(OR(M1415="",L1406="",P1415=""),"",IF(AND(T1406="SI",AE1406&gt;=$AF$22),"CUMPLE",IF(AE1406&gt;=$AF$23,"CUMPLE","NO CUMPLE")))</f>
        <v/>
      </c>
      <c r="AG1415" s="136"/>
      <c r="AH1415" s="188" t="str">
        <f>IF(OR(M1415="",L1406="",P1406=""),"",IF(AND(T1406="SI",AG1406&gt;=$AH$22),"CUMPLE",IF(AG1406&gt;=$AH$23,"CUMPLE","NO CUMPLE")))</f>
        <v/>
      </c>
      <c r="AI1415" s="162" t="str">
        <f t="shared" si="1274"/>
        <v/>
      </c>
    </row>
    <row r="1416" spans="1:37" ht="20.100000000000001" customHeight="1">
      <c r="A1416" s="259"/>
      <c r="B1416" s="284" t="str">
        <f t="shared" si="1275"/>
        <v/>
      </c>
      <c r="C1416" s="284"/>
      <c r="D1416" s="284"/>
      <c r="E1416" s="216"/>
      <c r="F1416" s="153"/>
      <c r="G1416" s="153"/>
      <c r="H1416" s="153"/>
      <c r="I1416" s="153">
        <f>IF(ISERROR(E1416-G1416),"",E1416-G1416)</f>
        <v>0</v>
      </c>
      <c r="J1416" s="153">
        <f t="shared" si="1276"/>
        <v>0</v>
      </c>
      <c r="K1416" s="153"/>
      <c r="L1416" s="153"/>
      <c r="M1416" s="151"/>
      <c r="N1416" s="197" t="str">
        <f>IF(M1416="","",VLOOKUP(M1416,POA!$B$3:$G1378,3,0))</f>
        <v/>
      </c>
      <c r="O1416" s="160" t="s">
        <v>7</v>
      </c>
      <c r="P1416" s="160">
        <f>+SUM(P1417:P1417)</f>
        <v>0</v>
      </c>
      <c r="Q1416" s="203" t="str">
        <f>IF(ISERROR(VLOOKUP(M1416,POA!$B$3:$G1386,2,0)),"",VLOOKUP(M1416,POA!$B$3:$G1386,2,0))</f>
        <v/>
      </c>
      <c r="R1416" s="204"/>
      <c r="S1416" s="253"/>
      <c r="T1416" s="129"/>
      <c r="U1416" s="129"/>
      <c r="V1416" s="186" t="str">
        <f>IF(OR($U1407=0,M1416="",Q1416=""),"",IF(AND(T1416="SI",$U1407&gt;=$V$22),"CUMPLE",IF($U1407&gt;=$V$23,"CUMPLE","NO CUMPLE")))</f>
        <v/>
      </c>
      <c r="W1416" s="129"/>
      <c r="X1416" s="186" t="str">
        <f>IF(OR(W1407=0,M1416="",Q1416=""),"",IF(AND(T1416="SI",W1407&lt;=$X$22),"CUMPLE",IF(W1407&lt;=$X$23,"CUMPLE","NO CUMPLE")))</f>
        <v/>
      </c>
      <c r="Y1416" s="129"/>
      <c r="Z1416" s="186" t="str">
        <f>IF(OR(Y1407=0,M1416="",Q1416=""),"",IF(AND(T1416="SI",Y1407&gt;=$Z$22),"CUMPLE",IF(Y1407&gt;=$Z$23,"CUMPLE","NO CUMPLE")))</f>
        <v/>
      </c>
      <c r="AA1416" s="214" t="str">
        <f t="shared" si="1271"/>
        <v/>
      </c>
      <c r="AB1416" s="200"/>
      <c r="AC1416" s="129"/>
      <c r="AD1416" s="129"/>
      <c r="AE1416" s="129"/>
      <c r="AF1416" s="188" t="str">
        <f>IF(OR(M1416="",L1406="",P1416=""),"",IF(AND(T1406="SI",AE1406&gt;=$AF$22),"CUMPLE",IF(AE1406&gt;=$AF$23,"CUMPLE","NO CUMPLE")))</f>
        <v/>
      </c>
      <c r="AG1416" s="129"/>
      <c r="AH1416" s="188" t="str">
        <f>IF(OR(M1416="",L1406="",P1406=""),"",IF(AND(T1406="SI",AG1406&gt;=$AH$22),"CUMPLE",IF(AG1406&gt;=$AH$23,"CUMPLE","NO CUMPLE")))</f>
        <v/>
      </c>
      <c r="AI1416" s="162" t="str">
        <f t="shared" si="1274"/>
        <v/>
      </c>
      <c r="AJ1416" s="14"/>
      <c r="AK1416" s="14"/>
    </row>
    <row r="1417" spans="1:37" ht="9.9499999999999993" customHeight="1" thickBot="1">
      <c r="A1417" s="259"/>
      <c r="B1417" s="322" t="s">
        <v>73</v>
      </c>
      <c r="C1417" s="323"/>
      <c r="D1417" s="323"/>
      <c r="E1417" s="323"/>
      <c r="F1417" s="323"/>
      <c r="G1417" s="323"/>
      <c r="H1417" s="323"/>
      <c r="I1417" s="323"/>
      <c r="J1417" s="323"/>
      <c r="K1417" s="323"/>
      <c r="L1417" s="323"/>
      <c r="M1417" s="323"/>
      <c r="N1417" s="323"/>
      <c r="O1417" s="323"/>
      <c r="P1417" s="323"/>
      <c r="Q1417" s="323"/>
      <c r="R1417" s="323"/>
      <c r="S1417" s="324"/>
      <c r="T1417" s="323"/>
      <c r="U1417" s="323"/>
      <c r="V1417" s="323"/>
      <c r="W1417" s="323"/>
      <c r="X1417" s="323"/>
      <c r="Y1417" s="323"/>
      <c r="Z1417" s="323"/>
      <c r="AA1417" s="324"/>
      <c r="AB1417" s="323"/>
      <c r="AC1417" s="323"/>
      <c r="AD1417" s="323"/>
      <c r="AE1417" s="323"/>
      <c r="AF1417" s="323"/>
      <c r="AG1417" s="323"/>
      <c r="AH1417" s="323"/>
      <c r="AI1417" s="325"/>
      <c r="AJ1417" s="14"/>
      <c r="AK1417" s="14"/>
    </row>
    <row r="1418" spans="1:37" ht="18" customHeight="1">
      <c r="A1418" s="259"/>
      <c r="B1418" s="14"/>
      <c r="C1418" s="14"/>
      <c r="D1418" s="14"/>
      <c r="E1418" s="14"/>
      <c r="F1418" s="270"/>
      <c r="G1418" s="270"/>
      <c r="H1418" s="270"/>
      <c r="I1418" s="271"/>
      <c r="J1418" s="272"/>
      <c r="K1418" s="273"/>
      <c r="L1418" s="273"/>
      <c r="M1418" s="273"/>
      <c r="N1418" s="274"/>
      <c r="O1418" s="275"/>
      <c r="P1418" s="274"/>
      <c r="Q1418" s="274"/>
      <c r="R1418" s="274"/>
      <c r="S1418" s="274"/>
      <c r="T1418" s="274"/>
      <c r="U1418" s="274"/>
      <c r="V1418" s="274"/>
      <c r="W1418" s="274"/>
      <c r="X1418" s="274"/>
      <c r="Y1418" s="274"/>
      <c r="Z1418" s="274"/>
      <c r="AA1418" s="274"/>
      <c r="AB1418" s="274"/>
      <c r="AC1418" s="274"/>
      <c r="AD1418" s="14"/>
      <c r="AE1418" s="14"/>
      <c r="AF1418" s="14"/>
      <c r="AG1418" s="14"/>
      <c r="AH1418" s="14"/>
      <c r="AI1418" s="14"/>
      <c r="AJ1418" s="14"/>
      <c r="AK1418" s="14"/>
    </row>
  </sheetData>
  <sheetProtection formatCells="0" formatColumns="0" formatRows="0" insertColumns="0" insertRows="0" insertHyperlinks="0" deleteColumns="0" deleteRows="0" sort="0" autoFilter="0" pivotTables="0"/>
  <customSheetViews>
    <customSheetView guid="{7043DB3C-32B3-43B5-9ACE-4B1C78863594}" scale="85" printArea="1">
      <selection activeCell="D44" sqref="D44"/>
      <pageMargins left="0" right="0" top="0" bottom="0" header="0" footer="0"/>
      <printOptions horizontalCentered="1" verticalCentered="1"/>
      <pageSetup paperSize="14" scale="50" orientation="landscape" horizontalDpi="300" verticalDpi="300" r:id="rId1"/>
      <headerFooter alignWithMargins="0">
        <oddFooter>&amp;RElaboro: JJR
&amp;D</oddFooter>
      </headerFooter>
    </customSheetView>
  </customSheetViews>
  <mergeCells count="159">
    <mergeCell ref="B2:E2"/>
    <mergeCell ref="S22:S23"/>
    <mergeCell ref="R22:R23"/>
    <mergeCell ref="R20:S20"/>
    <mergeCell ref="B17:E17"/>
    <mergeCell ref="F18:H18"/>
    <mergeCell ref="B18:E18"/>
    <mergeCell ref="F17:H17"/>
    <mergeCell ref="F16:H16"/>
    <mergeCell ref="B16:E16"/>
    <mergeCell ref="I21:I24"/>
    <mergeCell ref="E21:E24"/>
    <mergeCell ref="F21:F24"/>
    <mergeCell ref="Q21:Q24"/>
    <mergeCell ref="J21:J24"/>
    <mergeCell ref="B21:B24"/>
    <mergeCell ref="F19:H19"/>
    <mergeCell ref="B19:E19"/>
    <mergeCell ref="D21:D24"/>
    <mergeCell ref="C21:C24"/>
    <mergeCell ref="AE20:AF20"/>
    <mergeCell ref="AG20:AH20"/>
    <mergeCell ref="AE21:AF21"/>
    <mergeCell ref="AB20:AD20"/>
    <mergeCell ref="AB21:AB24"/>
    <mergeCell ref="K21:K24"/>
    <mergeCell ref="E20:Q20"/>
    <mergeCell ref="H21:H24"/>
    <mergeCell ref="AG21:AH21"/>
    <mergeCell ref="M21:M24"/>
    <mergeCell ref="Y20:Z20"/>
    <mergeCell ref="Y21:Z21"/>
    <mergeCell ref="R21:S21"/>
    <mergeCell ref="AA21:AA24"/>
    <mergeCell ref="T20:T24"/>
    <mergeCell ref="U20:V20"/>
    <mergeCell ref="U21:V21"/>
    <mergeCell ref="W20:X20"/>
    <mergeCell ref="W21:X21"/>
    <mergeCell ref="L21:L24"/>
    <mergeCell ref="G21:G24"/>
    <mergeCell ref="B49:AI49"/>
    <mergeCell ref="B61:AI61"/>
    <mergeCell ref="B73:AI73"/>
    <mergeCell ref="B85:AI85"/>
    <mergeCell ref="B97:AI97"/>
    <mergeCell ref="B37:AI37"/>
    <mergeCell ref="N21:N24"/>
    <mergeCell ref="AI21:AI24"/>
    <mergeCell ref="B289:AI289"/>
    <mergeCell ref="B169:AI169"/>
    <mergeCell ref="B181:AI181"/>
    <mergeCell ref="B193:AI193"/>
    <mergeCell ref="B205:AI205"/>
    <mergeCell ref="B217:AI217"/>
    <mergeCell ref="B109:AI109"/>
    <mergeCell ref="B121:AI121"/>
    <mergeCell ref="B133:AI133"/>
    <mergeCell ref="B145:AI145"/>
    <mergeCell ref="B157:AI157"/>
    <mergeCell ref="B301:AI301"/>
    <mergeCell ref="B313:AI313"/>
    <mergeCell ref="B325:AI325"/>
    <mergeCell ref="B337:AI337"/>
    <mergeCell ref="B229:AI229"/>
    <mergeCell ref="B241:AI241"/>
    <mergeCell ref="B253:AI253"/>
    <mergeCell ref="B265:AI265"/>
    <mergeCell ref="B277:AI277"/>
    <mergeCell ref="B409:AI409"/>
    <mergeCell ref="B421:AI421"/>
    <mergeCell ref="B433:AI433"/>
    <mergeCell ref="B445:AI445"/>
    <mergeCell ref="B457:AI457"/>
    <mergeCell ref="B349:AI349"/>
    <mergeCell ref="B361:AI361"/>
    <mergeCell ref="B373:AI373"/>
    <mergeCell ref="B385:AI385"/>
    <mergeCell ref="B397:AI397"/>
    <mergeCell ref="B529:AI529"/>
    <mergeCell ref="B541:AI541"/>
    <mergeCell ref="B553:AI553"/>
    <mergeCell ref="B565:AI565"/>
    <mergeCell ref="B577:AI577"/>
    <mergeCell ref="B469:AI469"/>
    <mergeCell ref="B481:AI481"/>
    <mergeCell ref="B493:AI493"/>
    <mergeCell ref="B505:AI505"/>
    <mergeCell ref="B517:AI517"/>
    <mergeCell ref="B649:AI649"/>
    <mergeCell ref="B661:AI661"/>
    <mergeCell ref="B673:AI673"/>
    <mergeCell ref="B685:AI685"/>
    <mergeCell ref="B697:AI697"/>
    <mergeCell ref="B589:AI589"/>
    <mergeCell ref="B601:AI601"/>
    <mergeCell ref="B613:AI613"/>
    <mergeCell ref="B625:AI625"/>
    <mergeCell ref="B637:AI637"/>
    <mergeCell ref="B769:AI769"/>
    <mergeCell ref="B781:AI781"/>
    <mergeCell ref="B793:AI793"/>
    <mergeCell ref="B805:AI805"/>
    <mergeCell ref="B817:AI817"/>
    <mergeCell ref="B709:AI709"/>
    <mergeCell ref="B721:AI721"/>
    <mergeCell ref="B733:AI733"/>
    <mergeCell ref="B745:AI745"/>
    <mergeCell ref="B756:AI756"/>
    <mergeCell ref="B889:AI889"/>
    <mergeCell ref="B901:AI901"/>
    <mergeCell ref="B913:AI913"/>
    <mergeCell ref="B925:AI925"/>
    <mergeCell ref="B937:AI937"/>
    <mergeCell ref="B829:AI829"/>
    <mergeCell ref="B841:AI841"/>
    <mergeCell ref="B853:AI853"/>
    <mergeCell ref="B865:AI865"/>
    <mergeCell ref="B877:AI877"/>
    <mergeCell ref="B1009:AI1009"/>
    <mergeCell ref="B1021:AI1021"/>
    <mergeCell ref="B1033:AI1033"/>
    <mergeCell ref="B1045:AI1045"/>
    <mergeCell ref="B1057:AI1057"/>
    <mergeCell ref="B949:AI949"/>
    <mergeCell ref="B961:AI961"/>
    <mergeCell ref="B973:AI973"/>
    <mergeCell ref="B985:AI985"/>
    <mergeCell ref="B997:AI997"/>
    <mergeCell ref="B1129:AI1129"/>
    <mergeCell ref="B1141:AI1141"/>
    <mergeCell ref="B1153:AI1153"/>
    <mergeCell ref="B1165:AI1165"/>
    <mergeCell ref="B1177:AI1177"/>
    <mergeCell ref="B1069:AI1069"/>
    <mergeCell ref="B1081:AI1081"/>
    <mergeCell ref="B1093:AI1093"/>
    <mergeCell ref="B1105:AI1105"/>
    <mergeCell ref="B1117:AI1117"/>
    <mergeCell ref="B1249:AI1249"/>
    <mergeCell ref="B1261:AI1261"/>
    <mergeCell ref="B1273:AI1273"/>
    <mergeCell ref="B1285:AI1285"/>
    <mergeCell ref="B1297:AI1297"/>
    <mergeCell ref="B1189:AI1189"/>
    <mergeCell ref="B1201:AI1201"/>
    <mergeCell ref="B1213:AI1213"/>
    <mergeCell ref="B1225:AI1225"/>
    <mergeCell ref="B1237:AI1237"/>
    <mergeCell ref="B1369:AI1369"/>
    <mergeCell ref="B1381:AI1381"/>
    <mergeCell ref="B1393:AI1393"/>
    <mergeCell ref="B1405:AI1405"/>
    <mergeCell ref="B1417:AI1417"/>
    <mergeCell ref="B1309:AI1309"/>
    <mergeCell ref="B1321:AI1321"/>
    <mergeCell ref="B1333:AI1333"/>
    <mergeCell ref="B1345:AI1345"/>
    <mergeCell ref="B1357:AI1357"/>
  </mergeCells>
  <phoneticPr fontId="0" type="noConversion"/>
  <conditionalFormatting sqref="AD18:IS18 AJ19:IS19 Y748:Z754 N747:Q747 AD746:AE754 AD758:AE758 AG746:AG754 AG758 R746:R747 N748:R755 D746:D754 D758 AI746:AI755 AI758 T746:U754 T758:U758 AB748:AB754 J748:J755 J747:L747 K748:M748 J758:R758 Y746:AB747 AA748:AA755 Y758:AB758">
    <cfRule type="cellIs" dxfId="8482" priority="219471" stopIfTrue="1" operator="equal">
      <formula>"NO ADMISIBLE"</formula>
    </cfRule>
  </conditionalFormatting>
  <conditionalFormatting sqref="AC25 AA20:AA21 AE25:AH25 AI20:IX21 AI23:IX25">
    <cfRule type="cellIs" dxfId="8481" priority="115763" stopIfTrue="1" operator="equal">
      <formula>"NO ADMISIBLE"</formula>
    </cfRule>
  </conditionalFormatting>
  <conditionalFormatting sqref="AI22:IX22">
    <cfRule type="cellIs" dxfId="8480" priority="107127" stopIfTrue="1" operator="equal">
      <formula>"NO ADMISIBLE"</formula>
    </cfRule>
  </conditionalFormatting>
  <conditionalFormatting sqref="AB25">
    <cfRule type="cellIs" dxfId="8479" priority="107121" stopIfTrue="1" operator="equal">
      <formula>"NO ADMISIBLE"</formula>
    </cfRule>
  </conditionalFormatting>
  <conditionalFormatting sqref="AD22 AC746:AC754 AC758 AF746:AF755 AF758 AH746:AH755 AH758 S747:S755 S758">
    <cfRule type="cellIs" dxfId="8478" priority="107117" stopIfTrue="1" operator="equal">
      <formula>"NO ADMISIBLE"</formula>
    </cfRule>
  </conditionalFormatting>
  <conditionalFormatting sqref="AB21">
    <cfRule type="cellIs" dxfId="8477" priority="107116" stopIfTrue="1" operator="equal">
      <formula>"NO ADMISIBLE"</formula>
    </cfRule>
  </conditionalFormatting>
  <conditionalFormatting sqref="AC22:AC23">
    <cfRule type="cellIs" dxfId="8476" priority="107115" stopIfTrue="1" operator="equal">
      <formula>"NO ADMISIBLE"</formula>
    </cfRule>
  </conditionalFormatting>
  <conditionalFormatting sqref="C3 U3:U12 M3:Q3 M5:P12 N4:P4 C9:C12 Q4:Q12 AD3:AD12 Y3:Z12">
    <cfRule type="cellIs" dxfId="8475" priority="103343" stopIfTrue="1" operator="equal">
      <formula>"NO ADMISIBLE"</formula>
    </cfRule>
  </conditionalFormatting>
  <conditionalFormatting sqref="V3:Y3 V4:X12 V747:X754 V758:X758 AI746:AI755 AI758 Z746:AA755 Z758:AA758">
    <cfRule type="cellIs" dxfId="8474" priority="103344" stopIfTrue="1" operator="equal">
      <formula>"NO ADMISIBLE"</formula>
    </cfRule>
    <cfRule type="cellIs" dxfId="8473" priority="103345" stopIfTrue="1" operator="equal">
      <formula>"ADMISIBLE"</formula>
    </cfRule>
  </conditionalFormatting>
  <conditionalFormatting sqref="Z3:Z12">
    <cfRule type="cellIs" dxfId="8472" priority="103341" stopIfTrue="1" operator="equal">
      <formula>"NO ADMISIBLE"</formula>
    </cfRule>
    <cfRule type="cellIs" dxfId="8471" priority="103342" stopIfTrue="1" operator="equal">
      <formula>"ADMISIBLE"</formula>
    </cfRule>
  </conditionalFormatting>
  <conditionalFormatting sqref="AE3:AE12">
    <cfRule type="cellIs" dxfId="8470" priority="103340" stopIfTrue="1" operator="equal">
      <formula>"NO ADMISIBLE"</formula>
    </cfRule>
  </conditionalFormatting>
  <conditionalFormatting sqref="AE3">
    <cfRule type="cellIs" dxfId="8469" priority="103338" stopIfTrue="1" operator="equal">
      <formula>"NO ADMISIBLE"</formula>
    </cfRule>
    <cfRule type="cellIs" dxfId="8468" priority="103339" stopIfTrue="1" operator="equal">
      <formula>"ADMISIBLE"</formula>
    </cfRule>
  </conditionalFormatting>
  <conditionalFormatting sqref="AG3:AG12">
    <cfRule type="cellIs" dxfId="8467" priority="103337" stopIfTrue="1" operator="equal">
      <formula>"NO ADMISIBLE"</formula>
    </cfRule>
  </conditionalFormatting>
  <conditionalFormatting sqref="AG3">
    <cfRule type="cellIs" dxfId="8466" priority="103335" stopIfTrue="1" operator="equal">
      <formula>"NO ADMISIBLE"</formula>
    </cfRule>
    <cfRule type="cellIs" dxfId="8465" priority="103336" stopIfTrue="1" operator="equal">
      <formula>"ADMISIBLE"</formula>
    </cfRule>
  </conditionalFormatting>
  <conditionalFormatting sqref="R3:R12">
    <cfRule type="cellIs" dxfId="8464" priority="103332" stopIfTrue="1" operator="equal">
      <formula>"NO ADMISIBLE"</formula>
    </cfRule>
  </conditionalFormatting>
  <conditionalFormatting sqref="S3:S12">
    <cfRule type="cellIs" dxfId="8463" priority="103333" stopIfTrue="1" operator="equal">
      <formula>"NO ADMISIBLE"</formula>
    </cfRule>
    <cfRule type="cellIs" dxfId="8462" priority="103334" stopIfTrue="1" operator="equal">
      <formula>"ADMISIBLE"</formula>
    </cfRule>
  </conditionalFormatting>
  <conditionalFormatting sqref="D3:D12">
    <cfRule type="cellIs" dxfId="8461" priority="103331" stopIfTrue="1" operator="equal">
      <formula>"NO ADMISIBLE"</formula>
    </cfRule>
  </conditionalFormatting>
  <conditionalFormatting sqref="AI4:AI12">
    <cfRule type="cellIs" dxfId="8460" priority="103330" stopIfTrue="1" operator="equal">
      <formula>"NO ADMISIBLE"</formula>
    </cfRule>
  </conditionalFormatting>
  <conditionalFormatting sqref="AI4:AI12">
    <cfRule type="cellIs" dxfId="8459" priority="103328" stopIfTrue="1" operator="equal">
      <formula>"NO ADMISIBLE"</formula>
    </cfRule>
    <cfRule type="cellIs" dxfId="8458" priority="103329" stopIfTrue="1" operator="equal">
      <formula>"ADMISIBLE"</formula>
    </cfRule>
  </conditionalFormatting>
  <conditionalFormatting sqref="AA4:AA12">
    <cfRule type="cellIs" dxfId="8457" priority="103327" stopIfTrue="1" operator="equal">
      <formula>"NO ADMISIBLE"</formula>
    </cfRule>
  </conditionalFormatting>
  <conditionalFormatting sqref="AA4:AA12">
    <cfRule type="cellIs" dxfId="8456" priority="103325" stopIfTrue="1" operator="equal">
      <formula>"NO ADMISIBLE"</formula>
    </cfRule>
    <cfRule type="cellIs" dxfId="8455" priority="103326" stopIfTrue="1" operator="equal">
      <formula>"ADMISIBLE"</formula>
    </cfRule>
  </conditionalFormatting>
  <conditionalFormatting sqref="J4:J12">
    <cfRule type="cellIs" dxfId="8454" priority="103324" stopIfTrue="1" operator="equal">
      <formula>"NO ADMISIBLE"</formula>
    </cfRule>
  </conditionalFormatting>
  <conditionalFormatting sqref="M4">
    <cfRule type="cellIs" dxfId="8453" priority="103323" stopIfTrue="1" operator="equal">
      <formula>"NO ADMISIBLE"</formula>
    </cfRule>
  </conditionalFormatting>
  <conditionalFormatting sqref="C7">
    <cfRule type="cellIs" dxfId="8452" priority="103322" stopIfTrue="1" operator="equal">
      <formula>"NO ADMISIBLE"</formula>
    </cfRule>
  </conditionalFormatting>
  <conditionalFormatting sqref="C5:C6">
    <cfRule type="cellIs" dxfId="8451" priority="103321" stopIfTrue="1" operator="equal">
      <formula>"NO ADMISIBLE"</formula>
    </cfRule>
  </conditionalFormatting>
  <conditionalFormatting sqref="C4">
    <cfRule type="cellIs" dxfId="8450" priority="103320" stopIfTrue="1" operator="equal">
      <formula>"NO ADMISIBLE"</formula>
    </cfRule>
  </conditionalFormatting>
  <conditionalFormatting sqref="T3:T12">
    <cfRule type="cellIs" dxfId="8449" priority="103319" stopIfTrue="1" operator="equal">
      <formula>"NO ADMISIBLE"</formula>
    </cfRule>
  </conditionalFormatting>
  <conditionalFormatting sqref="T4:T12 T747:T754 T758">
    <cfRule type="cellIs" dxfId="8448" priority="103316" operator="equal">
      <formula>"VERIFICAR"</formula>
    </cfRule>
    <cfRule type="cellIs" dxfId="8447" priority="103317" operator="equal">
      <formula>"NO"</formula>
    </cfRule>
    <cfRule type="cellIs" dxfId="8446" priority="103318" operator="equal">
      <formula>"SI"</formula>
    </cfRule>
  </conditionalFormatting>
  <conditionalFormatting sqref="AB3:AB12">
    <cfRule type="cellIs" dxfId="8445" priority="103315" stopIfTrue="1" operator="equal">
      <formula>"NO ADMISIBLE"</formula>
    </cfRule>
  </conditionalFormatting>
  <conditionalFormatting sqref="AC3:AC12">
    <cfRule type="cellIs" dxfId="8444" priority="103314" stopIfTrue="1" operator="equal">
      <formula>"NO ADMISIBLE"</formula>
    </cfRule>
  </conditionalFormatting>
  <conditionalFormatting sqref="AF3:AF12">
    <cfRule type="cellIs" dxfId="8443" priority="103313" stopIfTrue="1" operator="equal">
      <formula>"NO ADMISIBLE"</formula>
    </cfRule>
  </conditionalFormatting>
  <conditionalFormatting sqref="AF3:AF12 AF746:AF755 AF758 AH746:AH755 AH758 S747:S755 S758">
    <cfRule type="cellIs" dxfId="8442" priority="103311" stopIfTrue="1" operator="equal">
      <formula>"NO ADMISIBLE"</formula>
    </cfRule>
    <cfRule type="cellIs" dxfId="8441" priority="103312" stopIfTrue="1" operator="equal">
      <formula>"ADMISIBLE"</formula>
    </cfRule>
  </conditionalFormatting>
  <conditionalFormatting sqref="AH3:AH12">
    <cfRule type="cellIs" dxfId="8440" priority="103310" stopIfTrue="1" operator="equal">
      <formula>"NO ADMISIBLE"</formula>
    </cfRule>
  </conditionalFormatting>
  <conditionalFormatting sqref="AH3:AH12">
    <cfRule type="cellIs" dxfId="8439" priority="103308" stopIfTrue="1" operator="equal">
      <formula>"NO ADMISIBLE"</formula>
    </cfRule>
    <cfRule type="cellIs" dxfId="8438" priority="103309" stopIfTrue="1" operator="equal">
      <formula>"ADMISIBLE"</formula>
    </cfRule>
  </conditionalFormatting>
  <conditionalFormatting sqref="AA3">
    <cfRule type="cellIs" dxfId="8437" priority="103307" stopIfTrue="1" operator="equal">
      <formula>"NO ADMISIBLE"</formula>
    </cfRule>
  </conditionalFormatting>
  <conditionalFormatting sqref="AA3">
    <cfRule type="cellIs" dxfId="8436" priority="103305" stopIfTrue="1" operator="equal">
      <formula>"NO ADMISIBLE"</formula>
    </cfRule>
    <cfRule type="cellIs" dxfId="8435" priority="103306" stopIfTrue="1" operator="equal">
      <formula>"ADMISIBLE"</formula>
    </cfRule>
  </conditionalFormatting>
  <conditionalFormatting sqref="AI3">
    <cfRule type="cellIs" dxfId="8434" priority="103304" stopIfTrue="1" operator="equal">
      <formula>"NO ADMISIBLE"</formula>
    </cfRule>
  </conditionalFormatting>
  <conditionalFormatting sqref="AI3">
    <cfRule type="cellIs" dxfId="8433" priority="103302" stopIfTrue="1" operator="equal">
      <formula>"NO ADMISIBLE"</formula>
    </cfRule>
    <cfRule type="cellIs" dxfId="8432" priority="103303" stopIfTrue="1" operator="equal">
      <formula>"ADMISIBLE"</formula>
    </cfRule>
  </conditionalFormatting>
  <conditionalFormatting sqref="C26 C32:C35 AD26:AD35 U26:U35 Y26:Z35 M35:M36 Z36 M26:Q26 N27:Q36">
    <cfRule type="cellIs" dxfId="8431" priority="98431" stopIfTrue="1" operator="equal">
      <formula>"NO ADMISIBLE"</formula>
    </cfRule>
  </conditionalFormatting>
  <conditionalFormatting sqref="V26:Y26 V27:X35 V36 X36">
    <cfRule type="cellIs" dxfId="8430" priority="98432" stopIfTrue="1" operator="equal">
      <formula>"NO ADMISIBLE"</formula>
    </cfRule>
    <cfRule type="cellIs" dxfId="8429" priority="98433" stopIfTrue="1" operator="equal">
      <formula>"ADMISIBLE"</formula>
    </cfRule>
  </conditionalFormatting>
  <conditionalFormatting sqref="Z26:Z36">
    <cfRule type="cellIs" dxfId="8428" priority="98429" stopIfTrue="1" operator="equal">
      <formula>"NO ADMISIBLE"</formula>
    </cfRule>
    <cfRule type="cellIs" dxfId="8427" priority="98430" stopIfTrue="1" operator="equal">
      <formula>"ADMISIBLE"</formula>
    </cfRule>
  </conditionalFormatting>
  <conditionalFormatting sqref="AE26:AE35">
    <cfRule type="cellIs" dxfId="8426" priority="98428" stopIfTrue="1" operator="equal">
      <formula>"NO ADMISIBLE"</formula>
    </cfRule>
  </conditionalFormatting>
  <conditionalFormatting sqref="AE26">
    <cfRule type="cellIs" dxfId="8425" priority="98426" stopIfTrue="1" operator="equal">
      <formula>"NO ADMISIBLE"</formula>
    </cfRule>
    <cfRule type="cellIs" dxfId="8424" priority="98427" stopIfTrue="1" operator="equal">
      <formula>"ADMISIBLE"</formula>
    </cfRule>
  </conditionalFormatting>
  <conditionalFormatting sqref="AG26:AG35">
    <cfRule type="cellIs" dxfId="8423" priority="98425" stopIfTrue="1" operator="equal">
      <formula>"NO ADMISIBLE"</formula>
    </cfRule>
  </conditionalFormatting>
  <conditionalFormatting sqref="AG26">
    <cfRule type="cellIs" dxfId="8422" priority="98423" stopIfTrue="1" operator="equal">
      <formula>"NO ADMISIBLE"</formula>
    </cfRule>
    <cfRule type="cellIs" dxfId="8421" priority="98424" stopIfTrue="1" operator="equal">
      <formula>"ADMISIBLE"</formula>
    </cfRule>
  </conditionalFormatting>
  <conditionalFormatting sqref="R29:R36">
    <cfRule type="cellIs" dxfId="8420" priority="98420" stopIfTrue="1" operator="equal">
      <formula>"NO ADMISIBLE"</formula>
    </cfRule>
  </conditionalFormatting>
  <conditionalFormatting sqref="D26:D35">
    <cfRule type="cellIs" dxfId="8419" priority="98419" stopIfTrue="1" operator="equal">
      <formula>"NO ADMISIBLE"</formula>
    </cfRule>
  </conditionalFormatting>
  <conditionalFormatting sqref="AI26:AI36">
    <cfRule type="cellIs" dxfId="8418" priority="98418" stopIfTrue="1" operator="equal">
      <formula>"NO ADMISIBLE"</formula>
    </cfRule>
  </conditionalFormatting>
  <conditionalFormatting sqref="AI26:AI36">
    <cfRule type="cellIs" dxfId="8417" priority="98416" stopIfTrue="1" operator="equal">
      <formula>"NO ADMISIBLE"</formula>
    </cfRule>
    <cfRule type="cellIs" dxfId="8416" priority="98417" stopIfTrue="1" operator="equal">
      <formula>"ADMISIBLE"</formula>
    </cfRule>
  </conditionalFormatting>
  <conditionalFormatting sqref="AA26:AA36">
    <cfRule type="cellIs" dxfId="8415" priority="98415" stopIfTrue="1" operator="equal">
      <formula>"NO ADMISIBLE"</formula>
    </cfRule>
  </conditionalFormatting>
  <conditionalFormatting sqref="AA26:AA36">
    <cfRule type="cellIs" dxfId="8414" priority="98413" stopIfTrue="1" operator="equal">
      <formula>"NO ADMISIBLE"</formula>
    </cfRule>
    <cfRule type="cellIs" dxfId="8413" priority="98414" stopIfTrue="1" operator="equal">
      <formula>"ADMISIBLE"</formula>
    </cfRule>
  </conditionalFormatting>
  <conditionalFormatting sqref="J28:J36">
    <cfRule type="cellIs" dxfId="8412" priority="98412" stopIfTrue="1" operator="equal">
      <formula>"NO ADMISIBLE"</formula>
    </cfRule>
  </conditionalFormatting>
  <conditionalFormatting sqref="M27">
    <cfRule type="cellIs" dxfId="8411" priority="98411" stopIfTrue="1" operator="equal">
      <formula>"NO ADMISIBLE"</formula>
    </cfRule>
  </conditionalFormatting>
  <conditionalFormatting sqref="T26:T35">
    <cfRule type="cellIs" dxfId="8410" priority="98407" stopIfTrue="1" operator="equal">
      <formula>"NO ADMISIBLE"</formula>
    </cfRule>
  </conditionalFormatting>
  <conditionalFormatting sqref="T27:T35">
    <cfRule type="cellIs" dxfId="8409" priority="98404" operator="equal">
      <formula>"VERIFICAR"</formula>
    </cfRule>
    <cfRule type="cellIs" dxfId="8408" priority="98405" operator="equal">
      <formula>"NO"</formula>
    </cfRule>
    <cfRule type="cellIs" dxfId="8407" priority="98406" operator="equal">
      <formula>"SI"</formula>
    </cfRule>
  </conditionalFormatting>
  <conditionalFormatting sqref="AB26:AB35">
    <cfRule type="cellIs" dxfId="8406" priority="98403" stopIfTrue="1" operator="equal">
      <formula>"NO ADMISIBLE"</formula>
    </cfRule>
  </conditionalFormatting>
  <conditionalFormatting sqref="AC26:AC35">
    <cfRule type="cellIs" dxfId="8405" priority="98402" stopIfTrue="1" operator="equal">
      <formula>"NO ADMISIBLE"</formula>
    </cfRule>
  </conditionalFormatting>
  <conditionalFormatting sqref="AF26:AF36">
    <cfRule type="cellIs" dxfId="8404" priority="98401" stopIfTrue="1" operator="equal">
      <formula>"NO ADMISIBLE"</formula>
    </cfRule>
  </conditionalFormatting>
  <conditionalFormatting sqref="AF26:AF36">
    <cfRule type="cellIs" dxfId="8403" priority="98399" stopIfTrue="1" operator="equal">
      <formula>"NO ADMISIBLE"</formula>
    </cfRule>
    <cfRule type="cellIs" dxfId="8402" priority="98400" stopIfTrue="1" operator="equal">
      <formula>"ADMISIBLE"</formula>
    </cfRule>
  </conditionalFormatting>
  <conditionalFormatting sqref="AH26:AH36">
    <cfRule type="cellIs" dxfId="8401" priority="98398" stopIfTrue="1" operator="equal">
      <formula>"NO ADMISIBLE"</formula>
    </cfRule>
  </conditionalFormatting>
  <conditionalFormatting sqref="AH26:AH36">
    <cfRule type="cellIs" dxfId="8400" priority="98396" stopIfTrue="1" operator="equal">
      <formula>"NO ADMISIBLE"</formula>
    </cfRule>
    <cfRule type="cellIs" dxfId="8399" priority="98397" stopIfTrue="1" operator="equal">
      <formula>"ADMISIBLE"</formula>
    </cfRule>
  </conditionalFormatting>
  <conditionalFormatting sqref="B27:C27">
    <cfRule type="cellIs" dxfId="8398" priority="98391" stopIfTrue="1" operator="equal">
      <formula>"NO ADMISIBLE"</formula>
    </cfRule>
  </conditionalFormatting>
  <conditionalFormatting sqref="K30:M34 M28:M29">
    <cfRule type="cellIs" dxfId="8397" priority="98389" stopIfTrue="1" operator="equal">
      <formula>"NO ADMISIBLE"</formula>
    </cfRule>
  </conditionalFormatting>
  <conditionalFormatting sqref="J27:J36">
    <cfRule type="cellIs" dxfId="8396" priority="92607" stopIfTrue="1" operator="equal">
      <formula>"NO ADMISIBLE"</formula>
    </cfRule>
  </conditionalFormatting>
  <conditionalFormatting sqref="K30:L36">
    <cfRule type="cellIs" dxfId="8395" priority="92606" stopIfTrue="1" operator="equal">
      <formula>"NO ADMISIBLE"</formula>
    </cfRule>
  </conditionalFormatting>
  <conditionalFormatting sqref="C30:M36 M27:M29 C28:J29 B27:B36 C27:D27 I27:J27 B748:B755 B747:M747 C748:M748 B758:M758">
    <cfRule type="expression" dxfId="8394" priority="42565">
      <formula>MOD(ROW(),2)=0</formula>
    </cfRule>
  </conditionalFormatting>
  <conditionalFormatting sqref="T36:U36">
    <cfRule type="cellIs" dxfId="8393" priority="26246" stopIfTrue="1" operator="equal">
      <formula>"NO ADMISIBLE"</formula>
    </cfRule>
  </conditionalFormatting>
  <conditionalFormatting sqref="T36:U36">
    <cfRule type="cellIs" dxfId="8392" priority="26243" operator="equal">
      <formula>"VERIFICAR"</formula>
    </cfRule>
    <cfRule type="cellIs" dxfId="8391" priority="26244" operator="equal">
      <formula>"NO"</formula>
    </cfRule>
    <cfRule type="cellIs" dxfId="8390" priority="26245" operator="equal">
      <formula>"SI"</formula>
    </cfRule>
  </conditionalFormatting>
  <conditionalFormatting sqref="W36">
    <cfRule type="cellIs" dxfId="8389" priority="26242" stopIfTrue="1" operator="equal">
      <formula>"NO ADMISIBLE"</formula>
    </cfRule>
  </conditionalFormatting>
  <conditionalFormatting sqref="W36">
    <cfRule type="cellIs" dxfId="8388" priority="26239" operator="equal">
      <formula>"VERIFICAR"</formula>
    </cfRule>
    <cfRule type="cellIs" dxfId="8387" priority="26240" operator="equal">
      <formula>"NO"</formula>
    </cfRule>
    <cfRule type="cellIs" dxfId="8386" priority="26241" operator="equal">
      <formula>"SI"</formula>
    </cfRule>
  </conditionalFormatting>
  <conditionalFormatting sqref="Y36">
    <cfRule type="cellIs" dxfId="8385" priority="26238" stopIfTrue="1" operator="equal">
      <formula>"NO ADMISIBLE"</formula>
    </cfRule>
  </conditionalFormatting>
  <conditionalFormatting sqref="Y36">
    <cfRule type="cellIs" dxfId="8384" priority="26235" operator="equal">
      <formula>"VERIFICAR"</formula>
    </cfRule>
    <cfRule type="cellIs" dxfId="8383" priority="26236" operator="equal">
      <formula>"NO"</formula>
    </cfRule>
    <cfRule type="cellIs" dxfId="8382" priority="26237" operator="equal">
      <formula>"SI"</formula>
    </cfRule>
  </conditionalFormatting>
  <conditionalFormatting sqref="AA36:AI36">
    <cfRule type="cellIs" dxfId="8381" priority="26234" stopIfTrue="1" operator="equal">
      <formula>"NO ADMISIBLE"</formula>
    </cfRule>
  </conditionalFormatting>
  <conditionalFormatting sqref="AA36:AI36">
    <cfRule type="cellIs" dxfId="8380" priority="26231" operator="equal">
      <formula>"VERIFICAR"</formula>
    </cfRule>
    <cfRule type="cellIs" dxfId="8379" priority="26232" operator="equal">
      <formula>"NO"</formula>
    </cfRule>
    <cfRule type="cellIs" dxfId="8378" priority="26233" operator="equal">
      <formula>"SI"</formula>
    </cfRule>
  </conditionalFormatting>
  <conditionalFormatting sqref="T27:AI36 B37:AI37 C30:M36 M27:M29 AA26:AA36 AI26:AI36 C28:J29 B27:B36 T39:AI48 B49:AI49 C42:M48 M39:M41 AA38:AA48 AI38:AI48 C39:J41 B39:B48 T51:AI60 B61:AI61 C54:M60 M51:M53 AA50:AA60 AI50:AI60 C51:J53 B51:B60 T63:AI72 B73:AI73 C66:M72 M63:M65 AA62:AA72 AI62:AI72 C63:J65 B63:B72 T75:AI84 B85:AI85 C78:M84 M75:M77 AA74:AA84 AI74:AI84 C75:J77 B75:B84 T87:AI96 B97:AI97 C90:M96 M87:M89 AA86:AA96 AI86:AI96 C87:J89 B87:B96 T99:AI108 B109:AI109 C102:M108 M99:M101 AA98:AA108 AI98:AI108 C99:J101 B99:B108 T111:AI120 B121:AI121 C114:M120 M111:M113 AA110:AA120 AI110:AI120 C111:J113 B111:B120 T123:AI132 B133:AI133 C126:M132 M123:M125 AA122:AA132 AI122:AI132 C123:J125 B123:B132 T135:AI144 B145:AI145 C138:M144 M135:M137 AA134:AA144 AI134:AI144 C135:J137 B135:B144 T147:AI156 B157:AI157 C150:M156 M147:M149 AA146:AA156 AI146:AI156 C147:J149 B147:B156 T159:AI168 B169:AI169 C162:M168 M159:M161 AA158:AA168 AI158:AI168 C159:J161 B159:B168 T171:AI180 B181:AI181 C174:M180 M171:M173 AA170:AA180 AI170:AI180 C171:J173 B171:B180 T183:AI192 B193:AI193 C186:M192 M183:M185 AA182:AA192 AI182:AI192 C183:J185 B183:B192 T195:AI204 B205:AI205 C198:M204 M195:M197 AA194:AA204 AI194:AI204 C195:J197 B195:B204 T207:AI216 B217:AI217 C210:M216 M207:M209 AA206:AA216 AI206:AI216 C207:J209 B207:B216 T219:AI228 B229:AI229 C222:M228 M219:M221 AA218:AA228 AI218:AI228 C219:J221 B219:B228 T231:AI240 B241:AI241 C234:M240 M231:M233 AA230:AA240 AI230:AI240 C231:J233 B231:B240 T243:AI252 B253:AI253 C246:M252 M243:M245 AA242:AA252 AI242:AI252 C244:J245 B243:B252 T255:AI264 B265:AI265 C258:M264 M255:M257 AA254:AA264 AI254:AI264 C255:J257 B255:B264 T267:AI276 B277:AI277 C270:M276 M267:M269 AA266:AA276 AI266:AI276 C267:J269 B267:B276 T279:AI288 B289:AI289 C282:M288 M279:M281 AA278:AA288 AI278:AI288 B279:B288 T291:AI300 B301:AI301 C294:M300 M291:M293 AA290:AA300 AI290:AI300 C291:J293 B291:B300 T303:AI312 B313:AI313 C306:M312 M303:M305 AA302:AA312 AI302:AI312 C303:J305 B303:B312 T315:AI324 B325:AI325 C318:M324 M315:M317 AA314:AA324 AI314:AI324 C315:J317 B315:B324 T327:AI336 B337:AI337 C330:M336 M327:M329 AA326:AA336 AI326:AI336 C327:J329 B327:B336 T339:AI348 B349:AI349 C342:M348 M339:M341 AA338:AA348 AI338:AI348 C339:J341 B339:B348 T351:AI360 B361:AI361 C354:M360 M351:M353 AA350:AA360 AI350:AI360 C351:J353 B351:B360 T363:AI372 B373:AI373 C366:M372 M363:M365 AA362:AA372 AI362:AI372 C363:J365 B363:B372 T375:AI384 B385:AI385 C378:M384 M375:M377 AA374:AA384 AI374:AI384 C375:J377 B375:B384 T387:AI396 B397:AI397 C390:M396 M387:M389 AA386:AA396 AI386:AI396 C387:J389 B387:B396 T399:AI408 B409:AI409 C402:M408 M399:M401 AA398:AA408 AI398:AI408 C399:J401 B399:B408 T411:AI420 B421:AI421 C414:M420 M411:M413 AA410:AA420 AI410:AI420 C411:J413 B411:B420 T423:AI432 B433:AI433 C426:M432 M423:M425 AA422:AA432 AI422:AI432 C423:J425 B423:B432 T435:AI444 B445:AI445 C438:M444 M435:M437 AA434:AA444 AI434:AI444 B435:B444 T447:AI456 B457:AI457 C450:M456 M447:M449 AA446:AA456 AI446:AI456 C447:J449 B447:B456 T459:AI468 B469:AI469 C462:M468 M459:M461 AA458:AA468 AI458:AI468 C459:J461 B459:B468 T471:AI480 B481:AI481 C474:M480 M471:M473 AA470:AA480 AI470:AI480 C471:J473 B471:B480 T483:AI492 B493:AI493 C486:M492 M483:M485 AI482:AI492 C483:J485 T495:AI504 B505:AI505 C498:M504 M495:M497 AA494:AA504 AI494:AI504 C495:J497 B495:B504 T507:AI516 B517:AI517 C510:M516 M507:M509 AA506:AA516 AI506:AI516 C507:J509 B507:B516 T519:AI528 B529:AI529 C522:M528 M519:M521 AA518:AA528 AI518:AI528 C519:J521 B519:B528 T531:AI540 B541:AI541 C534:M540 M531:M533 AA530:AA540 AI530:AI540 C531:J533 B531:B540 T543:AI552 B553:AI553 C546:M552 M543:M545 AA542:AA552 AI542:AI552 C543:J545 B543:B552 T555:AI564 B565:AI565 C558:M564 M555:M557 AA554:AA564 AI554:AI564 C555:J557 B555:B564 T567:AI576 B577:AI577 C570:M576 M567:M569 AA566:AA576 AI566:AI576 C567:J569 B567:B576 T579:AI588 B589:AI589 C582:M588 M579:M581 AA578:AA588 AI578:AI588 C579:J581 B579:B588 T591:AI600 B601:AI601 C594:M600 M591:M593 AA590:AA600 AI590:AI600 B591:B600 T603:AI612 B613:AI613 C606:M612 M603:M605 AA602:AA612 AI602:AI612 C603:J605 B603:B612 T615:AI624 B625:AI625 C618:M624 M615:M617 AA614:AA624 AI614:AI624 C615:J617 B615:B624 T627:AI636 B637:AI637 C630:M636 M627:M629 AA626:AA636 AI626:AI636 C627:J629 B627:B636 T639:AI648 B649:AI649 C642:M648 M639:M641 AA638:AA648 AI638:AI648 C639:J641 B639:B648 T651:AI660 B661:AI661 C654:M660 M651:M653 AA650:AA660 AI650:AI660 C651:J653 B651:B660 T663:AI672 B673:AI673 C666:M672 M663:M665 AA662:AA672 AI662:AI672 C663:J665 B663:B672 T675:AI684 B685:AI685 C678:M684 M675:M677 AA674:AA684 AI674:AI684 C675:J677 B675:B684 T687:AI696 B697:AI697 C690:M696 M687:M689 AA686:AA696 AI686:AI696 C687:J689 B687:B696 T699:AI708 B709:AI709 C702:M708 M699:M701 AA698:AA708 AI698:AI708 C699:J701 B699:B708 T711:AI720 B721:AI721 C714:M720 M711:M713 AA710:AA720 AI710:AI720 B711:B720 T723:AI732 B733:AI733 C726:M732 M723:M725 AA722:AA732 AI722:AI732 C723:J725 B723:B732 T735:AI744 B745:AI745 C738:M744 M735:M737 AA734:AA744 AI734:AI744 C735:J737 B735:B744 B756:AI756 B769:AI769 C762:M768 M759:M761 AA757:AA768 AI757:AI768 C759:J761 B759:B768 T771:AI780 B781:AI781 C774:M780 M771:M773 AA770:AA780 AI770:AI780 C771:J773 B771:B780 T783:AI792 B793:AI793 C786:M792 M783:M785 AA782:AA792 AI782:AI792 C783:J785 B783:B792 T795:AI804 B805:AI805 C798:M804 M795:M797 AA794:AA804 AI794:AI804 C795:J797 B795:B804 T807:AI816 B817:AI817 C810:M816 M807:M809 AA806:AA816 AI806:AI816 B807:B816 T819:AI828 B829:AI829 C822:M828 M819:M821 AA818:AA828 AI818:AI828 C819:J821 B819:B828 T831:AI840 B841:AI841 C834:M840 M831:M833 AA830:AA840 AI830:AI840 C831:J833 B831:B840 T843:AI852 B853:AI853 C846:M852 M843:M845 AA842:AA852 AI842:AI852 C843:J845 B843:B852 T855:AI864 B865:AI865 C858:M864 M855:M857 AA854:AA864 AI854:AI864 C855:J857 B855:B864 T867:AI876 B877:AI877 C870:M876 M867:M869 AA866:AA876 AI866:AI876 C867:J869 B867:B876 T879:AI888 B889:AI889 C882:M888 M879:M881 AA878:AA888 AI878:AI888 C879:J881 B879:B888 T891:AI900 B901:AI901 C894:M900 M891:M893 AA890:AA900 AI890:AI900 C891:J893 B891:B900 T903:AI912 B913:AI913 C906:M912 M903:M905 AA902:AA912 AI902:AI912 C903:J905 B903:B912 T915:AI924 B925:AI925 C918:M924 M915:M917 AA914:AA924 AI914:AI924 C915:J915 B915:B924 T927:AI936 B937:AI937 C930:M936 M927:M929 AA926:AA936 AI926:AI936 C927:J929 B927:B936 T939:AI948 B949:AI949 C942:M948 M939:M941 AA938:AA948 AI938:AI948 C939:J941 B939:B948 T951:AI960 B961:AI961 C954:M960 M951:M953 AA950:AA960 AI950:AI960 C951:J953 B951:B960 T963:AI972 B973:AI973 C966:M972 M963:M965 AA962:AA972 AI962:AI972 C963:J965 B963:B972 T975:AI984 B985:AI985 C978:M984 M975:M977 AA974:AA984 AI974:AI984 C975:J977 B975:B984 T987:AI996 B997:AI997 C990:M996 M987:M989 AA986:AA996 AI986:AI996 C987:J989 B987:B996 T999:AI1008 B1009:AI1009 C1002:M1008 M999:M1001 AA998:AA1008 AI998:AI1008 C999:J1001 B999:B1008 T1011:AI1020 B1021:AI1021 C1014:M1020 M1011:M1013 AA1010:AA1020 AI1010:AI1020 C1011:J1013 B1011:B1020 T1023:AI1032 B1033:AI1033 C1026:M1032 M1023:M1025 AA1022:AA1032 AI1022:AI1032 C1023:J1025 B1023:B1032 T1035:AI1044 B1045:AI1045 C1038:M1044 M1035:M1037 AA1034:AA1044 AI1034:AI1044 C1035:J1037 B1035:B1044 T1047:AI1056 B1057:AI1057 C1050:M1056 M1047:M1049 AA1046:AA1056 AI1046:AI1056 C1047:J1049 B1047:B1056 T1059:AI1068 B1069:AI1069 C1062:M1068 M1059:M1061 AA1058:AA1068 AI1058:AI1068 C1059:J1061 B1059:B1068 T1071:AI1080 B1081:AI1081 C1074:M1080 M1071:M1073 AA1070:AA1080 AI1070:AI1080 C1071:J1073 B1071:B1080 T1083:AI1092 B1093:AI1093 C1086:M1092 M1083:M1085 AA1082:AA1092 AI1082:AI1092 C1083:J1085 B1083:B1092 T1095:AI1104 B1105:AI1105 C1098:M1104 M1095:M1097 AA1094:AA1104 AI1094:AI1104 C1095:J1097 B1095:B1104 T1107:AI1116 B1117:AI1117 C1110:M1116 M1107:M1109 AA1106:AA1116 AI1106:AI1116 C1107:J1109 B1107:B1116 T1119:AI1128 B1129:AI1129 C1122:M1128 M1119:M1121 AA1118:AA1128 AI1118:AI1128 C1119:J1121 B1119:B1128 T1131:AI1140 B1141:AI1141 C1134:M1140 M1131:M1133 AA1130:AA1140 AI1130:AI1140 C1131:J1133 B1131:B1140 T1143:AI1152 B1153:AI1153 C1146:M1152 M1143:M1145 AA1142:AA1152 AI1142:AI1152 C1143:J1145 B1143:B1152 T1155:AI1164 B1165:AI1165 C1158:M1164 M1155:M1157 AA1154:AA1164 AI1154:AI1164 C1155:J1157 B1155:B1164 T1167:AI1176 B1177:AI1177 C1170:M1176 M1167:M1169 AA1166:AA1176 AI1166:AI1176 C1167:J1169 B1167:B1176 T1179:AI1188 B1189:AI1189 C1182:M1188 M1179:M1181 AA1178:AA1188 AI1178:AI1188 C1179:J1181 B1179:B1188 T1191:AI1200 B1201:AI1201 C1194:M1200 M1191:M1193 AA1190:AA1200 AI1190:AI1200 C1191:J1193 B1191:B1200 T1203:AI1212 B1213:AI1213 C1206:M1212 M1203:M1205 AA1202:AA1212 AI1202:AI1212 C1203:J1205 B1203:B1212 T1215:AI1224 B1225:AI1225 C1218:M1224 M1215:M1217 AA1214:AA1224 AI1214:AI1224 C1215:J1217 B1215:B1224 T1227:AI1236 B1237:AI1237 C1230:M1236 M1227:M1229 AA1226:AA1236 AI1226:AI1236 C1227:J1229 T1239:AI1248 B1249:AI1249 C1242:M1248 M1239:M1241 AA1238:AA1248 AI1238:AI1248 C1239:J1241 B1239:B1248 T1251:AI1260 B1261:AI1261 C1254:M1260 M1251:M1253 AA1250:AA1260 AI1250:AI1260 C1251:J1253 B1251:B1260 T1263:AI1272 B1273:AI1273 C1266:M1272 M1263:M1265 AA1262:AA1272 AI1262:AI1272 B1263:B1272 T1275:AI1284 B1285:AI1285 C1278:M1284 M1275:M1277 AA1274:AA1284 AI1274:AI1284 C1275:J1277 B1275:B1284 T1287:AI1296 B1297:AI1297 C1290:M1296 M1287:M1289 AA1286:AA1296 AI1286:AI1296 B1287:B1296 T1299:AI1308 B1309:AI1309 C1302:M1308 M1299:M1301 AA1298:AA1308 AI1298:AI1308 C1299:J1301 B1299:B1308 T1311:AI1320 B1321:AI1321 C1314:M1320 M1311:M1313 AA1310:AA1320 AI1310:AI1320 C1311:J1313 B1311:B1320 T1323:AI1332 B1333:AI1333 C1326:M1332 M1323:M1325 AA1322:AA1332 AI1322:AI1332 C1323:J1325 B1323:B1332 T1335:AI1344 B1345:AI1345 C1338:M1344 M1335:M1337 AA1334:AA1344 AI1334:AI1344 C1335:J1337 B1335:B1344 T1347:AI1356 B1357:AI1357 C1350:M1356 M1347:M1349 AA1346:AA1356 AI1346:AI1356 C1347:J1349 B1347:B1356 T1359:AI1368 B1369:AI1369 C1362:M1368 M1359:M1361 AA1358:AA1368 AI1358:AI1368 C1359:J1361 B1359:B1368 T1371:AI1380 B1381:AI1381 C1374:M1380 M1371:M1373 AA1370:AA1380 AI1370:AI1380 C1371:J1373 B1371:B1380 T1383:AI1392 B1393:AI1393 C1386:M1392 M1383:M1385 AA1382:AA1392 AI1382:AI1392 C1383:J1385 B1383:B1392 T1395:AI1404 B1405:AI1405 C1398:M1404 M1395:M1397 AA1394:AA1404 AI1394:AI1404 C1395:J1397 B1395:B1404 T1407:AI1416 B1417:AI1417 C1410:M1416 M1407:M1409 AA1406:AA1416 AI1406:AI1416 C1407:J1409 B1407:B1416 C27:D27 I27:J27 N54:Q54 D243:J243 C279:J281 C435:J437 B483:B492 C591:J593 C711:J713 C807:J809 C917:H917 C916:D916 B1227:B1236 C1263:J1265 C1287:J1289 AA746:AA747 AI746:AI747 T747:AI755 T758:AI768 B747:M755 B758:M758 AA482:AA492">
    <cfRule type="expression" dxfId="8377" priority="23437">
      <formula>AND(ROW()=CELL("row"),COLUMN()=CELL("COL"))</formula>
    </cfRule>
  </conditionalFormatting>
  <conditionalFormatting sqref="S26:S36">
    <cfRule type="cellIs" dxfId="8376" priority="14764" stopIfTrue="1" operator="equal">
      <formula>"NO ADMISIBLE"</formula>
    </cfRule>
  </conditionalFormatting>
  <conditionalFormatting sqref="S26:S36">
    <cfRule type="cellIs" dxfId="8375" priority="14762" stopIfTrue="1" operator="equal">
      <formula>"NO ADMISIBLE"</formula>
    </cfRule>
    <cfRule type="cellIs" dxfId="8374" priority="14763" stopIfTrue="1" operator="equal">
      <formula>"ADMISIBLE"</formula>
    </cfRule>
  </conditionalFormatting>
  <conditionalFormatting sqref="K28:L29">
    <cfRule type="cellIs" dxfId="8373" priority="14761" stopIfTrue="1" operator="equal">
      <formula>"NO ADMISIBLE"</formula>
    </cfRule>
  </conditionalFormatting>
  <conditionalFormatting sqref="K28:L29">
    <cfRule type="cellIs" dxfId="8372" priority="14760" stopIfTrue="1" operator="equal">
      <formula>"NO ADMISIBLE"</formula>
    </cfRule>
  </conditionalFormatting>
  <conditionalFormatting sqref="K28:L29">
    <cfRule type="expression" dxfId="8371" priority="14759">
      <formula>MOD(ROW(),2)=0</formula>
    </cfRule>
  </conditionalFormatting>
  <conditionalFormatting sqref="K28:L29">
    <cfRule type="expression" dxfId="8370" priority="14758">
      <formula>AND(ROW()=CELL("row"),COLUMN()=CELL("COL"))</formula>
    </cfRule>
  </conditionalFormatting>
  <conditionalFormatting sqref="AA26:AA36">
    <cfRule type="cellIs" dxfId="8369" priority="14757" stopIfTrue="1" operator="equal">
      <formula>"NO ADMISIBLE"</formula>
    </cfRule>
  </conditionalFormatting>
  <conditionalFormatting sqref="AA26:AA36">
    <cfRule type="cellIs" dxfId="8368" priority="14755" stopIfTrue="1" operator="equal">
      <formula>"NO ADMISIBLE"</formula>
    </cfRule>
    <cfRule type="cellIs" dxfId="8367" priority="14756" stopIfTrue="1" operator="equal">
      <formula>"ADMISIBLE"</formula>
    </cfRule>
  </conditionalFormatting>
  <conditionalFormatting sqref="Q29:AI36 Q26:Q28 S26:AI28 Q747:AI755 Q758:AI758">
    <cfRule type="cellIs" dxfId="8366" priority="14754" operator="equal">
      <formula>"NO CUMPLE"</formula>
    </cfRule>
  </conditionalFormatting>
  <conditionalFormatting sqref="B32:B35">
    <cfRule type="cellIs" dxfId="8365" priority="8432" stopIfTrue="1" operator="equal">
      <formula>"NO ADMISIBLE"</formula>
    </cfRule>
  </conditionalFormatting>
  <conditionalFormatting sqref="C38 C44:C47 AD38:AD47 U38:U47 Y38:Z47 M47:M48 Z48 M38:Q38 N39:Q48">
    <cfRule type="cellIs" dxfId="8364" priority="8431" stopIfTrue="1" operator="equal">
      <formula>"NO ADMISIBLE"</formula>
    </cfRule>
  </conditionalFormatting>
  <conditionalFormatting sqref="V38:Y38 V39:X47 V48 X48">
    <cfRule type="cellIs" dxfId="8363" priority="8429" stopIfTrue="1" operator="equal">
      <formula>"NO ADMISIBLE"</formula>
    </cfRule>
    <cfRule type="cellIs" dxfId="8362" priority="8430" stopIfTrue="1" operator="equal">
      <formula>"ADMISIBLE"</formula>
    </cfRule>
  </conditionalFormatting>
  <conditionalFormatting sqref="Z38:Z48">
    <cfRule type="cellIs" dxfId="8361" priority="8427" stopIfTrue="1" operator="equal">
      <formula>"NO ADMISIBLE"</formula>
    </cfRule>
    <cfRule type="cellIs" dxfId="8360" priority="8428" stopIfTrue="1" operator="equal">
      <formula>"ADMISIBLE"</formula>
    </cfRule>
  </conditionalFormatting>
  <conditionalFormatting sqref="AE38:AE47">
    <cfRule type="cellIs" dxfId="8359" priority="8426" stopIfTrue="1" operator="equal">
      <formula>"NO ADMISIBLE"</formula>
    </cfRule>
  </conditionalFormatting>
  <conditionalFormatting sqref="AE38">
    <cfRule type="cellIs" dxfId="8358" priority="8424" stopIfTrue="1" operator="equal">
      <formula>"NO ADMISIBLE"</formula>
    </cfRule>
    <cfRule type="cellIs" dxfId="8357" priority="8425" stopIfTrue="1" operator="equal">
      <formula>"ADMISIBLE"</formula>
    </cfRule>
  </conditionalFormatting>
  <conditionalFormatting sqref="AG38:AG47">
    <cfRule type="cellIs" dxfId="8356" priority="8423" stopIfTrue="1" operator="equal">
      <formula>"NO ADMISIBLE"</formula>
    </cfRule>
  </conditionalFormatting>
  <conditionalFormatting sqref="AG38">
    <cfRule type="cellIs" dxfId="8355" priority="8421" stopIfTrue="1" operator="equal">
      <formula>"NO ADMISIBLE"</formula>
    </cfRule>
    <cfRule type="cellIs" dxfId="8354" priority="8422" stopIfTrue="1" operator="equal">
      <formula>"ADMISIBLE"</formula>
    </cfRule>
  </conditionalFormatting>
  <conditionalFormatting sqref="R47:R48">
    <cfRule type="cellIs" dxfId="8353" priority="8420" stopIfTrue="1" operator="equal">
      <formula>"NO ADMISIBLE"</formula>
    </cfRule>
  </conditionalFormatting>
  <conditionalFormatting sqref="D38:D47">
    <cfRule type="cellIs" dxfId="8352" priority="8419" stopIfTrue="1" operator="equal">
      <formula>"NO ADMISIBLE"</formula>
    </cfRule>
  </conditionalFormatting>
  <conditionalFormatting sqref="AI38:AI48">
    <cfRule type="cellIs" dxfId="8351" priority="8418" stopIfTrue="1" operator="equal">
      <formula>"NO ADMISIBLE"</formula>
    </cfRule>
  </conditionalFormatting>
  <conditionalFormatting sqref="AI38:AI48">
    <cfRule type="cellIs" dxfId="8350" priority="8416" stopIfTrue="1" operator="equal">
      <formula>"NO ADMISIBLE"</formula>
    </cfRule>
    <cfRule type="cellIs" dxfId="8349" priority="8417" stopIfTrue="1" operator="equal">
      <formula>"ADMISIBLE"</formula>
    </cfRule>
  </conditionalFormatting>
  <conditionalFormatting sqref="AA38:AA48">
    <cfRule type="cellIs" dxfId="8348" priority="8415" stopIfTrue="1" operator="equal">
      <formula>"NO ADMISIBLE"</formula>
    </cfRule>
  </conditionalFormatting>
  <conditionalFormatting sqref="AA38:AA48">
    <cfRule type="cellIs" dxfId="8347" priority="8413" stopIfTrue="1" operator="equal">
      <formula>"NO ADMISIBLE"</formula>
    </cfRule>
    <cfRule type="cellIs" dxfId="8346" priority="8414" stopIfTrue="1" operator="equal">
      <formula>"ADMISIBLE"</formula>
    </cfRule>
  </conditionalFormatting>
  <conditionalFormatting sqref="J40:J48">
    <cfRule type="cellIs" dxfId="8345" priority="8412" stopIfTrue="1" operator="equal">
      <formula>"NO ADMISIBLE"</formula>
    </cfRule>
  </conditionalFormatting>
  <conditionalFormatting sqref="M39">
    <cfRule type="cellIs" dxfId="8344" priority="8411" stopIfTrue="1" operator="equal">
      <formula>"NO ADMISIBLE"</formula>
    </cfRule>
  </conditionalFormatting>
  <conditionalFormatting sqref="T38:T47">
    <cfRule type="cellIs" dxfId="8343" priority="8410" stopIfTrue="1" operator="equal">
      <formula>"NO ADMISIBLE"</formula>
    </cfRule>
  </conditionalFormatting>
  <conditionalFormatting sqref="T39:T47">
    <cfRule type="cellIs" dxfId="8342" priority="8407" operator="equal">
      <formula>"VERIFICAR"</formula>
    </cfRule>
    <cfRule type="cellIs" dxfId="8341" priority="8408" operator="equal">
      <formula>"NO"</formula>
    </cfRule>
    <cfRule type="cellIs" dxfId="8340" priority="8409" operator="equal">
      <formula>"SI"</formula>
    </cfRule>
  </conditionalFormatting>
  <conditionalFormatting sqref="AB38:AB47">
    <cfRule type="cellIs" dxfId="8339" priority="8406" stopIfTrue="1" operator="equal">
      <formula>"NO ADMISIBLE"</formula>
    </cfRule>
  </conditionalFormatting>
  <conditionalFormatting sqref="AC38:AC47">
    <cfRule type="cellIs" dxfId="8338" priority="8405" stopIfTrue="1" operator="equal">
      <formula>"NO ADMISIBLE"</formula>
    </cfRule>
  </conditionalFormatting>
  <conditionalFormatting sqref="AF38:AF48">
    <cfRule type="cellIs" dxfId="8337" priority="8404" stopIfTrue="1" operator="equal">
      <formula>"NO ADMISIBLE"</formula>
    </cfRule>
  </conditionalFormatting>
  <conditionalFormatting sqref="AF38:AF48">
    <cfRule type="cellIs" dxfId="8336" priority="8402" stopIfTrue="1" operator="equal">
      <formula>"NO ADMISIBLE"</formula>
    </cfRule>
    <cfRule type="cellIs" dxfId="8335" priority="8403" stopIfTrue="1" operator="equal">
      <formula>"ADMISIBLE"</formula>
    </cfRule>
  </conditionalFormatting>
  <conditionalFormatting sqref="AH38:AH48">
    <cfRule type="cellIs" dxfId="8334" priority="8401" stopIfTrue="1" operator="equal">
      <formula>"NO ADMISIBLE"</formula>
    </cfRule>
  </conditionalFormatting>
  <conditionalFormatting sqref="AH38:AH48">
    <cfRule type="cellIs" dxfId="8333" priority="8399" stopIfTrue="1" operator="equal">
      <formula>"NO ADMISIBLE"</formula>
    </cfRule>
    <cfRule type="cellIs" dxfId="8332" priority="8400" stopIfTrue="1" operator="equal">
      <formula>"ADMISIBLE"</formula>
    </cfRule>
  </conditionalFormatting>
  <conditionalFormatting sqref="B39:C39">
    <cfRule type="cellIs" dxfId="8331" priority="8398" stopIfTrue="1" operator="equal">
      <formula>"NO ADMISIBLE"</formula>
    </cfRule>
  </conditionalFormatting>
  <conditionalFormatting sqref="K42:M46 M40:M41">
    <cfRule type="cellIs" dxfId="8330" priority="8397" stopIfTrue="1" operator="equal">
      <formula>"NO ADMISIBLE"</formula>
    </cfRule>
  </conditionalFormatting>
  <conditionalFormatting sqref="J39:J48">
    <cfRule type="cellIs" dxfId="8329" priority="8396" stopIfTrue="1" operator="equal">
      <formula>"NO ADMISIBLE"</formula>
    </cfRule>
  </conditionalFormatting>
  <conditionalFormatting sqref="K42:L48">
    <cfRule type="cellIs" dxfId="8328" priority="8395" stopIfTrue="1" operator="equal">
      <formula>"NO ADMISIBLE"</formula>
    </cfRule>
  </conditionalFormatting>
  <conditionalFormatting sqref="C42:M48 M39:M41 C39:J41 B39:B48">
    <cfRule type="expression" dxfId="8327" priority="8394">
      <formula>MOD(ROW(),2)=0</formula>
    </cfRule>
  </conditionalFormatting>
  <conditionalFormatting sqref="T48:U48">
    <cfRule type="cellIs" dxfId="8326" priority="8393" stopIfTrue="1" operator="equal">
      <formula>"NO ADMISIBLE"</formula>
    </cfRule>
  </conditionalFormatting>
  <conditionalFormatting sqref="T48:U48">
    <cfRule type="cellIs" dxfId="8325" priority="8390" operator="equal">
      <formula>"VERIFICAR"</formula>
    </cfRule>
    <cfRule type="cellIs" dxfId="8324" priority="8391" operator="equal">
      <formula>"NO"</formula>
    </cfRule>
    <cfRule type="cellIs" dxfId="8323" priority="8392" operator="equal">
      <formula>"SI"</formula>
    </cfRule>
  </conditionalFormatting>
  <conditionalFormatting sqref="W48">
    <cfRule type="cellIs" dxfId="8322" priority="8389" stopIfTrue="1" operator="equal">
      <formula>"NO ADMISIBLE"</formula>
    </cfRule>
  </conditionalFormatting>
  <conditionalFormatting sqref="W48">
    <cfRule type="cellIs" dxfId="8321" priority="8386" operator="equal">
      <formula>"VERIFICAR"</formula>
    </cfRule>
    <cfRule type="cellIs" dxfId="8320" priority="8387" operator="equal">
      <formula>"NO"</formula>
    </cfRule>
    <cfRule type="cellIs" dxfId="8319" priority="8388" operator="equal">
      <formula>"SI"</formula>
    </cfRule>
  </conditionalFormatting>
  <conditionalFormatting sqref="Y48">
    <cfRule type="cellIs" dxfId="8318" priority="8385" stopIfTrue="1" operator="equal">
      <formula>"NO ADMISIBLE"</formula>
    </cfRule>
  </conditionalFormatting>
  <conditionalFormatting sqref="Y48">
    <cfRule type="cellIs" dxfId="8317" priority="8382" operator="equal">
      <formula>"VERIFICAR"</formula>
    </cfRule>
    <cfRule type="cellIs" dxfId="8316" priority="8383" operator="equal">
      <formula>"NO"</formula>
    </cfRule>
    <cfRule type="cellIs" dxfId="8315" priority="8384" operator="equal">
      <formula>"SI"</formula>
    </cfRule>
  </conditionalFormatting>
  <conditionalFormatting sqref="AA48:AI48">
    <cfRule type="cellIs" dxfId="8314" priority="8381" stopIfTrue="1" operator="equal">
      <formula>"NO ADMISIBLE"</formula>
    </cfRule>
  </conditionalFormatting>
  <conditionalFormatting sqref="AA48:AI48">
    <cfRule type="cellIs" dxfId="8313" priority="8378" operator="equal">
      <formula>"VERIFICAR"</formula>
    </cfRule>
    <cfRule type="cellIs" dxfId="8312" priority="8379" operator="equal">
      <formula>"NO"</formula>
    </cfRule>
    <cfRule type="cellIs" dxfId="8311" priority="8380" operator="equal">
      <formula>"SI"</formula>
    </cfRule>
  </conditionalFormatting>
  <conditionalFormatting sqref="S38">
    <cfRule type="cellIs" dxfId="8310" priority="8377" stopIfTrue="1" operator="equal">
      <formula>"NO ADMISIBLE"</formula>
    </cfRule>
  </conditionalFormatting>
  <conditionalFormatting sqref="S38">
    <cfRule type="cellIs" dxfId="8309" priority="8375" stopIfTrue="1" operator="equal">
      <formula>"NO ADMISIBLE"</formula>
    </cfRule>
    <cfRule type="cellIs" dxfId="8308" priority="8376" stopIfTrue="1" operator="equal">
      <formula>"ADMISIBLE"</formula>
    </cfRule>
  </conditionalFormatting>
  <conditionalFormatting sqref="K40:L41">
    <cfRule type="cellIs" dxfId="8307" priority="8374" stopIfTrue="1" operator="equal">
      <formula>"NO ADMISIBLE"</formula>
    </cfRule>
  </conditionalFormatting>
  <conditionalFormatting sqref="K39:L41">
    <cfRule type="cellIs" dxfId="8306" priority="8373" stopIfTrue="1" operator="equal">
      <formula>"NO ADMISIBLE"</formula>
    </cfRule>
  </conditionalFormatting>
  <conditionalFormatting sqref="K39:L41">
    <cfRule type="expression" dxfId="8305" priority="8372">
      <formula>MOD(ROW(),2)=0</formula>
    </cfRule>
  </conditionalFormatting>
  <conditionalFormatting sqref="K39:L41">
    <cfRule type="expression" dxfId="8304" priority="8371">
      <formula>AND(ROW()=CELL("row"),COLUMN()=CELL("COL"))</formula>
    </cfRule>
  </conditionalFormatting>
  <conditionalFormatting sqref="AA38:AA48">
    <cfRule type="cellIs" dxfId="8303" priority="8370" stopIfTrue="1" operator="equal">
      <formula>"NO ADMISIBLE"</formula>
    </cfRule>
  </conditionalFormatting>
  <conditionalFormatting sqref="AA38:AA48">
    <cfRule type="cellIs" dxfId="8302" priority="8368" stopIfTrue="1" operator="equal">
      <formula>"NO ADMISIBLE"</formula>
    </cfRule>
    <cfRule type="cellIs" dxfId="8301" priority="8369" stopIfTrue="1" operator="equal">
      <formula>"ADMISIBLE"</formula>
    </cfRule>
  </conditionalFormatting>
  <conditionalFormatting sqref="T39:AI48 Q47:R48 Q38:Q46 S38:AI38">
    <cfRule type="cellIs" dxfId="8300" priority="8367" operator="equal">
      <formula>"NO CUMPLE"</formula>
    </cfRule>
  </conditionalFormatting>
  <conditionalFormatting sqref="B44:B47">
    <cfRule type="cellIs" dxfId="8299" priority="8366" stopIfTrue="1" operator="equal">
      <formula>"NO ADMISIBLE"</formula>
    </cfRule>
  </conditionalFormatting>
  <conditionalFormatting sqref="C50 C56:C59 AD50:AD59 U50:U59 Y50:Z59 M59:M60 Z60 M50:Q50 N51:Q53 N55:Q60">
    <cfRule type="cellIs" dxfId="8298" priority="8365" stopIfTrue="1" operator="equal">
      <formula>"NO ADMISIBLE"</formula>
    </cfRule>
  </conditionalFormatting>
  <conditionalFormatting sqref="V50:Y50 V51:X59 V60 X60">
    <cfRule type="cellIs" dxfId="8297" priority="8363" stopIfTrue="1" operator="equal">
      <formula>"NO ADMISIBLE"</formula>
    </cfRule>
    <cfRule type="cellIs" dxfId="8296" priority="8364" stopIfTrue="1" operator="equal">
      <formula>"ADMISIBLE"</formula>
    </cfRule>
  </conditionalFormatting>
  <conditionalFormatting sqref="Z50:Z60">
    <cfRule type="cellIs" dxfId="8295" priority="8361" stopIfTrue="1" operator="equal">
      <formula>"NO ADMISIBLE"</formula>
    </cfRule>
    <cfRule type="cellIs" dxfId="8294" priority="8362" stopIfTrue="1" operator="equal">
      <formula>"ADMISIBLE"</formula>
    </cfRule>
  </conditionalFormatting>
  <conditionalFormatting sqref="AE50:AE59">
    <cfRule type="cellIs" dxfId="8293" priority="8360" stopIfTrue="1" operator="equal">
      <formula>"NO ADMISIBLE"</formula>
    </cfRule>
  </conditionalFormatting>
  <conditionalFormatting sqref="AE50">
    <cfRule type="cellIs" dxfId="8292" priority="8358" stopIfTrue="1" operator="equal">
      <formula>"NO ADMISIBLE"</formula>
    </cfRule>
    <cfRule type="cellIs" dxfId="8291" priority="8359" stopIfTrue="1" operator="equal">
      <formula>"ADMISIBLE"</formula>
    </cfRule>
  </conditionalFormatting>
  <conditionalFormatting sqref="AG50:AG59">
    <cfRule type="cellIs" dxfId="8290" priority="8357" stopIfTrue="1" operator="equal">
      <formula>"NO ADMISIBLE"</formula>
    </cfRule>
  </conditionalFormatting>
  <conditionalFormatting sqref="AG50">
    <cfRule type="cellIs" dxfId="8289" priority="8355" stopIfTrue="1" operator="equal">
      <formula>"NO ADMISIBLE"</formula>
    </cfRule>
    <cfRule type="cellIs" dxfId="8288" priority="8356" stopIfTrue="1" operator="equal">
      <formula>"ADMISIBLE"</formula>
    </cfRule>
  </conditionalFormatting>
  <conditionalFormatting sqref="R59:R60">
    <cfRule type="cellIs" dxfId="8287" priority="8354" stopIfTrue="1" operator="equal">
      <formula>"NO ADMISIBLE"</formula>
    </cfRule>
  </conditionalFormatting>
  <conditionalFormatting sqref="D50:D59">
    <cfRule type="cellIs" dxfId="8286" priority="8353" stopIfTrue="1" operator="equal">
      <formula>"NO ADMISIBLE"</formula>
    </cfRule>
  </conditionalFormatting>
  <conditionalFormatting sqref="AI50:AI60">
    <cfRule type="cellIs" dxfId="8285" priority="8352" stopIfTrue="1" operator="equal">
      <formula>"NO ADMISIBLE"</formula>
    </cfRule>
  </conditionalFormatting>
  <conditionalFormatting sqref="AI50:AI60">
    <cfRule type="cellIs" dxfId="8284" priority="8350" stopIfTrue="1" operator="equal">
      <formula>"NO ADMISIBLE"</formula>
    </cfRule>
    <cfRule type="cellIs" dxfId="8283" priority="8351" stopIfTrue="1" operator="equal">
      <formula>"ADMISIBLE"</formula>
    </cfRule>
  </conditionalFormatting>
  <conditionalFormatting sqref="AA50:AA60">
    <cfRule type="cellIs" dxfId="8282" priority="8349" stopIfTrue="1" operator="equal">
      <formula>"NO ADMISIBLE"</formula>
    </cfRule>
  </conditionalFormatting>
  <conditionalFormatting sqref="AA50:AA60">
    <cfRule type="cellIs" dxfId="8281" priority="8347" stopIfTrue="1" operator="equal">
      <formula>"NO ADMISIBLE"</formula>
    </cfRule>
    <cfRule type="cellIs" dxfId="8280" priority="8348" stopIfTrue="1" operator="equal">
      <formula>"ADMISIBLE"</formula>
    </cfRule>
  </conditionalFormatting>
  <conditionalFormatting sqref="J52:J60">
    <cfRule type="cellIs" dxfId="8279" priority="8346" stopIfTrue="1" operator="equal">
      <formula>"NO ADMISIBLE"</formula>
    </cfRule>
  </conditionalFormatting>
  <conditionalFormatting sqref="M51">
    <cfRule type="cellIs" dxfId="8278" priority="8345" stopIfTrue="1" operator="equal">
      <formula>"NO ADMISIBLE"</formula>
    </cfRule>
  </conditionalFormatting>
  <conditionalFormatting sqref="T50:T59">
    <cfRule type="cellIs" dxfId="8277" priority="8344" stopIfTrue="1" operator="equal">
      <formula>"NO ADMISIBLE"</formula>
    </cfRule>
  </conditionalFormatting>
  <conditionalFormatting sqref="T51:T59">
    <cfRule type="cellIs" dxfId="8276" priority="8341" operator="equal">
      <formula>"VERIFICAR"</formula>
    </cfRule>
    <cfRule type="cellIs" dxfId="8275" priority="8342" operator="equal">
      <formula>"NO"</formula>
    </cfRule>
    <cfRule type="cellIs" dxfId="8274" priority="8343" operator="equal">
      <formula>"SI"</formula>
    </cfRule>
  </conditionalFormatting>
  <conditionalFormatting sqref="AB50:AB59">
    <cfRule type="cellIs" dxfId="8273" priority="8340" stopIfTrue="1" operator="equal">
      <formula>"NO ADMISIBLE"</formula>
    </cfRule>
  </conditionalFormatting>
  <conditionalFormatting sqref="AC50:AC59">
    <cfRule type="cellIs" dxfId="8272" priority="8339" stopIfTrue="1" operator="equal">
      <formula>"NO ADMISIBLE"</formula>
    </cfRule>
  </conditionalFormatting>
  <conditionalFormatting sqref="AF50:AF60">
    <cfRule type="cellIs" dxfId="8271" priority="8338" stopIfTrue="1" operator="equal">
      <formula>"NO ADMISIBLE"</formula>
    </cfRule>
  </conditionalFormatting>
  <conditionalFormatting sqref="AF50:AF60">
    <cfRule type="cellIs" dxfId="8270" priority="8336" stopIfTrue="1" operator="equal">
      <formula>"NO ADMISIBLE"</formula>
    </cfRule>
    <cfRule type="cellIs" dxfId="8269" priority="8337" stopIfTrue="1" operator="equal">
      <formula>"ADMISIBLE"</formula>
    </cfRule>
  </conditionalFormatting>
  <conditionalFormatting sqref="AH50:AH60">
    <cfRule type="cellIs" dxfId="8268" priority="8335" stopIfTrue="1" operator="equal">
      <formula>"NO ADMISIBLE"</formula>
    </cfRule>
  </conditionalFormatting>
  <conditionalFormatting sqref="AH50:AH60">
    <cfRule type="cellIs" dxfId="8267" priority="8333" stopIfTrue="1" operator="equal">
      <formula>"NO ADMISIBLE"</formula>
    </cfRule>
    <cfRule type="cellIs" dxfId="8266" priority="8334" stopIfTrue="1" operator="equal">
      <formula>"ADMISIBLE"</formula>
    </cfRule>
  </conditionalFormatting>
  <conditionalFormatting sqref="B51:C51">
    <cfRule type="cellIs" dxfId="8265" priority="8332" stopIfTrue="1" operator="equal">
      <formula>"NO ADMISIBLE"</formula>
    </cfRule>
  </conditionalFormatting>
  <conditionalFormatting sqref="K54:M58 M52:M53 N54:Q54">
    <cfRule type="cellIs" dxfId="8264" priority="8331" stopIfTrue="1" operator="equal">
      <formula>"NO ADMISIBLE"</formula>
    </cfRule>
  </conditionalFormatting>
  <conditionalFormatting sqref="J51:J60">
    <cfRule type="cellIs" dxfId="8263" priority="8330" stopIfTrue="1" operator="equal">
      <formula>"NO ADMISIBLE"</formula>
    </cfRule>
  </conditionalFormatting>
  <conditionalFormatting sqref="K54:L60">
    <cfRule type="cellIs" dxfId="8262" priority="8329" stopIfTrue="1" operator="equal">
      <formula>"NO ADMISIBLE"</formula>
    </cfRule>
  </conditionalFormatting>
  <conditionalFormatting sqref="C54:M60 M51:M53 C51:J53 B51:B60 N54:Q54">
    <cfRule type="expression" dxfId="8261" priority="8328">
      <formula>MOD(ROW(),2)=0</formula>
    </cfRule>
  </conditionalFormatting>
  <conditionalFormatting sqref="T60:U60">
    <cfRule type="cellIs" dxfId="8260" priority="8327" stopIfTrue="1" operator="equal">
      <formula>"NO ADMISIBLE"</formula>
    </cfRule>
  </conditionalFormatting>
  <conditionalFormatting sqref="T60:U60">
    <cfRule type="cellIs" dxfId="8259" priority="8324" operator="equal">
      <formula>"VERIFICAR"</formula>
    </cfRule>
    <cfRule type="cellIs" dxfId="8258" priority="8325" operator="equal">
      <formula>"NO"</formula>
    </cfRule>
    <cfRule type="cellIs" dxfId="8257" priority="8326" operator="equal">
      <formula>"SI"</formula>
    </cfRule>
  </conditionalFormatting>
  <conditionalFormatting sqref="W60">
    <cfRule type="cellIs" dxfId="8256" priority="8323" stopIfTrue="1" operator="equal">
      <formula>"NO ADMISIBLE"</formula>
    </cfRule>
  </conditionalFormatting>
  <conditionalFormatting sqref="W60">
    <cfRule type="cellIs" dxfId="8255" priority="8320" operator="equal">
      <formula>"VERIFICAR"</formula>
    </cfRule>
    <cfRule type="cellIs" dxfId="8254" priority="8321" operator="equal">
      <formula>"NO"</formula>
    </cfRule>
    <cfRule type="cellIs" dxfId="8253" priority="8322" operator="equal">
      <formula>"SI"</formula>
    </cfRule>
  </conditionalFormatting>
  <conditionalFormatting sqref="Y60">
    <cfRule type="cellIs" dxfId="8252" priority="8319" stopIfTrue="1" operator="equal">
      <formula>"NO ADMISIBLE"</formula>
    </cfRule>
  </conditionalFormatting>
  <conditionalFormatting sqref="Y60">
    <cfRule type="cellIs" dxfId="8251" priority="8316" operator="equal">
      <formula>"VERIFICAR"</formula>
    </cfRule>
    <cfRule type="cellIs" dxfId="8250" priority="8317" operator="equal">
      <formula>"NO"</formula>
    </cfRule>
    <cfRule type="cellIs" dxfId="8249" priority="8318" operator="equal">
      <formula>"SI"</formula>
    </cfRule>
  </conditionalFormatting>
  <conditionalFormatting sqref="AA60:AI60">
    <cfRule type="cellIs" dxfId="8248" priority="8315" stopIfTrue="1" operator="equal">
      <formula>"NO ADMISIBLE"</formula>
    </cfRule>
  </conditionalFormatting>
  <conditionalFormatting sqref="AA60:AI60">
    <cfRule type="cellIs" dxfId="8247" priority="8312" operator="equal">
      <formula>"VERIFICAR"</formula>
    </cfRule>
    <cfRule type="cellIs" dxfId="8246" priority="8313" operator="equal">
      <formula>"NO"</formula>
    </cfRule>
    <cfRule type="cellIs" dxfId="8245" priority="8314" operator="equal">
      <formula>"SI"</formula>
    </cfRule>
  </conditionalFormatting>
  <conditionalFormatting sqref="S50">
    <cfRule type="cellIs" dxfId="8244" priority="8311" stopIfTrue="1" operator="equal">
      <formula>"NO ADMISIBLE"</formula>
    </cfRule>
  </conditionalFormatting>
  <conditionalFormatting sqref="S50">
    <cfRule type="cellIs" dxfId="8243" priority="8309" stopIfTrue="1" operator="equal">
      <formula>"NO ADMISIBLE"</formula>
    </cfRule>
    <cfRule type="cellIs" dxfId="8242" priority="8310" stopIfTrue="1" operator="equal">
      <formula>"ADMISIBLE"</formula>
    </cfRule>
  </conditionalFormatting>
  <conditionalFormatting sqref="K52:L53">
    <cfRule type="cellIs" dxfId="8241" priority="8308" stopIfTrue="1" operator="equal">
      <formula>"NO ADMISIBLE"</formula>
    </cfRule>
  </conditionalFormatting>
  <conditionalFormatting sqref="K51:L53">
    <cfRule type="cellIs" dxfId="8240" priority="8307" stopIfTrue="1" operator="equal">
      <formula>"NO ADMISIBLE"</formula>
    </cfRule>
  </conditionalFormatting>
  <conditionalFormatting sqref="K51:L53">
    <cfRule type="expression" dxfId="8239" priority="8306">
      <formula>MOD(ROW(),2)=0</formula>
    </cfRule>
  </conditionalFormatting>
  <conditionalFormatting sqref="K51:L53">
    <cfRule type="expression" dxfId="8238" priority="8305">
      <formula>AND(ROW()=CELL("row"),COLUMN()=CELL("COL"))</formula>
    </cfRule>
  </conditionalFormatting>
  <conditionalFormatting sqref="AA50:AA60">
    <cfRule type="cellIs" dxfId="8237" priority="8304" stopIfTrue="1" operator="equal">
      <formula>"NO ADMISIBLE"</formula>
    </cfRule>
  </conditionalFormatting>
  <conditionalFormatting sqref="AA50:AA60">
    <cfRule type="cellIs" dxfId="8236" priority="8302" stopIfTrue="1" operator="equal">
      <formula>"NO ADMISIBLE"</formula>
    </cfRule>
    <cfRule type="cellIs" dxfId="8235" priority="8303" stopIfTrue="1" operator="equal">
      <formula>"ADMISIBLE"</formula>
    </cfRule>
  </conditionalFormatting>
  <conditionalFormatting sqref="Q59:R60 T51:AI60 S50:AI50 Q50:Q53 Q55:Q58">
    <cfRule type="cellIs" dxfId="8234" priority="8301" operator="equal">
      <formula>"NO CUMPLE"</formula>
    </cfRule>
  </conditionalFormatting>
  <conditionalFormatting sqref="B56:B59">
    <cfRule type="cellIs" dxfId="8233" priority="8300" stopIfTrue="1" operator="equal">
      <formula>"NO ADMISIBLE"</formula>
    </cfRule>
  </conditionalFormatting>
  <conditionalFormatting sqref="C62 C68:C71 AD62:AD71 U62:U71 Y62:Z71 M71:M72 Z72 M62:Q62 N63:Q72">
    <cfRule type="cellIs" dxfId="8232" priority="8299" stopIfTrue="1" operator="equal">
      <formula>"NO ADMISIBLE"</formula>
    </cfRule>
  </conditionalFormatting>
  <conditionalFormatting sqref="V62:Y62 V63:X71 V72 X72">
    <cfRule type="cellIs" dxfId="8231" priority="8297" stopIfTrue="1" operator="equal">
      <formula>"NO ADMISIBLE"</formula>
    </cfRule>
    <cfRule type="cellIs" dxfId="8230" priority="8298" stopIfTrue="1" operator="equal">
      <formula>"ADMISIBLE"</formula>
    </cfRule>
  </conditionalFormatting>
  <conditionalFormatting sqref="Z62:Z72">
    <cfRule type="cellIs" dxfId="8229" priority="8295" stopIfTrue="1" operator="equal">
      <formula>"NO ADMISIBLE"</formula>
    </cfRule>
    <cfRule type="cellIs" dxfId="8228" priority="8296" stopIfTrue="1" operator="equal">
      <formula>"ADMISIBLE"</formula>
    </cfRule>
  </conditionalFormatting>
  <conditionalFormatting sqref="AE62:AE71">
    <cfRule type="cellIs" dxfId="8227" priority="8294" stopIfTrue="1" operator="equal">
      <formula>"NO ADMISIBLE"</formula>
    </cfRule>
  </conditionalFormatting>
  <conditionalFormatting sqref="AE62">
    <cfRule type="cellIs" dxfId="8226" priority="8292" stopIfTrue="1" operator="equal">
      <formula>"NO ADMISIBLE"</formula>
    </cfRule>
    <cfRule type="cellIs" dxfId="8225" priority="8293" stopIfTrue="1" operator="equal">
      <formula>"ADMISIBLE"</formula>
    </cfRule>
  </conditionalFormatting>
  <conditionalFormatting sqref="AG62:AG71">
    <cfRule type="cellIs" dxfId="8224" priority="8291" stopIfTrue="1" operator="equal">
      <formula>"NO ADMISIBLE"</formula>
    </cfRule>
  </conditionalFormatting>
  <conditionalFormatting sqref="AG62">
    <cfRule type="cellIs" dxfId="8223" priority="8289" stopIfTrue="1" operator="equal">
      <formula>"NO ADMISIBLE"</formula>
    </cfRule>
    <cfRule type="cellIs" dxfId="8222" priority="8290" stopIfTrue="1" operator="equal">
      <formula>"ADMISIBLE"</formula>
    </cfRule>
  </conditionalFormatting>
  <conditionalFormatting sqref="R71:R72">
    <cfRule type="cellIs" dxfId="8221" priority="8288" stopIfTrue="1" operator="equal">
      <formula>"NO ADMISIBLE"</formula>
    </cfRule>
  </conditionalFormatting>
  <conditionalFormatting sqref="D62:D71">
    <cfRule type="cellIs" dxfId="8220" priority="8287" stopIfTrue="1" operator="equal">
      <formula>"NO ADMISIBLE"</formula>
    </cfRule>
  </conditionalFormatting>
  <conditionalFormatting sqref="AI62:AI72">
    <cfRule type="cellIs" dxfId="8219" priority="8286" stopIfTrue="1" operator="equal">
      <formula>"NO ADMISIBLE"</formula>
    </cfRule>
  </conditionalFormatting>
  <conditionalFormatting sqref="AI62:AI72">
    <cfRule type="cellIs" dxfId="8218" priority="8284" stopIfTrue="1" operator="equal">
      <formula>"NO ADMISIBLE"</formula>
    </cfRule>
    <cfRule type="cellIs" dxfId="8217" priority="8285" stopIfTrue="1" operator="equal">
      <formula>"ADMISIBLE"</formula>
    </cfRule>
  </conditionalFormatting>
  <conditionalFormatting sqref="AA62:AA72">
    <cfRule type="cellIs" dxfId="8216" priority="8283" stopIfTrue="1" operator="equal">
      <formula>"NO ADMISIBLE"</formula>
    </cfRule>
  </conditionalFormatting>
  <conditionalFormatting sqref="AA62:AA72">
    <cfRule type="cellIs" dxfId="8215" priority="8281" stopIfTrue="1" operator="equal">
      <formula>"NO ADMISIBLE"</formula>
    </cfRule>
    <cfRule type="cellIs" dxfId="8214" priority="8282" stopIfTrue="1" operator="equal">
      <formula>"ADMISIBLE"</formula>
    </cfRule>
  </conditionalFormatting>
  <conditionalFormatting sqref="J64:J72">
    <cfRule type="cellIs" dxfId="8213" priority="8280" stopIfTrue="1" operator="equal">
      <formula>"NO ADMISIBLE"</formula>
    </cfRule>
  </conditionalFormatting>
  <conditionalFormatting sqref="M63">
    <cfRule type="cellIs" dxfId="8212" priority="8279" stopIfTrue="1" operator="equal">
      <formula>"NO ADMISIBLE"</formula>
    </cfRule>
  </conditionalFormatting>
  <conditionalFormatting sqref="T62:T71">
    <cfRule type="cellIs" dxfId="8211" priority="8278" stopIfTrue="1" operator="equal">
      <formula>"NO ADMISIBLE"</formula>
    </cfRule>
  </conditionalFormatting>
  <conditionalFormatting sqref="T63:T71">
    <cfRule type="cellIs" dxfId="8210" priority="8275" operator="equal">
      <formula>"VERIFICAR"</formula>
    </cfRule>
    <cfRule type="cellIs" dxfId="8209" priority="8276" operator="equal">
      <formula>"NO"</formula>
    </cfRule>
    <cfRule type="cellIs" dxfId="8208" priority="8277" operator="equal">
      <formula>"SI"</formula>
    </cfRule>
  </conditionalFormatting>
  <conditionalFormatting sqref="AB62:AB71">
    <cfRule type="cellIs" dxfId="8207" priority="8274" stopIfTrue="1" operator="equal">
      <formula>"NO ADMISIBLE"</formula>
    </cfRule>
  </conditionalFormatting>
  <conditionalFormatting sqref="AC62:AC71">
    <cfRule type="cellIs" dxfId="8206" priority="8273" stopIfTrue="1" operator="equal">
      <formula>"NO ADMISIBLE"</formula>
    </cfRule>
  </conditionalFormatting>
  <conditionalFormatting sqref="AF62:AF72">
    <cfRule type="cellIs" dxfId="8205" priority="8272" stopIfTrue="1" operator="equal">
      <formula>"NO ADMISIBLE"</formula>
    </cfRule>
  </conditionalFormatting>
  <conditionalFormatting sqref="AF62:AF72">
    <cfRule type="cellIs" dxfId="8204" priority="8270" stopIfTrue="1" operator="equal">
      <formula>"NO ADMISIBLE"</formula>
    </cfRule>
    <cfRule type="cellIs" dxfId="8203" priority="8271" stopIfTrue="1" operator="equal">
      <formula>"ADMISIBLE"</formula>
    </cfRule>
  </conditionalFormatting>
  <conditionalFormatting sqref="AH62:AH72">
    <cfRule type="cellIs" dxfId="8202" priority="8269" stopIfTrue="1" operator="equal">
      <formula>"NO ADMISIBLE"</formula>
    </cfRule>
  </conditionalFormatting>
  <conditionalFormatting sqref="AH62:AH72">
    <cfRule type="cellIs" dxfId="8201" priority="8267" stopIfTrue="1" operator="equal">
      <formula>"NO ADMISIBLE"</formula>
    </cfRule>
    <cfRule type="cellIs" dxfId="8200" priority="8268" stopIfTrue="1" operator="equal">
      <formula>"ADMISIBLE"</formula>
    </cfRule>
  </conditionalFormatting>
  <conditionalFormatting sqref="B63:C63">
    <cfRule type="cellIs" dxfId="8199" priority="8266" stopIfTrue="1" operator="equal">
      <formula>"NO ADMISIBLE"</formula>
    </cfRule>
  </conditionalFormatting>
  <conditionalFormatting sqref="K66:M70 M64:M65">
    <cfRule type="cellIs" dxfId="8198" priority="8265" stopIfTrue="1" operator="equal">
      <formula>"NO ADMISIBLE"</formula>
    </cfRule>
  </conditionalFormatting>
  <conditionalFormatting sqref="J63:J72">
    <cfRule type="cellIs" dxfId="8197" priority="8264" stopIfTrue="1" operator="equal">
      <formula>"NO ADMISIBLE"</formula>
    </cfRule>
  </conditionalFormatting>
  <conditionalFormatting sqref="K66:L72">
    <cfRule type="cellIs" dxfId="8196" priority="8263" stopIfTrue="1" operator="equal">
      <formula>"NO ADMISIBLE"</formula>
    </cfRule>
  </conditionalFormatting>
  <conditionalFormatting sqref="C66:M72 M63:M65 C63:J65 B63:B72">
    <cfRule type="expression" dxfId="8195" priority="8262">
      <formula>MOD(ROW(),2)=0</formula>
    </cfRule>
  </conditionalFormatting>
  <conditionalFormatting sqref="T72:U72">
    <cfRule type="cellIs" dxfId="8194" priority="8261" stopIfTrue="1" operator="equal">
      <formula>"NO ADMISIBLE"</formula>
    </cfRule>
  </conditionalFormatting>
  <conditionalFormatting sqref="T72:U72">
    <cfRule type="cellIs" dxfId="8193" priority="8258" operator="equal">
      <formula>"VERIFICAR"</formula>
    </cfRule>
    <cfRule type="cellIs" dxfId="8192" priority="8259" operator="equal">
      <formula>"NO"</formula>
    </cfRule>
    <cfRule type="cellIs" dxfId="8191" priority="8260" operator="equal">
      <formula>"SI"</formula>
    </cfRule>
  </conditionalFormatting>
  <conditionalFormatting sqref="W72">
    <cfRule type="cellIs" dxfId="8190" priority="8257" stopIfTrue="1" operator="equal">
      <formula>"NO ADMISIBLE"</formula>
    </cfRule>
  </conditionalFormatting>
  <conditionalFormatting sqref="W72">
    <cfRule type="cellIs" dxfId="8189" priority="8254" operator="equal">
      <formula>"VERIFICAR"</formula>
    </cfRule>
    <cfRule type="cellIs" dxfId="8188" priority="8255" operator="equal">
      <formula>"NO"</formula>
    </cfRule>
    <cfRule type="cellIs" dxfId="8187" priority="8256" operator="equal">
      <formula>"SI"</formula>
    </cfRule>
  </conditionalFormatting>
  <conditionalFormatting sqref="Y72">
    <cfRule type="cellIs" dxfId="8186" priority="8253" stopIfTrue="1" operator="equal">
      <formula>"NO ADMISIBLE"</formula>
    </cfRule>
  </conditionalFormatting>
  <conditionalFormatting sqref="Y72">
    <cfRule type="cellIs" dxfId="8185" priority="8250" operator="equal">
      <formula>"VERIFICAR"</formula>
    </cfRule>
    <cfRule type="cellIs" dxfId="8184" priority="8251" operator="equal">
      <formula>"NO"</formula>
    </cfRule>
    <cfRule type="cellIs" dxfId="8183" priority="8252" operator="equal">
      <formula>"SI"</formula>
    </cfRule>
  </conditionalFormatting>
  <conditionalFormatting sqref="AA72:AI72">
    <cfRule type="cellIs" dxfId="8182" priority="8249" stopIfTrue="1" operator="equal">
      <formula>"NO ADMISIBLE"</formula>
    </cfRule>
  </conditionalFormatting>
  <conditionalFormatting sqref="AA72:AI72">
    <cfRule type="cellIs" dxfId="8181" priority="8246" operator="equal">
      <formula>"VERIFICAR"</formula>
    </cfRule>
    <cfRule type="cellIs" dxfId="8180" priority="8247" operator="equal">
      <formula>"NO"</formula>
    </cfRule>
    <cfRule type="cellIs" dxfId="8179" priority="8248" operator="equal">
      <formula>"SI"</formula>
    </cfRule>
  </conditionalFormatting>
  <conditionalFormatting sqref="S62">
    <cfRule type="cellIs" dxfId="8178" priority="8245" stopIfTrue="1" operator="equal">
      <formula>"NO ADMISIBLE"</formula>
    </cfRule>
  </conditionalFormatting>
  <conditionalFormatting sqref="S62">
    <cfRule type="cellIs" dxfId="8177" priority="8243" stopIfTrue="1" operator="equal">
      <formula>"NO ADMISIBLE"</formula>
    </cfRule>
    <cfRule type="cellIs" dxfId="8176" priority="8244" stopIfTrue="1" operator="equal">
      <formula>"ADMISIBLE"</formula>
    </cfRule>
  </conditionalFormatting>
  <conditionalFormatting sqref="K64:L65">
    <cfRule type="cellIs" dxfId="8175" priority="8242" stopIfTrue="1" operator="equal">
      <formula>"NO ADMISIBLE"</formula>
    </cfRule>
  </conditionalFormatting>
  <conditionalFormatting sqref="K63:L65">
    <cfRule type="cellIs" dxfId="8174" priority="8241" stopIfTrue="1" operator="equal">
      <formula>"NO ADMISIBLE"</formula>
    </cfRule>
  </conditionalFormatting>
  <conditionalFormatting sqref="K63:L65">
    <cfRule type="expression" dxfId="8173" priority="8240">
      <formula>MOD(ROW(),2)=0</formula>
    </cfRule>
  </conditionalFormatting>
  <conditionalFormatting sqref="K63:L65">
    <cfRule type="expression" dxfId="8172" priority="8239">
      <formula>AND(ROW()=CELL("row"),COLUMN()=CELL("COL"))</formula>
    </cfRule>
  </conditionalFormatting>
  <conditionalFormatting sqref="AA62:AA72">
    <cfRule type="cellIs" dxfId="8171" priority="8238" stopIfTrue="1" operator="equal">
      <formula>"NO ADMISIBLE"</formula>
    </cfRule>
  </conditionalFormatting>
  <conditionalFormatting sqref="AA62:AA72">
    <cfRule type="cellIs" dxfId="8170" priority="8236" stopIfTrue="1" operator="equal">
      <formula>"NO ADMISIBLE"</formula>
    </cfRule>
    <cfRule type="cellIs" dxfId="8169" priority="8237" stopIfTrue="1" operator="equal">
      <formula>"ADMISIBLE"</formula>
    </cfRule>
  </conditionalFormatting>
  <conditionalFormatting sqref="Q71:R72 T63:AI72 Q62:Q70 S62:AI62">
    <cfRule type="cellIs" dxfId="8168" priority="8235" operator="equal">
      <formula>"NO CUMPLE"</formula>
    </cfRule>
  </conditionalFormatting>
  <conditionalFormatting sqref="B68:B71">
    <cfRule type="cellIs" dxfId="8167" priority="8234" stopIfTrue="1" operator="equal">
      <formula>"NO ADMISIBLE"</formula>
    </cfRule>
  </conditionalFormatting>
  <conditionalFormatting sqref="C74 C80:C83 AD74:AD83 U74:U83 Y74:Z83 M83:M84 Z84 M74:Q74 N75:Q84">
    <cfRule type="cellIs" dxfId="8166" priority="8233" stopIfTrue="1" operator="equal">
      <formula>"NO ADMISIBLE"</formula>
    </cfRule>
  </conditionalFormatting>
  <conditionalFormatting sqref="V74:Y74 V75:X83 V84 X84">
    <cfRule type="cellIs" dxfId="8165" priority="8231" stopIfTrue="1" operator="equal">
      <formula>"NO ADMISIBLE"</formula>
    </cfRule>
    <cfRule type="cellIs" dxfId="8164" priority="8232" stopIfTrue="1" operator="equal">
      <formula>"ADMISIBLE"</formula>
    </cfRule>
  </conditionalFormatting>
  <conditionalFormatting sqref="Z74:Z84">
    <cfRule type="cellIs" dxfId="8163" priority="8229" stopIfTrue="1" operator="equal">
      <formula>"NO ADMISIBLE"</formula>
    </cfRule>
    <cfRule type="cellIs" dxfId="8162" priority="8230" stopIfTrue="1" operator="equal">
      <formula>"ADMISIBLE"</formula>
    </cfRule>
  </conditionalFormatting>
  <conditionalFormatting sqref="AE74:AE83">
    <cfRule type="cellIs" dxfId="8161" priority="8228" stopIfTrue="1" operator="equal">
      <formula>"NO ADMISIBLE"</formula>
    </cfRule>
  </conditionalFormatting>
  <conditionalFormatting sqref="AE74">
    <cfRule type="cellIs" dxfId="8160" priority="8226" stopIfTrue="1" operator="equal">
      <formula>"NO ADMISIBLE"</formula>
    </cfRule>
    <cfRule type="cellIs" dxfId="8159" priority="8227" stopIfTrue="1" operator="equal">
      <formula>"ADMISIBLE"</formula>
    </cfRule>
  </conditionalFormatting>
  <conditionalFormatting sqref="AG74:AG83">
    <cfRule type="cellIs" dxfId="8158" priority="8225" stopIfTrue="1" operator="equal">
      <formula>"NO ADMISIBLE"</formula>
    </cfRule>
  </conditionalFormatting>
  <conditionalFormatting sqref="AG74">
    <cfRule type="cellIs" dxfId="8157" priority="8223" stopIfTrue="1" operator="equal">
      <formula>"NO ADMISIBLE"</formula>
    </cfRule>
    <cfRule type="cellIs" dxfId="8156" priority="8224" stopIfTrue="1" operator="equal">
      <formula>"ADMISIBLE"</formula>
    </cfRule>
  </conditionalFormatting>
  <conditionalFormatting sqref="R81:R84">
    <cfRule type="cellIs" dxfId="8155" priority="8222" stopIfTrue="1" operator="equal">
      <formula>"NO ADMISIBLE"</formula>
    </cfRule>
  </conditionalFormatting>
  <conditionalFormatting sqref="D74:D83">
    <cfRule type="cellIs" dxfId="8154" priority="8221" stopIfTrue="1" operator="equal">
      <formula>"NO ADMISIBLE"</formula>
    </cfRule>
  </conditionalFormatting>
  <conditionalFormatting sqref="AI74:AI84">
    <cfRule type="cellIs" dxfId="8153" priority="8220" stopIfTrue="1" operator="equal">
      <formula>"NO ADMISIBLE"</formula>
    </cfRule>
  </conditionalFormatting>
  <conditionalFormatting sqref="AI74:AI84">
    <cfRule type="cellIs" dxfId="8152" priority="8218" stopIfTrue="1" operator="equal">
      <formula>"NO ADMISIBLE"</formula>
    </cfRule>
    <cfRule type="cellIs" dxfId="8151" priority="8219" stopIfTrue="1" operator="equal">
      <formula>"ADMISIBLE"</formula>
    </cfRule>
  </conditionalFormatting>
  <conditionalFormatting sqref="AA74:AA84">
    <cfRule type="cellIs" dxfId="8150" priority="8217" stopIfTrue="1" operator="equal">
      <formula>"NO ADMISIBLE"</formula>
    </cfRule>
  </conditionalFormatting>
  <conditionalFormatting sqref="AA74:AA84">
    <cfRule type="cellIs" dxfId="8149" priority="8215" stopIfTrue="1" operator="equal">
      <formula>"NO ADMISIBLE"</formula>
    </cfRule>
    <cfRule type="cellIs" dxfId="8148" priority="8216" stopIfTrue="1" operator="equal">
      <formula>"ADMISIBLE"</formula>
    </cfRule>
  </conditionalFormatting>
  <conditionalFormatting sqref="J76:J84">
    <cfRule type="cellIs" dxfId="8147" priority="8214" stopIfTrue="1" operator="equal">
      <formula>"NO ADMISIBLE"</formula>
    </cfRule>
  </conditionalFormatting>
  <conditionalFormatting sqref="M75">
    <cfRule type="cellIs" dxfId="8146" priority="8213" stopIfTrue="1" operator="equal">
      <formula>"NO ADMISIBLE"</formula>
    </cfRule>
  </conditionalFormatting>
  <conditionalFormatting sqref="T74:T83">
    <cfRule type="cellIs" dxfId="8145" priority="8212" stopIfTrue="1" operator="equal">
      <formula>"NO ADMISIBLE"</formula>
    </cfRule>
  </conditionalFormatting>
  <conditionalFormatting sqref="T75:T83">
    <cfRule type="cellIs" dxfId="8144" priority="8209" operator="equal">
      <formula>"VERIFICAR"</formula>
    </cfRule>
    <cfRule type="cellIs" dxfId="8143" priority="8210" operator="equal">
      <formula>"NO"</formula>
    </cfRule>
    <cfRule type="cellIs" dxfId="8142" priority="8211" operator="equal">
      <formula>"SI"</formula>
    </cfRule>
  </conditionalFormatting>
  <conditionalFormatting sqref="AB74:AB83">
    <cfRule type="cellIs" dxfId="8141" priority="8208" stopIfTrue="1" operator="equal">
      <formula>"NO ADMISIBLE"</formula>
    </cfRule>
  </conditionalFormatting>
  <conditionalFormatting sqref="AC74:AC83">
    <cfRule type="cellIs" dxfId="8140" priority="8207" stopIfTrue="1" operator="equal">
      <formula>"NO ADMISIBLE"</formula>
    </cfRule>
  </conditionalFormatting>
  <conditionalFormatting sqref="AF74:AF84">
    <cfRule type="cellIs" dxfId="8139" priority="8206" stopIfTrue="1" operator="equal">
      <formula>"NO ADMISIBLE"</formula>
    </cfRule>
  </conditionalFormatting>
  <conditionalFormatting sqref="AF74:AF84">
    <cfRule type="cellIs" dxfId="8138" priority="8204" stopIfTrue="1" operator="equal">
      <formula>"NO ADMISIBLE"</formula>
    </cfRule>
    <cfRule type="cellIs" dxfId="8137" priority="8205" stopIfTrue="1" operator="equal">
      <formula>"ADMISIBLE"</formula>
    </cfRule>
  </conditionalFormatting>
  <conditionalFormatting sqref="AH74:AH84">
    <cfRule type="cellIs" dxfId="8136" priority="8203" stopIfTrue="1" operator="equal">
      <formula>"NO ADMISIBLE"</formula>
    </cfRule>
  </conditionalFormatting>
  <conditionalFormatting sqref="AH74:AH84">
    <cfRule type="cellIs" dxfId="8135" priority="8201" stopIfTrue="1" operator="equal">
      <formula>"NO ADMISIBLE"</formula>
    </cfRule>
    <cfRule type="cellIs" dxfId="8134" priority="8202" stopIfTrue="1" operator="equal">
      <formula>"ADMISIBLE"</formula>
    </cfRule>
  </conditionalFormatting>
  <conditionalFormatting sqref="B75:C75">
    <cfRule type="cellIs" dxfId="8133" priority="8200" stopIfTrue="1" operator="equal">
      <formula>"NO ADMISIBLE"</formula>
    </cfRule>
  </conditionalFormatting>
  <conditionalFormatting sqref="K78:M82 M76:M77">
    <cfRule type="cellIs" dxfId="8132" priority="8199" stopIfTrue="1" operator="equal">
      <formula>"NO ADMISIBLE"</formula>
    </cfRule>
  </conditionalFormatting>
  <conditionalFormatting sqref="J75:J84">
    <cfRule type="cellIs" dxfId="8131" priority="8198" stopIfTrue="1" operator="equal">
      <formula>"NO ADMISIBLE"</formula>
    </cfRule>
  </conditionalFormatting>
  <conditionalFormatting sqref="K78:L84">
    <cfRule type="cellIs" dxfId="8130" priority="8197" stopIfTrue="1" operator="equal">
      <formula>"NO ADMISIBLE"</formula>
    </cfRule>
  </conditionalFormatting>
  <conditionalFormatting sqref="C78:M84 M75:M77 C75:J77 B75:B84">
    <cfRule type="expression" dxfId="8129" priority="8196">
      <formula>MOD(ROW(),2)=0</formula>
    </cfRule>
  </conditionalFormatting>
  <conditionalFormatting sqref="T84:U84">
    <cfRule type="cellIs" dxfId="8128" priority="8195" stopIfTrue="1" operator="equal">
      <formula>"NO ADMISIBLE"</formula>
    </cfRule>
  </conditionalFormatting>
  <conditionalFormatting sqref="T84:U84">
    <cfRule type="cellIs" dxfId="8127" priority="8192" operator="equal">
      <formula>"VERIFICAR"</formula>
    </cfRule>
    <cfRule type="cellIs" dxfId="8126" priority="8193" operator="equal">
      <formula>"NO"</formula>
    </cfRule>
    <cfRule type="cellIs" dxfId="8125" priority="8194" operator="equal">
      <formula>"SI"</formula>
    </cfRule>
  </conditionalFormatting>
  <conditionalFormatting sqref="W84">
    <cfRule type="cellIs" dxfId="8124" priority="8191" stopIfTrue="1" operator="equal">
      <formula>"NO ADMISIBLE"</formula>
    </cfRule>
  </conditionalFormatting>
  <conditionalFormatting sqref="W84">
    <cfRule type="cellIs" dxfId="8123" priority="8188" operator="equal">
      <formula>"VERIFICAR"</formula>
    </cfRule>
    <cfRule type="cellIs" dxfId="8122" priority="8189" operator="equal">
      <formula>"NO"</formula>
    </cfRule>
    <cfRule type="cellIs" dxfId="8121" priority="8190" operator="equal">
      <formula>"SI"</formula>
    </cfRule>
  </conditionalFormatting>
  <conditionalFormatting sqref="Y84">
    <cfRule type="cellIs" dxfId="8120" priority="8187" stopIfTrue="1" operator="equal">
      <formula>"NO ADMISIBLE"</formula>
    </cfRule>
  </conditionalFormatting>
  <conditionalFormatting sqref="Y84">
    <cfRule type="cellIs" dxfId="8119" priority="8184" operator="equal">
      <formula>"VERIFICAR"</formula>
    </cfRule>
    <cfRule type="cellIs" dxfId="8118" priority="8185" operator="equal">
      <formula>"NO"</formula>
    </cfRule>
    <cfRule type="cellIs" dxfId="8117" priority="8186" operator="equal">
      <formula>"SI"</formula>
    </cfRule>
  </conditionalFormatting>
  <conditionalFormatting sqref="AA84:AI84">
    <cfRule type="cellIs" dxfId="8116" priority="8183" stopIfTrue="1" operator="equal">
      <formula>"NO ADMISIBLE"</formula>
    </cfRule>
  </conditionalFormatting>
  <conditionalFormatting sqref="AA84:AI84">
    <cfRule type="cellIs" dxfId="8115" priority="8180" operator="equal">
      <formula>"VERIFICAR"</formula>
    </cfRule>
    <cfRule type="cellIs" dxfId="8114" priority="8181" operator="equal">
      <formula>"NO"</formula>
    </cfRule>
    <cfRule type="cellIs" dxfId="8113" priority="8182" operator="equal">
      <formula>"SI"</formula>
    </cfRule>
  </conditionalFormatting>
  <conditionalFormatting sqref="S74">
    <cfRule type="cellIs" dxfId="8112" priority="8179" stopIfTrue="1" operator="equal">
      <formula>"NO ADMISIBLE"</formula>
    </cfRule>
  </conditionalFormatting>
  <conditionalFormatting sqref="S74">
    <cfRule type="cellIs" dxfId="8111" priority="8177" stopIfTrue="1" operator="equal">
      <formula>"NO ADMISIBLE"</formula>
    </cfRule>
    <cfRule type="cellIs" dxfId="8110" priority="8178" stopIfTrue="1" operator="equal">
      <formula>"ADMISIBLE"</formula>
    </cfRule>
  </conditionalFormatting>
  <conditionalFormatting sqref="K76:L77">
    <cfRule type="cellIs" dxfId="8109" priority="8176" stopIfTrue="1" operator="equal">
      <formula>"NO ADMISIBLE"</formula>
    </cfRule>
  </conditionalFormatting>
  <conditionalFormatting sqref="K75:L77">
    <cfRule type="cellIs" dxfId="8108" priority="8175" stopIfTrue="1" operator="equal">
      <formula>"NO ADMISIBLE"</formula>
    </cfRule>
  </conditionalFormatting>
  <conditionalFormatting sqref="K75:L77">
    <cfRule type="expression" dxfId="8107" priority="8174">
      <formula>MOD(ROW(),2)=0</formula>
    </cfRule>
  </conditionalFormatting>
  <conditionalFormatting sqref="K75:L77">
    <cfRule type="expression" dxfId="8106" priority="8173">
      <formula>AND(ROW()=CELL("row"),COLUMN()=CELL("COL"))</formula>
    </cfRule>
  </conditionalFormatting>
  <conditionalFormatting sqref="AA74:AA84">
    <cfRule type="cellIs" dxfId="8105" priority="8172" stopIfTrue="1" operator="equal">
      <formula>"NO ADMISIBLE"</formula>
    </cfRule>
  </conditionalFormatting>
  <conditionalFormatting sqref="AA74:AA84">
    <cfRule type="cellIs" dxfId="8104" priority="8170" stopIfTrue="1" operator="equal">
      <formula>"NO ADMISIBLE"</formula>
    </cfRule>
    <cfRule type="cellIs" dxfId="8103" priority="8171" stopIfTrue="1" operator="equal">
      <formula>"ADMISIBLE"</formula>
    </cfRule>
  </conditionalFormatting>
  <conditionalFormatting sqref="Q81:R84 T75:AI84 Q74:Q80 S74:AI74">
    <cfRule type="cellIs" dxfId="8102" priority="8169" operator="equal">
      <formula>"NO CUMPLE"</formula>
    </cfRule>
  </conditionalFormatting>
  <conditionalFormatting sqref="B80:B83">
    <cfRule type="cellIs" dxfId="8101" priority="8168" stopIfTrue="1" operator="equal">
      <formula>"NO ADMISIBLE"</formula>
    </cfRule>
  </conditionalFormatting>
  <conditionalFormatting sqref="C86 C92:C95 AD86:AD95 U86:U95 Y86:Z95 M95:M96 Z96 M86:Q86 N87:Q96">
    <cfRule type="cellIs" dxfId="8100" priority="8167" stopIfTrue="1" operator="equal">
      <formula>"NO ADMISIBLE"</formula>
    </cfRule>
  </conditionalFormatting>
  <conditionalFormatting sqref="V86:Y86 V87:X95 V96 X96">
    <cfRule type="cellIs" dxfId="8099" priority="8165" stopIfTrue="1" operator="equal">
      <formula>"NO ADMISIBLE"</formula>
    </cfRule>
    <cfRule type="cellIs" dxfId="8098" priority="8166" stopIfTrue="1" operator="equal">
      <formula>"ADMISIBLE"</formula>
    </cfRule>
  </conditionalFormatting>
  <conditionalFormatting sqref="Z86:Z96">
    <cfRule type="cellIs" dxfId="8097" priority="8163" stopIfTrue="1" operator="equal">
      <formula>"NO ADMISIBLE"</formula>
    </cfRule>
    <cfRule type="cellIs" dxfId="8096" priority="8164" stopIfTrue="1" operator="equal">
      <formula>"ADMISIBLE"</formula>
    </cfRule>
  </conditionalFormatting>
  <conditionalFormatting sqref="AE86:AE95">
    <cfRule type="cellIs" dxfId="8095" priority="8162" stopIfTrue="1" operator="equal">
      <formula>"NO ADMISIBLE"</formula>
    </cfRule>
  </conditionalFormatting>
  <conditionalFormatting sqref="AE86">
    <cfRule type="cellIs" dxfId="8094" priority="8160" stopIfTrue="1" operator="equal">
      <formula>"NO ADMISIBLE"</formula>
    </cfRule>
    <cfRule type="cellIs" dxfId="8093" priority="8161" stopIfTrue="1" operator="equal">
      <formula>"ADMISIBLE"</formula>
    </cfRule>
  </conditionalFormatting>
  <conditionalFormatting sqref="AG86:AG95">
    <cfRule type="cellIs" dxfId="8092" priority="8159" stopIfTrue="1" operator="equal">
      <formula>"NO ADMISIBLE"</formula>
    </cfRule>
  </conditionalFormatting>
  <conditionalFormatting sqref="AG86">
    <cfRule type="cellIs" dxfId="8091" priority="8157" stopIfTrue="1" operator="equal">
      <formula>"NO ADMISIBLE"</formula>
    </cfRule>
    <cfRule type="cellIs" dxfId="8090" priority="8158" stopIfTrue="1" operator="equal">
      <formula>"ADMISIBLE"</formula>
    </cfRule>
  </conditionalFormatting>
  <conditionalFormatting sqref="R89:R96">
    <cfRule type="cellIs" dxfId="8089" priority="8156" stopIfTrue="1" operator="equal">
      <formula>"NO ADMISIBLE"</formula>
    </cfRule>
  </conditionalFormatting>
  <conditionalFormatting sqref="D86:D95">
    <cfRule type="cellIs" dxfId="8088" priority="8155" stopIfTrue="1" operator="equal">
      <formula>"NO ADMISIBLE"</formula>
    </cfRule>
  </conditionalFormatting>
  <conditionalFormatting sqref="AI86:AI96">
    <cfRule type="cellIs" dxfId="8087" priority="8154" stopIfTrue="1" operator="equal">
      <formula>"NO ADMISIBLE"</formula>
    </cfRule>
  </conditionalFormatting>
  <conditionalFormatting sqref="AI86:AI96">
    <cfRule type="cellIs" dxfId="8086" priority="8152" stopIfTrue="1" operator="equal">
      <formula>"NO ADMISIBLE"</formula>
    </cfRule>
    <cfRule type="cellIs" dxfId="8085" priority="8153" stopIfTrue="1" operator="equal">
      <formula>"ADMISIBLE"</formula>
    </cfRule>
  </conditionalFormatting>
  <conditionalFormatting sqref="AA86:AA96">
    <cfRule type="cellIs" dxfId="8084" priority="8151" stopIfTrue="1" operator="equal">
      <formula>"NO ADMISIBLE"</formula>
    </cfRule>
  </conditionalFormatting>
  <conditionalFormatting sqref="AA86:AA96">
    <cfRule type="cellIs" dxfId="8083" priority="8149" stopIfTrue="1" operator="equal">
      <formula>"NO ADMISIBLE"</formula>
    </cfRule>
    <cfRule type="cellIs" dxfId="8082" priority="8150" stopIfTrue="1" operator="equal">
      <formula>"ADMISIBLE"</formula>
    </cfRule>
  </conditionalFormatting>
  <conditionalFormatting sqref="J88:J96">
    <cfRule type="cellIs" dxfId="8081" priority="8148" stopIfTrue="1" operator="equal">
      <formula>"NO ADMISIBLE"</formula>
    </cfRule>
  </conditionalFormatting>
  <conditionalFormatting sqref="M87">
    <cfRule type="cellIs" dxfId="8080" priority="8147" stopIfTrue="1" operator="equal">
      <formula>"NO ADMISIBLE"</formula>
    </cfRule>
  </conditionalFormatting>
  <conditionalFormatting sqref="T86:T95">
    <cfRule type="cellIs" dxfId="8079" priority="8146" stopIfTrue="1" operator="equal">
      <formula>"NO ADMISIBLE"</formula>
    </cfRule>
  </conditionalFormatting>
  <conditionalFormatting sqref="T87:T95">
    <cfRule type="cellIs" dxfId="8078" priority="8143" operator="equal">
      <formula>"VERIFICAR"</formula>
    </cfRule>
    <cfRule type="cellIs" dxfId="8077" priority="8144" operator="equal">
      <formula>"NO"</formula>
    </cfRule>
    <cfRule type="cellIs" dxfId="8076" priority="8145" operator="equal">
      <formula>"SI"</formula>
    </cfRule>
  </conditionalFormatting>
  <conditionalFormatting sqref="AB86:AB95">
    <cfRule type="cellIs" dxfId="8075" priority="8142" stopIfTrue="1" operator="equal">
      <formula>"NO ADMISIBLE"</formula>
    </cfRule>
  </conditionalFormatting>
  <conditionalFormatting sqref="AC86:AC95">
    <cfRule type="cellIs" dxfId="8074" priority="8141" stopIfTrue="1" operator="equal">
      <formula>"NO ADMISIBLE"</formula>
    </cfRule>
  </conditionalFormatting>
  <conditionalFormatting sqref="AF86:AF96">
    <cfRule type="cellIs" dxfId="8073" priority="8140" stopIfTrue="1" operator="equal">
      <formula>"NO ADMISIBLE"</formula>
    </cfRule>
  </conditionalFormatting>
  <conditionalFormatting sqref="AF86:AF96">
    <cfRule type="cellIs" dxfId="8072" priority="8138" stopIfTrue="1" operator="equal">
      <formula>"NO ADMISIBLE"</formula>
    </cfRule>
    <cfRule type="cellIs" dxfId="8071" priority="8139" stopIfTrue="1" operator="equal">
      <formula>"ADMISIBLE"</formula>
    </cfRule>
  </conditionalFormatting>
  <conditionalFormatting sqref="AH86:AH96">
    <cfRule type="cellIs" dxfId="8070" priority="8137" stopIfTrue="1" operator="equal">
      <formula>"NO ADMISIBLE"</formula>
    </cfRule>
  </conditionalFormatting>
  <conditionalFormatting sqref="AH86:AH96">
    <cfRule type="cellIs" dxfId="8069" priority="8135" stopIfTrue="1" operator="equal">
      <formula>"NO ADMISIBLE"</formula>
    </cfRule>
    <cfRule type="cellIs" dxfId="8068" priority="8136" stopIfTrue="1" operator="equal">
      <formula>"ADMISIBLE"</formula>
    </cfRule>
  </conditionalFormatting>
  <conditionalFormatting sqref="B87:C87">
    <cfRule type="cellIs" dxfId="8067" priority="8134" stopIfTrue="1" operator="equal">
      <formula>"NO ADMISIBLE"</formula>
    </cfRule>
  </conditionalFormatting>
  <conditionalFormatting sqref="K90:M94 M88:M89">
    <cfRule type="cellIs" dxfId="8066" priority="8133" stopIfTrue="1" operator="equal">
      <formula>"NO ADMISIBLE"</formula>
    </cfRule>
  </conditionalFormatting>
  <conditionalFormatting sqref="J87:J96">
    <cfRule type="cellIs" dxfId="8065" priority="8132" stopIfTrue="1" operator="equal">
      <formula>"NO ADMISIBLE"</formula>
    </cfRule>
  </conditionalFormatting>
  <conditionalFormatting sqref="K90:L96">
    <cfRule type="cellIs" dxfId="8064" priority="8131" stopIfTrue="1" operator="equal">
      <formula>"NO ADMISIBLE"</formula>
    </cfRule>
  </conditionalFormatting>
  <conditionalFormatting sqref="C90:M96 M87:M89 C87:J89 B87:B96">
    <cfRule type="expression" dxfId="8063" priority="8130">
      <formula>MOD(ROW(),2)=0</formula>
    </cfRule>
  </conditionalFormatting>
  <conditionalFormatting sqref="T96:U96">
    <cfRule type="cellIs" dxfId="8062" priority="8129" stopIfTrue="1" operator="equal">
      <formula>"NO ADMISIBLE"</formula>
    </cfRule>
  </conditionalFormatting>
  <conditionalFormatting sqref="T96:U96">
    <cfRule type="cellIs" dxfId="8061" priority="8126" operator="equal">
      <formula>"VERIFICAR"</formula>
    </cfRule>
    <cfRule type="cellIs" dxfId="8060" priority="8127" operator="equal">
      <formula>"NO"</formula>
    </cfRule>
    <cfRule type="cellIs" dxfId="8059" priority="8128" operator="equal">
      <formula>"SI"</formula>
    </cfRule>
  </conditionalFormatting>
  <conditionalFormatting sqref="W96">
    <cfRule type="cellIs" dxfId="8058" priority="8125" stopIfTrue="1" operator="equal">
      <formula>"NO ADMISIBLE"</formula>
    </cfRule>
  </conditionalFormatting>
  <conditionalFormatting sqref="W96">
    <cfRule type="cellIs" dxfId="8057" priority="8122" operator="equal">
      <formula>"VERIFICAR"</formula>
    </cfRule>
    <cfRule type="cellIs" dxfId="8056" priority="8123" operator="equal">
      <formula>"NO"</formula>
    </cfRule>
    <cfRule type="cellIs" dxfId="8055" priority="8124" operator="equal">
      <formula>"SI"</formula>
    </cfRule>
  </conditionalFormatting>
  <conditionalFormatting sqref="Y96">
    <cfRule type="cellIs" dxfId="8054" priority="8121" stopIfTrue="1" operator="equal">
      <formula>"NO ADMISIBLE"</formula>
    </cfRule>
  </conditionalFormatting>
  <conditionalFormatting sqref="Y96">
    <cfRule type="cellIs" dxfId="8053" priority="8118" operator="equal">
      <formula>"VERIFICAR"</formula>
    </cfRule>
    <cfRule type="cellIs" dxfId="8052" priority="8119" operator="equal">
      <formula>"NO"</formula>
    </cfRule>
    <cfRule type="cellIs" dxfId="8051" priority="8120" operator="equal">
      <formula>"SI"</formula>
    </cfRule>
  </conditionalFormatting>
  <conditionalFormatting sqref="AA96:AI96">
    <cfRule type="cellIs" dxfId="8050" priority="8117" stopIfTrue="1" operator="equal">
      <formula>"NO ADMISIBLE"</formula>
    </cfRule>
  </conditionalFormatting>
  <conditionalFormatting sqref="AA96:AI96">
    <cfRule type="cellIs" dxfId="8049" priority="8114" operator="equal">
      <formula>"VERIFICAR"</formula>
    </cfRule>
    <cfRule type="cellIs" dxfId="8048" priority="8115" operator="equal">
      <formula>"NO"</formula>
    </cfRule>
    <cfRule type="cellIs" dxfId="8047" priority="8116" operator="equal">
      <formula>"SI"</formula>
    </cfRule>
  </conditionalFormatting>
  <conditionalFormatting sqref="S86">
    <cfRule type="cellIs" dxfId="8046" priority="8113" stopIfTrue="1" operator="equal">
      <formula>"NO ADMISIBLE"</formula>
    </cfRule>
  </conditionalFormatting>
  <conditionalFormatting sqref="S86">
    <cfRule type="cellIs" dxfId="8045" priority="8111" stopIfTrue="1" operator="equal">
      <formula>"NO ADMISIBLE"</formula>
    </cfRule>
    <cfRule type="cellIs" dxfId="8044" priority="8112" stopIfTrue="1" operator="equal">
      <formula>"ADMISIBLE"</formula>
    </cfRule>
  </conditionalFormatting>
  <conditionalFormatting sqref="K88:L89">
    <cfRule type="cellIs" dxfId="8043" priority="8110" stopIfTrue="1" operator="equal">
      <formula>"NO ADMISIBLE"</formula>
    </cfRule>
  </conditionalFormatting>
  <conditionalFormatting sqref="K87:L89">
    <cfRule type="cellIs" dxfId="8042" priority="8109" stopIfTrue="1" operator="equal">
      <formula>"NO ADMISIBLE"</formula>
    </cfRule>
  </conditionalFormatting>
  <conditionalFormatting sqref="K87:L89">
    <cfRule type="expression" dxfId="8041" priority="8108">
      <formula>MOD(ROW(),2)=0</formula>
    </cfRule>
  </conditionalFormatting>
  <conditionalFormatting sqref="K87:L89">
    <cfRule type="expression" dxfId="8040" priority="8107">
      <formula>AND(ROW()=CELL("row"),COLUMN()=CELL("COL"))</formula>
    </cfRule>
  </conditionalFormatting>
  <conditionalFormatting sqref="AA86:AA96">
    <cfRule type="cellIs" dxfId="8039" priority="8106" stopIfTrue="1" operator="equal">
      <formula>"NO ADMISIBLE"</formula>
    </cfRule>
  </conditionalFormatting>
  <conditionalFormatting sqref="AA86:AA96">
    <cfRule type="cellIs" dxfId="8038" priority="8104" stopIfTrue="1" operator="equal">
      <formula>"NO ADMISIBLE"</formula>
    </cfRule>
    <cfRule type="cellIs" dxfId="8037" priority="8105" stopIfTrue="1" operator="equal">
      <formula>"ADMISIBLE"</formula>
    </cfRule>
  </conditionalFormatting>
  <conditionalFormatting sqref="Q89:R96 T87:AI96 Q86:Q88 S86:AI86">
    <cfRule type="cellIs" dxfId="8036" priority="8103" operator="equal">
      <formula>"NO CUMPLE"</formula>
    </cfRule>
  </conditionalFormatting>
  <conditionalFormatting sqref="B92:B95">
    <cfRule type="cellIs" dxfId="8035" priority="8102" stopIfTrue="1" operator="equal">
      <formula>"NO ADMISIBLE"</formula>
    </cfRule>
  </conditionalFormatting>
  <conditionalFormatting sqref="C98 C104:C107 AD98:AD107 U98:U107 Y98:Z107 M107:M108 Z108 M98:Q98 N99:Q108">
    <cfRule type="cellIs" dxfId="8034" priority="8101" stopIfTrue="1" operator="equal">
      <formula>"NO ADMISIBLE"</formula>
    </cfRule>
  </conditionalFormatting>
  <conditionalFormatting sqref="V98:Y98 V99:X107 V108 X108">
    <cfRule type="cellIs" dxfId="8033" priority="8099" stopIfTrue="1" operator="equal">
      <formula>"NO ADMISIBLE"</formula>
    </cfRule>
    <cfRule type="cellIs" dxfId="8032" priority="8100" stopIfTrue="1" operator="equal">
      <formula>"ADMISIBLE"</formula>
    </cfRule>
  </conditionalFormatting>
  <conditionalFormatting sqref="Z98:Z108">
    <cfRule type="cellIs" dxfId="8031" priority="8097" stopIfTrue="1" operator="equal">
      <formula>"NO ADMISIBLE"</formula>
    </cfRule>
    <cfRule type="cellIs" dxfId="8030" priority="8098" stopIfTrue="1" operator="equal">
      <formula>"ADMISIBLE"</formula>
    </cfRule>
  </conditionalFormatting>
  <conditionalFormatting sqref="AE98:AE107">
    <cfRule type="cellIs" dxfId="8029" priority="8096" stopIfTrue="1" operator="equal">
      <formula>"NO ADMISIBLE"</formula>
    </cfRule>
  </conditionalFormatting>
  <conditionalFormatting sqref="AE98">
    <cfRule type="cellIs" dxfId="8028" priority="8094" stopIfTrue="1" operator="equal">
      <formula>"NO ADMISIBLE"</formula>
    </cfRule>
    <cfRule type="cellIs" dxfId="8027" priority="8095" stopIfTrue="1" operator="equal">
      <formula>"ADMISIBLE"</formula>
    </cfRule>
  </conditionalFormatting>
  <conditionalFormatting sqref="AG98:AG107">
    <cfRule type="cellIs" dxfId="8026" priority="8093" stopIfTrue="1" operator="equal">
      <formula>"NO ADMISIBLE"</formula>
    </cfRule>
  </conditionalFormatting>
  <conditionalFormatting sqref="AG98">
    <cfRule type="cellIs" dxfId="8025" priority="8091" stopIfTrue="1" operator="equal">
      <formula>"NO ADMISIBLE"</formula>
    </cfRule>
    <cfRule type="cellIs" dxfId="8024" priority="8092" stopIfTrue="1" operator="equal">
      <formula>"ADMISIBLE"</formula>
    </cfRule>
  </conditionalFormatting>
  <conditionalFormatting sqref="R107:R108">
    <cfRule type="cellIs" dxfId="8023" priority="8090" stopIfTrue="1" operator="equal">
      <formula>"NO ADMISIBLE"</formula>
    </cfRule>
  </conditionalFormatting>
  <conditionalFormatting sqref="D98:D107">
    <cfRule type="cellIs" dxfId="8022" priority="8089" stopIfTrue="1" operator="equal">
      <formula>"NO ADMISIBLE"</formula>
    </cfRule>
  </conditionalFormatting>
  <conditionalFormatting sqref="AI98:AI108">
    <cfRule type="cellIs" dxfId="8021" priority="8088" stopIfTrue="1" operator="equal">
      <formula>"NO ADMISIBLE"</formula>
    </cfRule>
  </conditionalFormatting>
  <conditionalFormatting sqref="AI98:AI108">
    <cfRule type="cellIs" dxfId="8020" priority="8086" stopIfTrue="1" operator="equal">
      <formula>"NO ADMISIBLE"</formula>
    </cfRule>
    <cfRule type="cellIs" dxfId="8019" priority="8087" stopIfTrue="1" operator="equal">
      <formula>"ADMISIBLE"</formula>
    </cfRule>
  </conditionalFormatting>
  <conditionalFormatting sqref="AA98:AA108">
    <cfRule type="cellIs" dxfId="8018" priority="8085" stopIfTrue="1" operator="equal">
      <formula>"NO ADMISIBLE"</formula>
    </cfRule>
  </conditionalFormatting>
  <conditionalFormatting sqref="AA98:AA108">
    <cfRule type="cellIs" dxfId="8017" priority="8083" stopIfTrue="1" operator="equal">
      <formula>"NO ADMISIBLE"</formula>
    </cfRule>
    <cfRule type="cellIs" dxfId="8016" priority="8084" stopIfTrue="1" operator="equal">
      <formula>"ADMISIBLE"</formula>
    </cfRule>
  </conditionalFormatting>
  <conditionalFormatting sqref="J100:J108">
    <cfRule type="cellIs" dxfId="8015" priority="8082" stopIfTrue="1" operator="equal">
      <formula>"NO ADMISIBLE"</formula>
    </cfRule>
  </conditionalFormatting>
  <conditionalFormatting sqref="M99">
    <cfRule type="cellIs" dxfId="8014" priority="8081" stopIfTrue="1" operator="equal">
      <formula>"NO ADMISIBLE"</formula>
    </cfRule>
  </conditionalFormatting>
  <conditionalFormatting sqref="T98:T107">
    <cfRule type="cellIs" dxfId="8013" priority="8080" stopIfTrue="1" operator="equal">
      <formula>"NO ADMISIBLE"</formula>
    </cfRule>
  </conditionalFormatting>
  <conditionalFormatting sqref="T99:T107">
    <cfRule type="cellIs" dxfId="8012" priority="8077" operator="equal">
      <formula>"VERIFICAR"</formula>
    </cfRule>
    <cfRule type="cellIs" dxfId="8011" priority="8078" operator="equal">
      <formula>"NO"</formula>
    </cfRule>
    <cfRule type="cellIs" dxfId="8010" priority="8079" operator="equal">
      <formula>"SI"</formula>
    </cfRule>
  </conditionalFormatting>
  <conditionalFormatting sqref="AB98:AB107">
    <cfRule type="cellIs" dxfId="8009" priority="8076" stopIfTrue="1" operator="equal">
      <formula>"NO ADMISIBLE"</formula>
    </cfRule>
  </conditionalFormatting>
  <conditionalFormatting sqref="AC98:AC107">
    <cfRule type="cellIs" dxfId="8008" priority="8075" stopIfTrue="1" operator="equal">
      <formula>"NO ADMISIBLE"</formula>
    </cfRule>
  </conditionalFormatting>
  <conditionalFormatting sqref="AF98:AF108">
    <cfRule type="cellIs" dxfId="8007" priority="8074" stopIfTrue="1" operator="equal">
      <formula>"NO ADMISIBLE"</formula>
    </cfRule>
  </conditionalFormatting>
  <conditionalFormatting sqref="AF98:AF108">
    <cfRule type="cellIs" dxfId="8006" priority="8072" stopIfTrue="1" operator="equal">
      <formula>"NO ADMISIBLE"</formula>
    </cfRule>
    <cfRule type="cellIs" dxfId="8005" priority="8073" stopIfTrue="1" operator="equal">
      <formula>"ADMISIBLE"</formula>
    </cfRule>
  </conditionalFormatting>
  <conditionalFormatting sqref="AH98:AH108">
    <cfRule type="cellIs" dxfId="8004" priority="8071" stopIfTrue="1" operator="equal">
      <formula>"NO ADMISIBLE"</formula>
    </cfRule>
  </conditionalFormatting>
  <conditionalFormatting sqref="AH98:AH108">
    <cfRule type="cellIs" dxfId="8003" priority="8069" stopIfTrue="1" operator="equal">
      <formula>"NO ADMISIBLE"</formula>
    </cfRule>
    <cfRule type="cellIs" dxfId="8002" priority="8070" stopIfTrue="1" operator="equal">
      <formula>"ADMISIBLE"</formula>
    </cfRule>
  </conditionalFormatting>
  <conditionalFormatting sqref="B99:C99">
    <cfRule type="cellIs" dxfId="8001" priority="8068" stopIfTrue="1" operator="equal">
      <formula>"NO ADMISIBLE"</formula>
    </cfRule>
  </conditionalFormatting>
  <conditionalFormatting sqref="K102:M106 M100:M101">
    <cfRule type="cellIs" dxfId="8000" priority="8067" stopIfTrue="1" operator="equal">
      <formula>"NO ADMISIBLE"</formula>
    </cfRule>
  </conditionalFormatting>
  <conditionalFormatting sqref="J99:J108">
    <cfRule type="cellIs" dxfId="7999" priority="8066" stopIfTrue="1" operator="equal">
      <formula>"NO ADMISIBLE"</formula>
    </cfRule>
  </conditionalFormatting>
  <conditionalFormatting sqref="K102:L108">
    <cfRule type="cellIs" dxfId="7998" priority="8065" stopIfTrue="1" operator="equal">
      <formula>"NO ADMISIBLE"</formula>
    </cfRule>
  </conditionalFormatting>
  <conditionalFormatting sqref="C102:M108 M99:M101 C99:J101 B99:B108">
    <cfRule type="expression" dxfId="7997" priority="8064">
      <formula>MOD(ROW(),2)=0</formula>
    </cfRule>
  </conditionalFormatting>
  <conditionalFormatting sqref="T108:U108">
    <cfRule type="cellIs" dxfId="7996" priority="8063" stopIfTrue="1" operator="equal">
      <formula>"NO ADMISIBLE"</formula>
    </cfRule>
  </conditionalFormatting>
  <conditionalFormatting sqref="T108:U108">
    <cfRule type="cellIs" dxfId="7995" priority="8060" operator="equal">
      <formula>"VERIFICAR"</formula>
    </cfRule>
    <cfRule type="cellIs" dxfId="7994" priority="8061" operator="equal">
      <formula>"NO"</formula>
    </cfRule>
    <cfRule type="cellIs" dxfId="7993" priority="8062" operator="equal">
      <formula>"SI"</formula>
    </cfRule>
  </conditionalFormatting>
  <conditionalFormatting sqref="W108">
    <cfRule type="cellIs" dxfId="7992" priority="8059" stopIfTrue="1" operator="equal">
      <formula>"NO ADMISIBLE"</formula>
    </cfRule>
  </conditionalFormatting>
  <conditionalFormatting sqref="W108">
    <cfRule type="cellIs" dxfId="7991" priority="8056" operator="equal">
      <formula>"VERIFICAR"</formula>
    </cfRule>
    <cfRule type="cellIs" dxfId="7990" priority="8057" operator="equal">
      <formula>"NO"</formula>
    </cfRule>
    <cfRule type="cellIs" dxfId="7989" priority="8058" operator="equal">
      <formula>"SI"</formula>
    </cfRule>
  </conditionalFormatting>
  <conditionalFormatting sqref="Y108">
    <cfRule type="cellIs" dxfId="7988" priority="8055" stopIfTrue="1" operator="equal">
      <formula>"NO ADMISIBLE"</formula>
    </cfRule>
  </conditionalFormatting>
  <conditionalFormatting sqref="Y108">
    <cfRule type="cellIs" dxfId="7987" priority="8052" operator="equal">
      <formula>"VERIFICAR"</formula>
    </cfRule>
    <cfRule type="cellIs" dxfId="7986" priority="8053" operator="equal">
      <formula>"NO"</formula>
    </cfRule>
    <cfRule type="cellIs" dxfId="7985" priority="8054" operator="equal">
      <formula>"SI"</formula>
    </cfRule>
  </conditionalFormatting>
  <conditionalFormatting sqref="AA108:AI108">
    <cfRule type="cellIs" dxfId="7984" priority="8051" stopIfTrue="1" operator="equal">
      <formula>"NO ADMISIBLE"</formula>
    </cfRule>
  </conditionalFormatting>
  <conditionalFormatting sqref="AA108:AI108">
    <cfRule type="cellIs" dxfId="7983" priority="8048" operator="equal">
      <formula>"VERIFICAR"</formula>
    </cfRule>
    <cfRule type="cellIs" dxfId="7982" priority="8049" operator="equal">
      <formula>"NO"</formula>
    </cfRule>
    <cfRule type="cellIs" dxfId="7981" priority="8050" operator="equal">
      <formula>"SI"</formula>
    </cfRule>
  </conditionalFormatting>
  <conditionalFormatting sqref="S98">
    <cfRule type="cellIs" dxfId="7980" priority="8047" stopIfTrue="1" operator="equal">
      <formula>"NO ADMISIBLE"</formula>
    </cfRule>
  </conditionalFormatting>
  <conditionalFormatting sqref="S98">
    <cfRule type="cellIs" dxfId="7979" priority="8045" stopIfTrue="1" operator="equal">
      <formula>"NO ADMISIBLE"</formula>
    </cfRule>
    <cfRule type="cellIs" dxfId="7978" priority="8046" stopIfTrue="1" operator="equal">
      <formula>"ADMISIBLE"</formula>
    </cfRule>
  </conditionalFormatting>
  <conditionalFormatting sqref="K100:L101">
    <cfRule type="cellIs" dxfId="7977" priority="8044" stopIfTrue="1" operator="equal">
      <formula>"NO ADMISIBLE"</formula>
    </cfRule>
  </conditionalFormatting>
  <conditionalFormatting sqref="K99:L101">
    <cfRule type="cellIs" dxfId="7976" priority="8043" stopIfTrue="1" operator="equal">
      <formula>"NO ADMISIBLE"</formula>
    </cfRule>
  </conditionalFormatting>
  <conditionalFormatting sqref="K99:L101">
    <cfRule type="expression" dxfId="7975" priority="8042">
      <formula>MOD(ROW(),2)=0</formula>
    </cfRule>
  </conditionalFormatting>
  <conditionalFormatting sqref="K99:L101">
    <cfRule type="expression" dxfId="7974" priority="8041">
      <formula>AND(ROW()=CELL("row"),COLUMN()=CELL("COL"))</formula>
    </cfRule>
  </conditionalFormatting>
  <conditionalFormatting sqref="AA98:AA108">
    <cfRule type="cellIs" dxfId="7973" priority="8040" stopIfTrue="1" operator="equal">
      <formula>"NO ADMISIBLE"</formula>
    </cfRule>
  </conditionalFormatting>
  <conditionalFormatting sqref="AA98:AA108">
    <cfRule type="cellIs" dxfId="7972" priority="8038" stopIfTrue="1" operator="equal">
      <formula>"NO ADMISIBLE"</formula>
    </cfRule>
    <cfRule type="cellIs" dxfId="7971" priority="8039" stopIfTrue="1" operator="equal">
      <formula>"ADMISIBLE"</formula>
    </cfRule>
  </conditionalFormatting>
  <conditionalFormatting sqref="T99:AI108 Q107:R108 Q98:Q106 S98:AI98">
    <cfRule type="cellIs" dxfId="7970" priority="8037" operator="equal">
      <formula>"NO CUMPLE"</formula>
    </cfRule>
  </conditionalFormatting>
  <conditionalFormatting sqref="B104:B107">
    <cfRule type="cellIs" dxfId="7969" priority="8036" stopIfTrue="1" operator="equal">
      <formula>"NO ADMISIBLE"</formula>
    </cfRule>
  </conditionalFormatting>
  <conditionalFormatting sqref="C110 C116:C119 AD110:AD119 U110:U119 Y110:Z119 M119:M120 Z120 M110:Q110 N111:Q120">
    <cfRule type="cellIs" dxfId="7968" priority="8035" stopIfTrue="1" operator="equal">
      <formula>"NO ADMISIBLE"</formula>
    </cfRule>
  </conditionalFormatting>
  <conditionalFormatting sqref="V110:Y110 V111:X119 V120 X120">
    <cfRule type="cellIs" dxfId="7967" priority="8033" stopIfTrue="1" operator="equal">
      <formula>"NO ADMISIBLE"</formula>
    </cfRule>
    <cfRule type="cellIs" dxfId="7966" priority="8034" stopIfTrue="1" operator="equal">
      <formula>"ADMISIBLE"</formula>
    </cfRule>
  </conditionalFormatting>
  <conditionalFormatting sqref="Z110:Z120">
    <cfRule type="cellIs" dxfId="7965" priority="8031" stopIfTrue="1" operator="equal">
      <formula>"NO ADMISIBLE"</formula>
    </cfRule>
    <cfRule type="cellIs" dxfId="7964" priority="8032" stopIfTrue="1" operator="equal">
      <formula>"ADMISIBLE"</formula>
    </cfRule>
  </conditionalFormatting>
  <conditionalFormatting sqref="AE110:AE119">
    <cfRule type="cellIs" dxfId="7963" priority="8030" stopIfTrue="1" operator="equal">
      <formula>"NO ADMISIBLE"</formula>
    </cfRule>
  </conditionalFormatting>
  <conditionalFormatting sqref="AE110">
    <cfRule type="cellIs" dxfId="7962" priority="8028" stopIfTrue="1" operator="equal">
      <formula>"NO ADMISIBLE"</formula>
    </cfRule>
    <cfRule type="cellIs" dxfId="7961" priority="8029" stopIfTrue="1" operator="equal">
      <formula>"ADMISIBLE"</formula>
    </cfRule>
  </conditionalFormatting>
  <conditionalFormatting sqref="AG110:AG119">
    <cfRule type="cellIs" dxfId="7960" priority="8027" stopIfTrue="1" operator="equal">
      <formula>"NO ADMISIBLE"</formula>
    </cfRule>
  </conditionalFormatting>
  <conditionalFormatting sqref="AG110">
    <cfRule type="cellIs" dxfId="7959" priority="8025" stopIfTrue="1" operator="equal">
      <formula>"NO ADMISIBLE"</formula>
    </cfRule>
    <cfRule type="cellIs" dxfId="7958" priority="8026" stopIfTrue="1" operator="equal">
      <formula>"ADMISIBLE"</formula>
    </cfRule>
  </conditionalFormatting>
  <conditionalFormatting sqref="R113:R120">
    <cfRule type="cellIs" dxfId="7957" priority="8024" stopIfTrue="1" operator="equal">
      <formula>"NO ADMISIBLE"</formula>
    </cfRule>
  </conditionalFormatting>
  <conditionalFormatting sqref="D110:D119">
    <cfRule type="cellIs" dxfId="7956" priority="8023" stopIfTrue="1" operator="equal">
      <formula>"NO ADMISIBLE"</formula>
    </cfRule>
  </conditionalFormatting>
  <conditionalFormatting sqref="AI110:AI120">
    <cfRule type="cellIs" dxfId="7955" priority="8022" stopIfTrue="1" operator="equal">
      <formula>"NO ADMISIBLE"</formula>
    </cfRule>
  </conditionalFormatting>
  <conditionalFormatting sqref="AI110:AI120">
    <cfRule type="cellIs" dxfId="7954" priority="8020" stopIfTrue="1" operator="equal">
      <formula>"NO ADMISIBLE"</formula>
    </cfRule>
    <cfRule type="cellIs" dxfId="7953" priority="8021" stopIfTrue="1" operator="equal">
      <formula>"ADMISIBLE"</formula>
    </cfRule>
  </conditionalFormatting>
  <conditionalFormatting sqref="AA110:AA120">
    <cfRule type="cellIs" dxfId="7952" priority="8019" stopIfTrue="1" operator="equal">
      <formula>"NO ADMISIBLE"</formula>
    </cfRule>
  </conditionalFormatting>
  <conditionalFormatting sqref="AA110:AA120">
    <cfRule type="cellIs" dxfId="7951" priority="8017" stopIfTrue="1" operator="equal">
      <formula>"NO ADMISIBLE"</formula>
    </cfRule>
    <cfRule type="cellIs" dxfId="7950" priority="8018" stopIfTrue="1" operator="equal">
      <formula>"ADMISIBLE"</formula>
    </cfRule>
  </conditionalFormatting>
  <conditionalFormatting sqref="J112:J120">
    <cfRule type="cellIs" dxfId="7949" priority="8016" stopIfTrue="1" operator="equal">
      <formula>"NO ADMISIBLE"</formula>
    </cfRule>
  </conditionalFormatting>
  <conditionalFormatting sqref="M111">
    <cfRule type="cellIs" dxfId="7948" priority="8015" stopIfTrue="1" operator="equal">
      <formula>"NO ADMISIBLE"</formula>
    </cfRule>
  </conditionalFormatting>
  <conditionalFormatting sqref="T110:T119">
    <cfRule type="cellIs" dxfId="7947" priority="8014" stopIfTrue="1" operator="equal">
      <formula>"NO ADMISIBLE"</formula>
    </cfRule>
  </conditionalFormatting>
  <conditionalFormatting sqref="T111:T119">
    <cfRule type="cellIs" dxfId="7946" priority="8011" operator="equal">
      <formula>"VERIFICAR"</formula>
    </cfRule>
    <cfRule type="cellIs" dxfId="7945" priority="8012" operator="equal">
      <formula>"NO"</formula>
    </cfRule>
    <cfRule type="cellIs" dxfId="7944" priority="8013" operator="equal">
      <formula>"SI"</formula>
    </cfRule>
  </conditionalFormatting>
  <conditionalFormatting sqref="AB110:AB119">
    <cfRule type="cellIs" dxfId="7943" priority="8010" stopIfTrue="1" operator="equal">
      <formula>"NO ADMISIBLE"</formula>
    </cfRule>
  </conditionalFormatting>
  <conditionalFormatting sqref="AC110:AC119">
    <cfRule type="cellIs" dxfId="7942" priority="8009" stopIfTrue="1" operator="equal">
      <formula>"NO ADMISIBLE"</formula>
    </cfRule>
  </conditionalFormatting>
  <conditionalFormatting sqref="AF110:AF120">
    <cfRule type="cellIs" dxfId="7941" priority="8008" stopIfTrue="1" operator="equal">
      <formula>"NO ADMISIBLE"</formula>
    </cfRule>
  </conditionalFormatting>
  <conditionalFormatting sqref="AF110:AF120">
    <cfRule type="cellIs" dxfId="7940" priority="8006" stopIfTrue="1" operator="equal">
      <formula>"NO ADMISIBLE"</formula>
    </cfRule>
    <cfRule type="cellIs" dxfId="7939" priority="8007" stopIfTrue="1" operator="equal">
      <formula>"ADMISIBLE"</formula>
    </cfRule>
  </conditionalFormatting>
  <conditionalFormatting sqref="AH110:AH120">
    <cfRule type="cellIs" dxfId="7938" priority="8005" stopIfTrue="1" operator="equal">
      <formula>"NO ADMISIBLE"</formula>
    </cfRule>
  </conditionalFormatting>
  <conditionalFormatting sqref="AH110:AH120">
    <cfRule type="cellIs" dxfId="7937" priority="8003" stopIfTrue="1" operator="equal">
      <formula>"NO ADMISIBLE"</formula>
    </cfRule>
    <cfRule type="cellIs" dxfId="7936" priority="8004" stopIfTrue="1" operator="equal">
      <formula>"ADMISIBLE"</formula>
    </cfRule>
  </conditionalFormatting>
  <conditionalFormatting sqref="B111:C111">
    <cfRule type="cellIs" dxfId="7935" priority="8002" stopIfTrue="1" operator="equal">
      <formula>"NO ADMISIBLE"</formula>
    </cfRule>
  </conditionalFormatting>
  <conditionalFormatting sqref="K114:M118 M112:M113">
    <cfRule type="cellIs" dxfId="7934" priority="8001" stopIfTrue="1" operator="equal">
      <formula>"NO ADMISIBLE"</formula>
    </cfRule>
  </conditionalFormatting>
  <conditionalFormatting sqref="J111:J120">
    <cfRule type="cellIs" dxfId="7933" priority="8000" stopIfTrue="1" operator="equal">
      <formula>"NO ADMISIBLE"</formula>
    </cfRule>
  </conditionalFormatting>
  <conditionalFormatting sqref="K114:L120">
    <cfRule type="cellIs" dxfId="7932" priority="7999" stopIfTrue="1" operator="equal">
      <formula>"NO ADMISIBLE"</formula>
    </cfRule>
  </conditionalFormatting>
  <conditionalFormatting sqref="C114:M120 M111:M113 C111:J113 B111:B120">
    <cfRule type="expression" dxfId="7931" priority="7998">
      <formula>MOD(ROW(),2)=0</formula>
    </cfRule>
  </conditionalFormatting>
  <conditionalFormatting sqref="T120:U120">
    <cfRule type="cellIs" dxfId="7930" priority="7997" stopIfTrue="1" operator="equal">
      <formula>"NO ADMISIBLE"</formula>
    </cfRule>
  </conditionalFormatting>
  <conditionalFormatting sqref="T120:U120">
    <cfRule type="cellIs" dxfId="7929" priority="7994" operator="equal">
      <formula>"VERIFICAR"</formula>
    </cfRule>
    <cfRule type="cellIs" dxfId="7928" priority="7995" operator="equal">
      <formula>"NO"</formula>
    </cfRule>
    <cfRule type="cellIs" dxfId="7927" priority="7996" operator="equal">
      <formula>"SI"</formula>
    </cfRule>
  </conditionalFormatting>
  <conditionalFormatting sqref="W120">
    <cfRule type="cellIs" dxfId="7926" priority="7993" stopIfTrue="1" operator="equal">
      <formula>"NO ADMISIBLE"</formula>
    </cfRule>
  </conditionalFormatting>
  <conditionalFormatting sqref="W120">
    <cfRule type="cellIs" dxfId="7925" priority="7990" operator="equal">
      <formula>"VERIFICAR"</formula>
    </cfRule>
    <cfRule type="cellIs" dxfId="7924" priority="7991" operator="equal">
      <formula>"NO"</formula>
    </cfRule>
    <cfRule type="cellIs" dxfId="7923" priority="7992" operator="equal">
      <formula>"SI"</formula>
    </cfRule>
  </conditionalFormatting>
  <conditionalFormatting sqref="Y120">
    <cfRule type="cellIs" dxfId="7922" priority="7989" stopIfTrue="1" operator="equal">
      <formula>"NO ADMISIBLE"</formula>
    </cfRule>
  </conditionalFormatting>
  <conditionalFormatting sqref="Y120">
    <cfRule type="cellIs" dxfId="7921" priority="7986" operator="equal">
      <formula>"VERIFICAR"</formula>
    </cfRule>
    <cfRule type="cellIs" dxfId="7920" priority="7987" operator="equal">
      <formula>"NO"</formula>
    </cfRule>
    <cfRule type="cellIs" dxfId="7919" priority="7988" operator="equal">
      <formula>"SI"</formula>
    </cfRule>
  </conditionalFormatting>
  <conditionalFormatting sqref="AA120:AI120">
    <cfRule type="cellIs" dxfId="7918" priority="7985" stopIfTrue="1" operator="equal">
      <formula>"NO ADMISIBLE"</formula>
    </cfRule>
  </conditionalFormatting>
  <conditionalFormatting sqref="AA120:AI120">
    <cfRule type="cellIs" dxfId="7917" priority="7982" operator="equal">
      <formula>"VERIFICAR"</formula>
    </cfRule>
    <cfRule type="cellIs" dxfId="7916" priority="7983" operator="equal">
      <formula>"NO"</formula>
    </cfRule>
    <cfRule type="cellIs" dxfId="7915" priority="7984" operator="equal">
      <formula>"SI"</formula>
    </cfRule>
  </conditionalFormatting>
  <conditionalFormatting sqref="S110">
    <cfRule type="cellIs" dxfId="7914" priority="7981" stopIfTrue="1" operator="equal">
      <formula>"NO ADMISIBLE"</formula>
    </cfRule>
  </conditionalFormatting>
  <conditionalFormatting sqref="S110">
    <cfRule type="cellIs" dxfId="7913" priority="7979" stopIfTrue="1" operator="equal">
      <formula>"NO ADMISIBLE"</formula>
    </cfRule>
    <cfRule type="cellIs" dxfId="7912" priority="7980" stopIfTrue="1" operator="equal">
      <formula>"ADMISIBLE"</formula>
    </cfRule>
  </conditionalFormatting>
  <conditionalFormatting sqref="K112:L113">
    <cfRule type="cellIs" dxfId="7911" priority="7978" stopIfTrue="1" operator="equal">
      <formula>"NO ADMISIBLE"</formula>
    </cfRule>
  </conditionalFormatting>
  <conditionalFormatting sqref="K111:L113">
    <cfRule type="cellIs" dxfId="7910" priority="7977" stopIfTrue="1" operator="equal">
      <formula>"NO ADMISIBLE"</formula>
    </cfRule>
  </conditionalFormatting>
  <conditionalFormatting sqref="K111:L113">
    <cfRule type="expression" dxfId="7909" priority="7976">
      <formula>MOD(ROW(),2)=0</formula>
    </cfRule>
  </conditionalFormatting>
  <conditionalFormatting sqref="K111:L113">
    <cfRule type="expression" dxfId="7908" priority="7975">
      <formula>AND(ROW()=CELL("row"),COLUMN()=CELL("COL"))</formula>
    </cfRule>
  </conditionalFormatting>
  <conditionalFormatting sqref="AA110:AA120">
    <cfRule type="cellIs" dxfId="7907" priority="7974" stopIfTrue="1" operator="equal">
      <formula>"NO ADMISIBLE"</formula>
    </cfRule>
  </conditionalFormatting>
  <conditionalFormatting sqref="AA110:AA120">
    <cfRule type="cellIs" dxfId="7906" priority="7972" stopIfTrue="1" operator="equal">
      <formula>"NO ADMISIBLE"</formula>
    </cfRule>
    <cfRule type="cellIs" dxfId="7905" priority="7973" stopIfTrue="1" operator="equal">
      <formula>"ADMISIBLE"</formula>
    </cfRule>
  </conditionalFormatting>
  <conditionalFormatting sqref="Q113:R120 T111:AI120 Q110:Q112 S110:AI110">
    <cfRule type="cellIs" dxfId="7904" priority="7971" operator="equal">
      <formula>"NO CUMPLE"</formula>
    </cfRule>
  </conditionalFormatting>
  <conditionalFormatting sqref="B116:B119">
    <cfRule type="cellIs" dxfId="7903" priority="7970" stopIfTrue="1" operator="equal">
      <formula>"NO ADMISIBLE"</formula>
    </cfRule>
  </conditionalFormatting>
  <conditionalFormatting sqref="C122 C128:C131 AD122:AD131 U122:U131 Y122:Z131 M131:M132 Z132 M122:Q122 N123:Q132">
    <cfRule type="cellIs" dxfId="7902" priority="7969" stopIfTrue="1" operator="equal">
      <formula>"NO ADMISIBLE"</formula>
    </cfRule>
  </conditionalFormatting>
  <conditionalFormatting sqref="V122:Y122 V123:X131 V132 X132">
    <cfRule type="cellIs" dxfId="7901" priority="7967" stopIfTrue="1" operator="equal">
      <formula>"NO ADMISIBLE"</formula>
    </cfRule>
    <cfRule type="cellIs" dxfId="7900" priority="7968" stopIfTrue="1" operator="equal">
      <formula>"ADMISIBLE"</formula>
    </cfRule>
  </conditionalFormatting>
  <conditionalFormatting sqref="Z122:Z132">
    <cfRule type="cellIs" dxfId="7899" priority="7965" stopIfTrue="1" operator="equal">
      <formula>"NO ADMISIBLE"</formula>
    </cfRule>
    <cfRule type="cellIs" dxfId="7898" priority="7966" stopIfTrue="1" operator="equal">
      <formula>"ADMISIBLE"</formula>
    </cfRule>
  </conditionalFormatting>
  <conditionalFormatting sqref="AE122:AE131">
    <cfRule type="cellIs" dxfId="7897" priority="7964" stopIfTrue="1" operator="equal">
      <formula>"NO ADMISIBLE"</formula>
    </cfRule>
  </conditionalFormatting>
  <conditionalFormatting sqref="AE122">
    <cfRule type="cellIs" dxfId="7896" priority="7962" stopIfTrue="1" operator="equal">
      <formula>"NO ADMISIBLE"</formula>
    </cfRule>
    <cfRule type="cellIs" dxfId="7895" priority="7963" stopIfTrue="1" operator="equal">
      <formula>"ADMISIBLE"</formula>
    </cfRule>
  </conditionalFormatting>
  <conditionalFormatting sqref="AG122:AG131">
    <cfRule type="cellIs" dxfId="7894" priority="7961" stopIfTrue="1" operator="equal">
      <formula>"NO ADMISIBLE"</formula>
    </cfRule>
  </conditionalFormatting>
  <conditionalFormatting sqref="AG122">
    <cfRule type="cellIs" dxfId="7893" priority="7959" stopIfTrue="1" operator="equal">
      <formula>"NO ADMISIBLE"</formula>
    </cfRule>
    <cfRule type="cellIs" dxfId="7892" priority="7960" stopIfTrue="1" operator="equal">
      <formula>"ADMISIBLE"</formula>
    </cfRule>
  </conditionalFormatting>
  <conditionalFormatting sqref="R131:R132">
    <cfRule type="cellIs" dxfId="7891" priority="7958" stopIfTrue="1" operator="equal">
      <formula>"NO ADMISIBLE"</formula>
    </cfRule>
  </conditionalFormatting>
  <conditionalFormatting sqref="D122:D131">
    <cfRule type="cellIs" dxfId="7890" priority="7957" stopIfTrue="1" operator="equal">
      <formula>"NO ADMISIBLE"</formula>
    </cfRule>
  </conditionalFormatting>
  <conditionalFormatting sqref="AI122:AI132">
    <cfRule type="cellIs" dxfId="7889" priority="7956" stopIfTrue="1" operator="equal">
      <formula>"NO ADMISIBLE"</formula>
    </cfRule>
  </conditionalFormatting>
  <conditionalFormatting sqref="AI122:AI132">
    <cfRule type="cellIs" dxfId="7888" priority="7954" stopIfTrue="1" operator="equal">
      <formula>"NO ADMISIBLE"</formula>
    </cfRule>
    <cfRule type="cellIs" dxfId="7887" priority="7955" stopIfTrue="1" operator="equal">
      <formula>"ADMISIBLE"</formula>
    </cfRule>
  </conditionalFormatting>
  <conditionalFormatting sqref="AA122:AA132">
    <cfRule type="cellIs" dxfId="7886" priority="7953" stopIfTrue="1" operator="equal">
      <formula>"NO ADMISIBLE"</formula>
    </cfRule>
  </conditionalFormatting>
  <conditionalFormatting sqref="AA122:AA132">
    <cfRule type="cellIs" dxfId="7885" priority="7951" stopIfTrue="1" operator="equal">
      <formula>"NO ADMISIBLE"</formula>
    </cfRule>
    <cfRule type="cellIs" dxfId="7884" priority="7952" stopIfTrue="1" operator="equal">
      <formula>"ADMISIBLE"</formula>
    </cfRule>
  </conditionalFormatting>
  <conditionalFormatting sqref="J124:J132">
    <cfRule type="cellIs" dxfId="7883" priority="7950" stopIfTrue="1" operator="equal">
      <formula>"NO ADMISIBLE"</formula>
    </cfRule>
  </conditionalFormatting>
  <conditionalFormatting sqref="M123">
    <cfRule type="cellIs" dxfId="7882" priority="7949" stopIfTrue="1" operator="equal">
      <formula>"NO ADMISIBLE"</formula>
    </cfRule>
  </conditionalFormatting>
  <conditionalFormatting sqref="T122:T131">
    <cfRule type="cellIs" dxfId="7881" priority="7948" stopIfTrue="1" operator="equal">
      <formula>"NO ADMISIBLE"</formula>
    </cfRule>
  </conditionalFormatting>
  <conditionalFormatting sqref="T123:T131">
    <cfRule type="cellIs" dxfId="7880" priority="7945" operator="equal">
      <formula>"VERIFICAR"</formula>
    </cfRule>
    <cfRule type="cellIs" dxfId="7879" priority="7946" operator="equal">
      <formula>"NO"</formula>
    </cfRule>
    <cfRule type="cellIs" dxfId="7878" priority="7947" operator="equal">
      <formula>"SI"</formula>
    </cfRule>
  </conditionalFormatting>
  <conditionalFormatting sqref="AB122:AB131">
    <cfRule type="cellIs" dxfId="7877" priority="7944" stopIfTrue="1" operator="equal">
      <formula>"NO ADMISIBLE"</formula>
    </cfRule>
  </conditionalFormatting>
  <conditionalFormatting sqref="AC122:AC131">
    <cfRule type="cellIs" dxfId="7876" priority="7943" stopIfTrue="1" operator="equal">
      <formula>"NO ADMISIBLE"</formula>
    </cfRule>
  </conditionalFormatting>
  <conditionalFormatting sqref="AF122:AF132">
    <cfRule type="cellIs" dxfId="7875" priority="7942" stopIfTrue="1" operator="equal">
      <formula>"NO ADMISIBLE"</formula>
    </cfRule>
  </conditionalFormatting>
  <conditionalFormatting sqref="AF122:AF132">
    <cfRule type="cellIs" dxfId="7874" priority="7940" stopIfTrue="1" operator="equal">
      <formula>"NO ADMISIBLE"</formula>
    </cfRule>
    <cfRule type="cellIs" dxfId="7873" priority="7941" stopIfTrue="1" operator="equal">
      <formula>"ADMISIBLE"</formula>
    </cfRule>
  </conditionalFormatting>
  <conditionalFormatting sqref="AH122:AH132">
    <cfRule type="cellIs" dxfId="7872" priority="7939" stopIfTrue="1" operator="equal">
      <formula>"NO ADMISIBLE"</formula>
    </cfRule>
  </conditionalFormatting>
  <conditionalFormatting sqref="AH122:AH132">
    <cfRule type="cellIs" dxfId="7871" priority="7937" stopIfTrue="1" operator="equal">
      <formula>"NO ADMISIBLE"</formula>
    </cfRule>
    <cfRule type="cellIs" dxfId="7870" priority="7938" stopIfTrue="1" operator="equal">
      <formula>"ADMISIBLE"</formula>
    </cfRule>
  </conditionalFormatting>
  <conditionalFormatting sqref="B123:C123">
    <cfRule type="cellIs" dxfId="7869" priority="7936" stopIfTrue="1" operator="equal">
      <formula>"NO ADMISIBLE"</formula>
    </cfRule>
  </conditionalFormatting>
  <conditionalFormatting sqref="K126:M130 M124:M125">
    <cfRule type="cellIs" dxfId="7868" priority="7935" stopIfTrue="1" operator="equal">
      <formula>"NO ADMISIBLE"</formula>
    </cfRule>
  </conditionalFormatting>
  <conditionalFormatting sqref="J123:J132">
    <cfRule type="cellIs" dxfId="7867" priority="7934" stopIfTrue="1" operator="equal">
      <formula>"NO ADMISIBLE"</formula>
    </cfRule>
  </conditionalFormatting>
  <conditionalFormatting sqref="K126:L132">
    <cfRule type="cellIs" dxfId="7866" priority="7933" stopIfTrue="1" operator="equal">
      <formula>"NO ADMISIBLE"</formula>
    </cfRule>
  </conditionalFormatting>
  <conditionalFormatting sqref="C126:M132 M123:M125 C123:J125 B123:B132">
    <cfRule type="expression" dxfId="7865" priority="7932">
      <formula>MOD(ROW(),2)=0</formula>
    </cfRule>
  </conditionalFormatting>
  <conditionalFormatting sqref="T132:U132">
    <cfRule type="cellIs" dxfId="7864" priority="7931" stopIfTrue="1" operator="equal">
      <formula>"NO ADMISIBLE"</formula>
    </cfRule>
  </conditionalFormatting>
  <conditionalFormatting sqref="T132:U132">
    <cfRule type="cellIs" dxfId="7863" priority="7928" operator="equal">
      <formula>"VERIFICAR"</formula>
    </cfRule>
    <cfRule type="cellIs" dxfId="7862" priority="7929" operator="equal">
      <formula>"NO"</formula>
    </cfRule>
    <cfRule type="cellIs" dxfId="7861" priority="7930" operator="equal">
      <formula>"SI"</formula>
    </cfRule>
  </conditionalFormatting>
  <conditionalFormatting sqref="W132">
    <cfRule type="cellIs" dxfId="7860" priority="7927" stopIfTrue="1" operator="equal">
      <formula>"NO ADMISIBLE"</formula>
    </cfRule>
  </conditionalFormatting>
  <conditionalFormatting sqref="W132">
    <cfRule type="cellIs" dxfId="7859" priority="7924" operator="equal">
      <formula>"VERIFICAR"</formula>
    </cfRule>
    <cfRule type="cellIs" dxfId="7858" priority="7925" operator="equal">
      <formula>"NO"</formula>
    </cfRule>
    <cfRule type="cellIs" dxfId="7857" priority="7926" operator="equal">
      <formula>"SI"</formula>
    </cfRule>
  </conditionalFormatting>
  <conditionalFormatting sqref="Y132">
    <cfRule type="cellIs" dxfId="7856" priority="7923" stopIfTrue="1" operator="equal">
      <formula>"NO ADMISIBLE"</formula>
    </cfRule>
  </conditionalFormatting>
  <conditionalFormatting sqref="Y132">
    <cfRule type="cellIs" dxfId="7855" priority="7920" operator="equal">
      <formula>"VERIFICAR"</formula>
    </cfRule>
    <cfRule type="cellIs" dxfId="7854" priority="7921" operator="equal">
      <formula>"NO"</formula>
    </cfRule>
    <cfRule type="cellIs" dxfId="7853" priority="7922" operator="equal">
      <formula>"SI"</formula>
    </cfRule>
  </conditionalFormatting>
  <conditionalFormatting sqref="AA132:AI132">
    <cfRule type="cellIs" dxfId="7852" priority="7919" stopIfTrue="1" operator="equal">
      <formula>"NO ADMISIBLE"</formula>
    </cfRule>
  </conditionalFormatting>
  <conditionalFormatting sqref="AA132:AI132">
    <cfRule type="cellIs" dxfId="7851" priority="7916" operator="equal">
      <formula>"VERIFICAR"</formula>
    </cfRule>
    <cfRule type="cellIs" dxfId="7850" priority="7917" operator="equal">
      <formula>"NO"</formula>
    </cfRule>
    <cfRule type="cellIs" dxfId="7849" priority="7918" operator="equal">
      <formula>"SI"</formula>
    </cfRule>
  </conditionalFormatting>
  <conditionalFormatting sqref="S122">
    <cfRule type="cellIs" dxfId="7848" priority="7915" stopIfTrue="1" operator="equal">
      <formula>"NO ADMISIBLE"</formula>
    </cfRule>
  </conditionalFormatting>
  <conditionalFormatting sqref="S122">
    <cfRule type="cellIs" dxfId="7847" priority="7913" stopIfTrue="1" operator="equal">
      <formula>"NO ADMISIBLE"</formula>
    </cfRule>
    <cfRule type="cellIs" dxfId="7846" priority="7914" stopIfTrue="1" operator="equal">
      <formula>"ADMISIBLE"</formula>
    </cfRule>
  </conditionalFormatting>
  <conditionalFormatting sqref="K124:L125">
    <cfRule type="cellIs" dxfId="7845" priority="7912" stopIfTrue="1" operator="equal">
      <formula>"NO ADMISIBLE"</formula>
    </cfRule>
  </conditionalFormatting>
  <conditionalFormatting sqref="K123:L125">
    <cfRule type="cellIs" dxfId="7844" priority="7911" stopIfTrue="1" operator="equal">
      <formula>"NO ADMISIBLE"</formula>
    </cfRule>
  </conditionalFormatting>
  <conditionalFormatting sqref="K123:L125">
    <cfRule type="expression" dxfId="7843" priority="7910">
      <formula>MOD(ROW(),2)=0</formula>
    </cfRule>
  </conditionalFormatting>
  <conditionalFormatting sqref="K123:L125">
    <cfRule type="expression" dxfId="7842" priority="7909">
      <formula>AND(ROW()=CELL("row"),COLUMN()=CELL("COL"))</formula>
    </cfRule>
  </conditionalFormatting>
  <conditionalFormatting sqref="AA122:AA132">
    <cfRule type="cellIs" dxfId="7841" priority="7908" stopIfTrue="1" operator="equal">
      <formula>"NO ADMISIBLE"</formula>
    </cfRule>
  </conditionalFormatting>
  <conditionalFormatting sqref="AA122:AA132">
    <cfRule type="cellIs" dxfId="7840" priority="7906" stopIfTrue="1" operator="equal">
      <formula>"NO ADMISIBLE"</formula>
    </cfRule>
    <cfRule type="cellIs" dxfId="7839" priority="7907" stopIfTrue="1" operator="equal">
      <formula>"ADMISIBLE"</formula>
    </cfRule>
  </conditionalFormatting>
  <conditionalFormatting sqref="Q131:R132 T123:AI132 Q122:Q130 S122:AI122">
    <cfRule type="cellIs" dxfId="7838" priority="7905" operator="equal">
      <formula>"NO CUMPLE"</formula>
    </cfRule>
  </conditionalFormatting>
  <conditionalFormatting sqref="B128:B131">
    <cfRule type="cellIs" dxfId="7837" priority="7904" stopIfTrue="1" operator="equal">
      <formula>"NO ADMISIBLE"</formula>
    </cfRule>
  </conditionalFormatting>
  <conditionalFormatting sqref="C134 C140:C143 AD134:AD143 U134:U143 Y134:Z143 M143:M144 Z144 M134:Q134 N135:Q144">
    <cfRule type="cellIs" dxfId="7836" priority="7903" stopIfTrue="1" operator="equal">
      <formula>"NO ADMISIBLE"</formula>
    </cfRule>
  </conditionalFormatting>
  <conditionalFormatting sqref="V134:Y134 V135:X143 V144 X144">
    <cfRule type="cellIs" dxfId="7835" priority="7901" stopIfTrue="1" operator="equal">
      <formula>"NO ADMISIBLE"</formula>
    </cfRule>
    <cfRule type="cellIs" dxfId="7834" priority="7902" stopIfTrue="1" operator="equal">
      <formula>"ADMISIBLE"</formula>
    </cfRule>
  </conditionalFormatting>
  <conditionalFormatting sqref="Z134:Z144">
    <cfRule type="cellIs" dxfId="7833" priority="7899" stopIfTrue="1" operator="equal">
      <formula>"NO ADMISIBLE"</formula>
    </cfRule>
    <cfRule type="cellIs" dxfId="7832" priority="7900" stopIfTrue="1" operator="equal">
      <formula>"ADMISIBLE"</formula>
    </cfRule>
  </conditionalFormatting>
  <conditionalFormatting sqref="AE134:AE143">
    <cfRule type="cellIs" dxfId="7831" priority="7898" stopIfTrue="1" operator="equal">
      <formula>"NO ADMISIBLE"</formula>
    </cfRule>
  </conditionalFormatting>
  <conditionalFormatting sqref="AE134">
    <cfRule type="cellIs" dxfId="7830" priority="7896" stopIfTrue="1" operator="equal">
      <formula>"NO ADMISIBLE"</formula>
    </cfRule>
    <cfRule type="cellIs" dxfId="7829" priority="7897" stopIfTrue="1" operator="equal">
      <formula>"ADMISIBLE"</formula>
    </cfRule>
  </conditionalFormatting>
  <conditionalFormatting sqref="AG134:AG143">
    <cfRule type="cellIs" dxfId="7828" priority="7895" stopIfTrue="1" operator="equal">
      <formula>"NO ADMISIBLE"</formula>
    </cfRule>
  </conditionalFormatting>
  <conditionalFormatting sqref="AG134">
    <cfRule type="cellIs" dxfId="7827" priority="7893" stopIfTrue="1" operator="equal">
      <formula>"NO ADMISIBLE"</formula>
    </cfRule>
    <cfRule type="cellIs" dxfId="7826" priority="7894" stopIfTrue="1" operator="equal">
      <formula>"ADMISIBLE"</formula>
    </cfRule>
  </conditionalFormatting>
  <conditionalFormatting sqref="R137:R144">
    <cfRule type="cellIs" dxfId="7825" priority="7892" stopIfTrue="1" operator="equal">
      <formula>"NO ADMISIBLE"</formula>
    </cfRule>
  </conditionalFormatting>
  <conditionalFormatting sqref="D134:D143">
    <cfRule type="cellIs" dxfId="7824" priority="7891" stopIfTrue="1" operator="equal">
      <formula>"NO ADMISIBLE"</formula>
    </cfRule>
  </conditionalFormatting>
  <conditionalFormatting sqref="AI134:AI144">
    <cfRule type="cellIs" dxfId="7823" priority="7890" stopIfTrue="1" operator="equal">
      <formula>"NO ADMISIBLE"</formula>
    </cfRule>
  </conditionalFormatting>
  <conditionalFormatting sqref="AI134:AI144">
    <cfRule type="cellIs" dxfId="7822" priority="7888" stopIfTrue="1" operator="equal">
      <formula>"NO ADMISIBLE"</formula>
    </cfRule>
    <cfRule type="cellIs" dxfId="7821" priority="7889" stopIfTrue="1" operator="equal">
      <formula>"ADMISIBLE"</formula>
    </cfRule>
  </conditionalFormatting>
  <conditionalFormatting sqref="AA134:AA144">
    <cfRule type="cellIs" dxfId="7820" priority="7887" stopIfTrue="1" operator="equal">
      <formula>"NO ADMISIBLE"</formula>
    </cfRule>
  </conditionalFormatting>
  <conditionalFormatting sqref="AA134:AA144">
    <cfRule type="cellIs" dxfId="7819" priority="7885" stopIfTrue="1" operator="equal">
      <formula>"NO ADMISIBLE"</formula>
    </cfRule>
    <cfRule type="cellIs" dxfId="7818" priority="7886" stopIfTrue="1" operator="equal">
      <formula>"ADMISIBLE"</formula>
    </cfRule>
  </conditionalFormatting>
  <conditionalFormatting sqref="J136:J144">
    <cfRule type="cellIs" dxfId="7817" priority="7884" stopIfTrue="1" operator="equal">
      <formula>"NO ADMISIBLE"</formula>
    </cfRule>
  </conditionalFormatting>
  <conditionalFormatting sqref="M135">
    <cfRule type="cellIs" dxfId="7816" priority="7883" stopIfTrue="1" operator="equal">
      <formula>"NO ADMISIBLE"</formula>
    </cfRule>
  </conditionalFormatting>
  <conditionalFormatting sqref="T134:T143">
    <cfRule type="cellIs" dxfId="7815" priority="7882" stopIfTrue="1" operator="equal">
      <formula>"NO ADMISIBLE"</formula>
    </cfRule>
  </conditionalFormatting>
  <conditionalFormatting sqref="T135:T143">
    <cfRule type="cellIs" dxfId="7814" priority="7879" operator="equal">
      <formula>"VERIFICAR"</formula>
    </cfRule>
    <cfRule type="cellIs" dxfId="7813" priority="7880" operator="equal">
      <formula>"NO"</formula>
    </cfRule>
    <cfRule type="cellIs" dxfId="7812" priority="7881" operator="equal">
      <formula>"SI"</formula>
    </cfRule>
  </conditionalFormatting>
  <conditionalFormatting sqref="AB134:AB143">
    <cfRule type="cellIs" dxfId="7811" priority="7878" stopIfTrue="1" operator="equal">
      <formula>"NO ADMISIBLE"</formula>
    </cfRule>
  </conditionalFormatting>
  <conditionalFormatting sqref="AC134:AC143">
    <cfRule type="cellIs" dxfId="7810" priority="7877" stopIfTrue="1" operator="equal">
      <formula>"NO ADMISIBLE"</formula>
    </cfRule>
  </conditionalFormatting>
  <conditionalFormatting sqref="AF134:AF144">
    <cfRule type="cellIs" dxfId="7809" priority="7876" stopIfTrue="1" operator="equal">
      <formula>"NO ADMISIBLE"</formula>
    </cfRule>
  </conditionalFormatting>
  <conditionalFormatting sqref="AF134:AF144">
    <cfRule type="cellIs" dxfId="7808" priority="7874" stopIfTrue="1" operator="equal">
      <formula>"NO ADMISIBLE"</formula>
    </cfRule>
    <cfRule type="cellIs" dxfId="7807" priority="7875" stopIfTrue="1" operator="equal">
      <formula>"ADMISIBLE"</formula>
    </cfRule>
  </conditionalFormatting>
  <conditionalFormatting sqref="AH134:AH144">
    <cfRule type="cellIs" dxfId="7806" priority="7873" stopIfTrue="1" operator="equal">
      <formula>"NO ADMISIBLE"</formula>
    </cfRule>
  </conditionalFormatting>
  <conditionalFormatting sqref="AH134:AH144">
    <cfRule type="cellIs" dxfId="7805" priority="7871" stopIfTrue="1" operator="equal">
      <formula>"NO ADMISIBLE"</formula>
    </cfRule>
    <cfRule type="cellIs" dxfId="7804" priority="7872" stopIfTrue="1" operator="equal">
      <formula>"ADMISIBLE"</formula>
    </cfRule>
  </conditionalFormatting>
  <conditionalFormatting sqref="B135:C135">
    <cfRule type="cellIs" dxfId="7803" priority="7870" stopIfTrue="1" operator="equal">
      <formula>"NO ADMISIBLE"</formula>
    </cfRule>
  </conditionalFormatting>
  <conditionalFormatting sqref="K138:M142 M136:M137">
    <cfRule type="cellIs" dxfId="7802" priority="7869" stopIfTrue="1" operator="equal">
      <formula>"NO ADMISIBLE"</formula>
    </cfRule>
  </conditionalFormatting>
  <conditionalFormatting sqref="J135:J144">
    <cfRule type="cellIs" dxfId="7801" priority="7868" stopIfTrue="1" operator="equal">
      <formula>"NO ADMISIBLE"</formula>
    </cfRule>
  </conditionalFormatting>
  <conditionalFormatting sqref="K138:L144">
    <cfRule type="cellIs" dxfId="7800" priority="7867" stopIfTrue="1" operator="equal">
      <formula>"NO ADMISIBLE"</formula>
    </cfRule>
  </conditionalFormatting>
  <conditionalFormatting sqref="C138:M144 M135:M137 C135:J137 B135:B144">
    <cfRule type="expression" dxfId="7799" priority="7866">
      <formula>MOD(ROW(),2)=0</formula>
    </cfRule>
  </conditionalFormatting>
  <conditionalFormatting sqref="T144:U144">
    <cfRule type="cellIs" dxfId="7798" priority="7865" stopIfTrue="1" operator="equal">
      <formula>"NO ADMISIBLE"</formula>
    </cfRule>
  </conditionalFormatting>
  <conditionalFormatting sqref="T144:U144">
    <cfRule type="cellIs" dxfId="7797" priority="7862" operator="equal">
      <formula>"VERIFICAR"</formula>
    </cfRule>
    <cfRule type="cellIs" dxfId="7796" priority="7863" operator="equal">
      <formula>"NO"</formula>
    </cfRule>
    <cfRule type="cellIs" dxfId="7795" priority="7864" operator="equal">
      <formula>"SI"</formula>
    </cfRule>
  </conditionalFormatting>
  <conditionalFormatting sqref="W144">
    <cfRule type="cellIs" dxfId="7794" priority="7861" stopIfTrue="1" operator="equal">
      <formula>"NO ADMISIBLE"</formula>
    </cfRule>
  </conditionalFormatting>
  <conditionalFormatting sqref="W144">
    <cfRule type="cellIs" dxfId="7793" priority="7858" operator="equal">
      <formula>"VERIFICAR"</formula>
    </cfRule>
    <cfRule type="cellIs" dxfId="7792" priority="7859" operator="equal">
      <formula>"NO"</formula>
    </cfRule>
    <cfRule type="cellIs" dxfId="7791" priority="7860" operator="equal">
      <formula>"SI"</formula>
    </cfRule>
  </conditionalFormatting>
  <conditionalFormatting sqref="Y144">
    <cfRule type="cellIs" dxfId="7790" priority="7857" stopIfTrue="1" operator="equal">
      <formula>"NO ADMISIBLE"</formula>
    </cfRule>
  </conditionalFormatting>
  <conditionalFormatting sqref="Y144">
    <cfRule type="cellIs" dxfId="7789" priority="7854" operator="equal">
      <formula>"VERIFICAR"</formula>
    </cfRule>
    <cfRule type="cellIs" dxfId="7788" priority="7855" operator="equal">
      <formula>"NO"</formula>
    </cfRule>
    <cfRule type="cellIs" dxfId="7787" priority="7856" operator="equal">
      <formula>"SI"</formula>
    </cfRule>
  </conditionalFormatting>
  <conditionalFormatting sqref="AA144:AI144">
    <cfRule type="cellIs" dxfId="7786" priority="7853" stopIfTrue="1" operator="equal">
      <formula>"NO ADMISIBLE"</formula>
    </cfRule>
  </conditionalFormatting>
  <conditionalFormatting sqref="AA144:AI144">
    <cfRule type="cellIs" dxfId="7785" priority="7850" operator="equal">
      <formula>"VERIFICAR"</formula>
    </cfRule>
    <cfRule type="cellIs" dxfId="7784" priority="7851" operator="equal">
      <formula>"NO"</formula>
    </cfRule>
    <cfRule type="cellIs" dxfId="7783" priority="7852" operator="equal">
      <formula>"SI"</formula>
    </cfRule>
  </conditionalFormatting>
  <conditionalFormatting sqref="S134">
    <cfRule type="cellIs" dxfId="7782" priority="7849" stopIfTrue="1" operator="equal">
      <formula>"NO ADMISIBLE"</formula>
    </cfRule>
  </conditionalFormatting>
  <conditionalFormatting sqref="S134">
    <cfRule type="cellIs" dxfId="7781" priority="7847" stopIfTrue="1" operator="equal">
      <formula>"NO ADMISIBLE"</formula>
    </cfRule>
    <cfRule type="cellIs" dxfId="7780" priority="7848" stopIfTrue="1" operator="equal">
      <formula>"ADMISIBLE"</formula>
    </cfRule>
  </conditionalFormatting>
  <conditionalFormatting sqref="K136:L137">
    <cfRule type="cellIs" dxfId="7779" priority="7846" stopIfTrue="1" operator="equal">
      <formula>"NO ADMISIBLE"</formula>
    </cfRule>
  </conditionalFormatting>
  <conditionalFormatting sqref="K135:L137">
    <cfRule type="cellIs" dxfId="7778" priority="7845" stopIfTrue="1" operator="equal">
      <formula>"NO ADMISIBLE"</formula>
    </cfRule>
  </conditionalFormatting>
  <conditionalFormatting sqref="K135:L137">
    <cfRule type="expression" dxfId="7777" priority="7844">
      <formula>MOD(ROW(),2)=0</formula>
    </cfRule>
  </conditionalFormatting>
  <conditionalFormatting sqref="K135:L137">
    <cfRule type="expression" dxfId="7776" priority="7843">
      <formula>AND(ROW()=CELL("row"),COLUMN()=CELL("COL"))</formula>
    </cfRule>
  </conditionalFormatting>
  <conditionalFormatting sqref="AA134:AA144">
    <cfRule type="cellIs" dxfId="7775" priority="7842" stopIfTrue="1" operator="equal">
      <formula>"NO ADMISIBLE"</formula>
    </cfRule>
  </conditionalFormatting>
  <conditionalFormatting sqref="AA134:AA144">
    <cfRule type="cellIs" dxfId="7774" priority="7840" stopIfTrue="1" operator="equal">
      <formula>"NO ADMISIBLE"</formula>
    </cfRule>
    <cfRule type="cellIs" dxfId="7773" priority="7841" stopIfTrue="1" operator="equal">
      <formula>"ADMISIBLE"</formula>
    </cfRule>
  </conditionalFormatting>
  <conditionalFormatting sqref="Q137:R144 T135:AI144 Q134:Q136 S134:AI134">
    <cfRule type="cellIs" dxfId="7772" priority="7839" operator="equal">
      <formula>"NO CUMPLE"</formula>
    </cfRule>
  </conditionalFormatting>
  <conditionalFormatting sqref="B140:B143">
    <cfRule type="cellIs" dxfId="7771" priority="7838" stopIfTrue="1" operator="equal">
      <formula>"NO ADMISIBLE"</formula>
    </cfRule>
  </conditionalFormatting>
  <conditionalFormatting sqref="C146 C152:C155 AD146:AD155 U146:U155 Y146:Z155 M155:M156 Z156 M146:Q146 N147:Q156">
    <cfRule type="cellIs" dxfId="7770" priority="7837" stopIfTrue="1" operator="equal">
      <formula>"NO ADMISIBLE"</formula>
    </cfRule>
  </conditionalFormatting>
  <conditionalFormatting sqref="V146:Y146 V147:X155 V156 X156">
    <cfRule type="cellIs" dxfId="7769" priority="7835" stopIfTrue="1" operator="equal">
      <formula>"NO ADMISIBLE"</formula>
    </cfRule>
    <cfRule type="cellIs" dxfId="7768" priority="7836" stopIfTrue="1" operator="equal">
      <formula>"ADMISIBLE"</formula>
    </cfRule>
  </conditionalFormatting>
  <conditionalFormatting sqref="Z146:Z156">
    <cfRule type="cellIs" dxfId="7767" priority="7833" stopIfTrue="1" operator="equal">
      <formula>"NO ADMISIBLE"</formula>
    </cfRule>
    <cfRule type="cellIs" dxfId="7766" priority="7834" stopIfTrue="1" operator="equal">
      <formula>"ADMISIBLE"</formula>
    </cfRule>
  </conditionalFormatting>
  <conditionalFormatting sqref="AE146:AE155">
    <cfRule type="cellIs" dxfId="7765" priority="7832" stopIfTrue="1" operator="equal">
      <formula>"NO ADMISIBLE"</formula>
    </cfRule>
  </conditionalFormatting>
  <conditionalFormatting sqref="AE146">
    <cfRule type="cellIs" dxfId="7764" priority="7830" stopIfTrue="1" operator="equal">
      <formula>"NO ADMISIBLE"</formula>
    </cfRule>
    <cfRule type="cellIs" dxfId="7763" priority="7831" stopIfTrue="1" operator="equal">
      <formula>"ADMISIBLE"</formula>
    </cfRule>
  </conditionalFormatting>
  <conditionalFormatting sqref="AG146:AG155">
    <cfRule type="cellIs" dxfId="7762" priority="7829" stopIfTrue="1" operator="equal">
      <formula>"NO ADMISIBLE"</formula>
    </cfRule>
  </conditionalFormatting>
  <conditionalFormatting sqref="AG146">
    <cfRule type="cellIs" dxfId="7761" priority="7827" stopIfTrue="1" operator="equal">
      <formula>"NO ADMISIBLE"</formula>
    </cfRule>
    <cfRule type="cellIs" dxfId="7760" priority="7828" stopIfTrue="1" operator="equal">
      <formula>"ADMISIBLE"</formula>
    </cfRule>
  </conditionalFormatting>
  <conditionalFormatting sqref="R154:R156">
    <cfRule type="cellIs" dxfId="7759" priority="7826" stopIfTrue="1" operator="equal">
      <formula>"NO ADMISIBLE"</formula>
    </cfRule>
  </conditionalFormatting>
  <conditionalFormatting sqref="D146:D155">
    <cfRule type="cellIs" dxfId="7758" priority="7825" stopIfTrue="1" operator="equal">
      <formula>"NO ADMISIBLE"</formula>
    </cfRule>
  </conditionalFormatting>
  <conditionalFormatting sqref="AI146:AI156">
    <cfRule type="cellIs" dxfId="7757" priority="7824" stopIfTrue="1" operator="equal">
      <formula>"NO ADMISIBLE"</formula>
    </cfRule>
  </conditionalFormatting>
  <conditionalFormatting sqref="AI146:AI156">
    <cfRule type="cellIs" dxfId="7756" priority="7822" stopIfTrue="1" operator="equal">
      <formula>"NO ADMISIBLE"</formula>
    </cfRule>
    <cfRule type="cellIs" dxfId="7755" priority="7823" stopIfTrue="1" operator="equal">
      <formula>"ADMISIBLE"</formula>
    </cfRule>
  </conditionalFormatting>
  <conditionalFormatting sqref="AA146:AA156">
    <cfRule type="cellIs" dxfId="7754" priority="7821" stopIfTrue="1" operator="equal">
      <formula>"NO ADMISIBLE"</formula>
    </cfRule>
  </conditionalFormatting>
  <conditionalFormatting sqref="AA146:AA156">
    <cfRule type="cellIs" dxfId="7753" priority="7819" stopIfTrue="1" operator="equal">
      <formula>"NO ADMISIBLE"</formula>
    </cfRule>
    <cfRule type="cellIs" dxfId="7752" priority="7820" stopIfTrue="1" operator="equal">
      <formula>"ADMISIBLE"</formula>
    </cfRule>
  </conditionalFormatting>
  <conditionalFormatting sqref="J148:J156">
    <cfRule type="cellIs" dxfId="7751" priority="7818" stopIfTrue="1" operator="equal">
      <formula>"NO ADMISIBLE"</formula>
    </cfRule>
  </conditionalFormatting>
  <conditionalFormatting sqref="M147">
    <cfRule type="cellIs" dxfId="7750" priority="7817" stopIfTrue="1" operator="equal">
      <formula>"NO ADMISIBLE"</formula>
    </cfRule>
  </conditionalFormatting>
  <conditionalFormatting sqref="T146:T155">
    <cfRule type="cellIs" dxfId="7749" priority="7816" stopIfTrue="1" operator="equal">
      <formula>"NO ADMISIBLE"</formula>
    </cfRule>
  </conditionalFormatting>
  <conditionalFormatting sqref="T147:T155">
    <cfRule type="cellIs" dxfId="7748" priority="7813" operator="equal">
      <formula>"VERIFICAR"</formula>
    </cfRule>
    <cfRule type="cellIs" dxfId="7747" priority="7814" operator="equal">
      <formula>"NO"</formula>
    </cfRule>
    <cfRule type="cellIs" dxfId="7746" priority="7815" operator="equal">
      <formula>"SI"</formula>
    </cfRule>
  </conditionalFormatting>
  <conditionalFormatting sqref="AB146:AB155">
    <cfRule type="cellIs" dxfId="7745" priority="7812" stopIfTrue="1" operator="equal">
      <formula>"NO ADMISIBLE"</formula>
    </cfRule>
  </conditionalFormatting>
  <conditionalFormatting sqref="AC146:AC155">
    <cfRule type="cellIs" dxfId="7744" priority="7811" stopIfTrue="1" operator="equal">
      <formula>"NO ADMISIBLE"</formula>
    </cfRule>
  </conditionalFormatting>
  <conditionalFormatting sqref="AF146:AF156">
    <cfRule type="cellIs" dxfId="7743" priority="7810" stopIfTrue="1" operator="equal">
      <formula>"NO ADMISIBLE"</formula>
    </cfRule>
  </conditionalFormatting>
  <conditionalFormatting sqref="AF146:AF156">
    <cfRule type="cellIs" dxfId="7742" priority="7808" stopIfTrue="1" operator="equal">
      <formula>"NO ADMISIBLE"</formula>
    </cfRule>
    <cfRule type="cellIs" dxfId="7741" priority="7809" stopIfTrue="1" operator="equal">
      <formula>"ADMISIBLE"</formula>
    </cfRule>
  </conditionalFormatting>
  <conditionalFormatting sqref="AH146:AH156">
    <cfRule type="cellIs" dxfId="7740" priority="7807" stopIfTrue="1" operator="equal">
      <formula>"NO ADMISIBLE"</formula>
    </cfRule>
  </conditionalFormatting>
  <conditionalFormatting sqref="AH146:AH156">
    <cfRule type="cellIs" dxfId="7739" priority="7805" stopIfTrue="1" operator="equal">
      <formula>"NO ADMISIBLE"</formula>
    </cfRule>
    <cfRule type="cellIs" dxfId="7738" priority="7806" stopIfTrue="1" operator="equal">
      <formula>"ADMISIBLE"</formula>
    </cfRule>
  </conditionalFormatting>
  <conditionalFormatting sqref="B147:C147">
    <cfRule type="cellIs" dxfId="7737" priority="7804" stopIfTrue="1" operator="equal">
      <formula>"NO ADMISIBLE"</formula>
    </cfRule>
  </conditionalFormatting>
  <conditionalFormatting sqref="K150:M154 M148:M149">
    <cfRule type="cellIs" dxfId="7736" priority="7803" stopIfTrue="1" operator="equal">
      <formula>"NO ADMISIBLE"</formula>
    </cfRule>
  </conditionalFormatting>
  <conditionalFormatting sqref="J147:J156">
    <cfRule type="cellIs" dxfId="7735" priority="7802" stopIfTrue="1" operator="equal">
      <formula>"NO ADMISIBLE"</formula>
    </cfRule>
  </conditionalFormatting>
  <conditionalFormatting sqref="K150:L156">
    <cfRule type="cellIs" dxfId="7734" priority="7801" stopIfTrue="1" operator="equal">
      <formula>"NO ADMISIBLE"</formula>
    </cfRule>
  </conditionalFormatting>
  <conditionalFormatting sqref="C150:M156 M147:M149 C147:J149 B147:B156">
    <cfRule type="expression" dxfId="7733" priority="7800">
      <formula>MOD(ROW(),2)=0</formula>
    </cfRule>
  </conditionalFormatting>
  <conditionalFormatting sqref="T156:U156">
    <cfRule type="cellIs" dxfId="7732" priority="7799" stopIfTrue="1" operator="equal">
      <formula>"NO ADMISIBLE"</formula>
    </cfRule>
  </conditionalFormatting>
  <conditionalFormatting sqref="T156:U156">
    <cfRule type="cellIs" dxfId="7731" priority="7796" operator="equal">
      <formula>"VERIFICAR"</formula>
    </cfRule>
    <cfRule type="cellIs" dxfId="7730" priority="7797" operator="equal">
      <formula>"NO"</formula>
    </cfRule>
    <cfRule type="cellIs" dxfId="7729" priority="7798" operator="equal">
      <formula>"SI"</formula>
    </cfRule>
  </conditionalFormatting>
  <conditionalFormatting sqref="W156">
    <cfRule type="cellIs" dxfId="7728" priority="7795" stopIfTrue="1" operator="equal">
      <formula>"NO ADMISIBLE"</formula>
    </cfRule>
  </conditionalFormatting>
  <conditionalFormatting sqref="W156">
    <cfRule type="cellIs" dxfId="7727" priority="7792" operator="equal">
      <formula>"VERIFICAR"</formula>
    </cfRule>
    <cfRule type="cellIs" dxfId="7726" priority="7793" operator="equal">
      <formula>"NO"</formula>
    </cfRule>
    <cfRule type="cellIs" dxfId="7725" priority="7794" operator="equal">
      <formula>"SI"</formula>
    </cfRule>
  </conditionalFormatting>
  <conditionalFormatting sqref="Y156">
    <cfRule type="cellIs" dxfId="7724" priority="7791" stopIfTrue="1" operator="equal">
      <formula>"NO ADMISIBLE"</formula>
    </cfRule>
  </conditionalFormatting>
  <conditionalFormatting sqref="Y156">
    <cfRule type="cellIs" dxfId="7723" priority="7788" operator="equal">
      <formula>"VERIFICAR"</formula>
    </cfRule>
    <cfRule type="cellIs" dxfId="7722" priority="7789" operator="equal">
      <formula>"NO"</formula>
    </cfRule>
    <cfRule type="cellIs" dxfId="7721" priority="7790" operator="equal">
      <formula>"SI"</formula>
    </cfRule>
  </conditionalFormatting>
  <conditionalFormatting sqref="AA156:AI156">
    <cfRule type="cellIs" dxfId="7720" priority="7787" stopIfTrue="1" operator="equal">
      <formula>"NO ADMISIBLE"</formula>
    </cfRule>
  </conditionalFormatting>
  <conditionalFormatting sqref="AA156:AI156">
    <cfRule type="cellIs" dxfId="7719" priority="7784" operator="equal">
      <formula>"VERIFICAR"</formula>
    </cfRule>
    <cfRule type="cellIs" dxfId="7718" priority="7785" operator="equal">
      <formula>"NO"</formula>
    </cfRule>
    <cfRule type="cellIs" dxfId="7717" priority="7786" operator="equal">
      <formula>"SI"</formula>
    </cfRule>
  </conditionalFormatting>
  <conditionalFormatting sqref="S146">
    <cfRule type="cellIs" dxfId="7716" priority="7783" stopIfTrue="1" operator="equal">
      <formula>"NO ADMISIBLE"</formula>
    </cfRule>
  </conditionalFormatting>
  <conditionalFormatting sqref="S146">
    <cfRule type="cellIs" dxfId="7715" priority="7781" stopIfTrue="1" operator="equal">
      <formula>"NO ADMISIBLE"</formula>
    </cfRule>
    <cfRule type="cellIs" dxfId="7714" priority="7782" stopIfTrue="1" operator="equal">
      <formula>"ADMISIBLE"</formula>
    </cfRule>
  </conditionalFormatting>
  <conditionalFormatting sqref="K148:L149">
    <cfRule type="cellIs" dxfId="7713" priority="7780" stopIfTrue="1" operator="equal">
      <formula>"NO ADMISIBLE"</formula>
    </cfRule>
  </conditionalFormatting>
  <conditionalFormatting sqref="K147:L149">
    <cfRule type="cellIs" dxfId="7712" priority="7779" stopIfTrue="1" operator="equal">
      <formula>"NO ADMISIBLE"</formula>
    </cfRule>
  </conditionalFormatting>
  <conditionalFormatting sqref="K147:L149">
    <cfRule type="expression" dxfId="7711" priority="7778">
      <formula>MOD(ROW(),2)=0</formula>
    </cfRule>
  </conditionalFormatting>
  <conditionalFormatting sqref="K147:L149">
    <cfRule type="expression" dxfId="7710" priority="7777">
      <formula>AND(ROW()=CELL("row"),COLUMN()=CELL("COL"))</formula>
    </cfRule>
  </conditionalFormatting>
  <conditionalFormatting sqref="AA146:AA156">
    <cfRule type="cellIs" dxfId="7709" priority="7776" stopIfTrue="1" operator="equal">
      <formula>"NO ADMISIBLE"</formula>
    </cfRule>
  </conditionalFormatting>
  <conditionalFormatting sqref="AA146:AA156">
    <cfRule type="cellIs" dxfId="7708" priority="7774" stopIfTrue="1" operator="equal">
      <formula>"NO ADMISIBLE"</formula>
    </cfRule>
    <cfRule type="cellIs" dxfId="7707" priority="7775" stopIfTrue="1" operator="equal">
      <formula>"ADMISIBLE"</formula>
    </cfRule>
  </conditionalFormatting>
  <conditionalFormatting sqref="Q154:R156 T147:AI156 Q146:Q153 S146:AI146">
    <cfRule type="cellIs" dxfId="7706" priority="7773" operator="equal">
      <formula>"NO CUMPLE"</formula>
    </cfRule>
  </conditionalFormatting>
  <conditionalFormatting sqref="B152:B155">
    <cfRule type="cellIs" dxfId="7705" priority="7772" stopIfTrue="1" operator="equal">
      <formula>"NO ADMISIBLE"</formula>
    </cfRule>
  </conditionalFormatting>
  <conditionalFormatting sqref="C158 C164:C167 AD158:AD167 U158:U167 Y158:Z167 M167:M168 Z168 M158:Q158 N159:Q168">
    <cfRule type="cellIs" dxfId="7704" priority="7771" stopIfTrue="1" operator="equal">
      <formula>"NO ADMISIBLE"</formula>
    </cfRule>
  </conditionalFormatting>
  <conditionalFormatting sqref="V158:Y158 V159:X167 V168 X168">
    <cfRule type="cellIs" dxfId="7703" priority="7769" stopIfTrue="1" operator="equal">
      <formula>"NO ADMISIBLE"</formula>
    </cfRule>
    <cfRule type="cellIs" dxfId="7702" priority="7770" stopIfTrue="1" operator="equal">
      <formula>"ADMISIBLE"</formula>
    </cfRule>
  </conditionalFormatting>
  <conditionalFormatting sqref="Z158:Z168">
    <cfRule type="cellIs" dxfId="7701" priority="7767" stopIfTrue="1" operator="equal">
      <formula>"NO ADMISIBLE"</formula>
    </cfRule>
    <cfRule type="cellIs" dxfId="7700" priority="7768" stopIfTrue="1" operator="equal">
      <formula>"ADMISIBLE"</formula>
    </cfRule>
  </conditionalFormatting>
  <conditionalFormatting sqref="AE158:AE167">
    <cfRule type="cellIs" dxfId="7699" priority="7766" stopIfTrue="1" operator="equal">
      <formula>"NO ADMISIBLE"</formula>
    </cfRule>
  </conditionalFormatting>
  <conditionalFormatting sqref="AE158">
    <cfRule type="cellIs" dxfId="7698" priority="7764" stopIfTrue="1" operator="equal">
      <formula>"NO ADMISIBLE"</formula>
    </cfRule>
    <cfRule type="cellIs" dxfId="7697" priority="7765" stopIfTrue="1" operator="equal">
      <formula>"ADMISIBLE"</formula>
    </cfRule>
  </conditionalFormatting>
  <conditionalFormatting sqref="AG158:AG167">
    <cfRule type="cellIs" dxfId="7696" priority="7763" stopIfTrue="1" operator="equal">
      <formula>"NO ADMISIBLE"</formula>
    </cfRule>
  </conditionalFormatting>
  <conditionalFormatting sqref="AG158">
    <cfRule type="cellIs" dxfId="7695" priority="7761" stopIfTrue="1" operator="equal">
      <formula>"NO ADMISIBLE"</formula>
    </cfRule>
    <cfRule type="cellIs" dxfId="7694" priority="7762" stopIfTrue="1" operator="equal">
      <formula>"ADMISIBLE"</formula>
    </cfRule>
  </conditionalFormatting>
  <conditionalFormatting sqref="R162:R168">
    <cfRule type="cellIs" dxfId="7693" priority="7760" stopIfTrue="1" operator="equal">
      <formula>"NO ADMISIBLE"</formula>
    </cfRule>
  </conditionalFormatting>
  <conditionalFormatting sqref="D158:D167">
    <cfRule type="cellIs" dxfId="7692" priority="7759" stopIfTrue="1" operator="equal">
      <formula>"NO ADMISIBLE"</formula>
    </cfRule>
  </conditionalFormatting>
  <conditionalFormatting sqref="AI158:AI168">
    <cfRule type="cellIs" dxfId="7691" priority="7758" stopIfTrue="1" operator="equal">
      <formula>"NO ADMISIBLE"</formula>
    </cfRule>
  </conditionalFormatting>
  <conditionalFormatting sqref="AI158:AI168">
    <cfRule type="cellIs" dxfId="7690" priority="7756" stopIfTrue="1" operator="equal">
      <formula>"NO ADMISIBLE"</formula>
    </cfRule>
    <cfRule type="cellIs" dxfId="7689" priority="7757" stopIfTrue="1" operator="equal">
      <formula>"ADMISIBLE"</formula>
    </cfRule>
  </conditionalFormatting>
  <conditionalFormatting sqref="AA158:AA168">
    <cfRule type="cellIs" dxfId="7688" priority="7755" stopIfTrue="1" operator="equal">
      <formula>"NO ADMISIBLE"</formula>
    </cfRule>
  </conditionalFormatting>
  <conditionalFormatting sqref="AA158:AA168">
    <cfRule type="cellIs" dxfId="7687" priority="7753" stopIfTrue="1" operator="equal">
      <formula>"NO ADMISIBLE"</formula>
    </cfRule>
    <cfRule type="cellIs" dxfId="7686" priority="7754" stopIfTrue="1" operator="equal">
      <formula>"ADMISIBLE"</formula>
    </cfRule>
  </conditionalFormatting>
  <conditionalFormatting sqref="J160:J168">
    <cfRule type="cellIs" dxfId="7685" priority="7752" stopIfTrue="1" operator="equal">
      <formula>"NO ADMISIBLE"</formula>
    </cfRule>
  </conditionalFormatting>
  <conditionalFormatting sqref="M159">
    <cfRule type="cellIs" dxfId="7684" priority="7751" stopIfTrue="1" operator="equal">
      <formula>"NO ADMISIBLE"</formula>
    </cfRule>
  </conditionalFormatting>
  <conditionalFormatting sqref="T158:T167">
    <cfRule type="cellIs" dxfId="7683" priority="7750" stopIfTrue="1" operator="equal">
      <formula>"NO ADMISIBLE"</formula>
    </cfRule>
  </conditionalFormatting>
  <conditionalFormatting sqref="T159:T167">
    <cfRule type="cellIs" dxfId="7682" priority="7747" operator="equal">
      <formula>"VERIFICAR"</formula>
    </cfRule>
    <cfRule type="cellIs" dxfId="7681" priority="7748" operator="equal">
      <formula>"NO"</formula>
    </cfRule>
    <cfRule type="cellIs" dxfId="7680" priority="7749" operator="equal">
      <formula>"SI"</formula>
    </cfRule>
  </conditionalFormatting>
  <conditionalFormatting sqref="AB158:AB167">
    <cfRule type="cellIs" dxfId="7679" priority="7746" stopIfTrue="1" operator="equal">
      <formula>"NO ADMISIBLE"</formula>
    </cfRule>
  </conditionalFormatting>
  <conditionalFormatting sqref="AC158:AC167">
    <cfRule type="cellIs" dxfId="7678" priority="7745" stopIfTrue="1" operator="equal">
      <formula>"NO ADMISIBLE"</formula>
    </cfRule>
  </conditionalFormatting>
  <conditionalFormatting sqref="AF158:AF168">
    <cfRule type="cellIs" dxfId="7677" priority="7744" stopIfTrue="1" operator="equal">
      <formula>"NO ADMISIBLE"</formula>
    </cfRule>
  </conditionalFormatting>
  <conditionalFormatting sqref="AF158:AF168">
    <cfRule type="cellIs" dxfId="7676" priority="7742" stopIfTrue="1" operator="equal">
      <formula>"NO ADMISIBLE"</formula>
    </cfRule>
    <cfRule type="cellIs" dxfId="7675" priority="7743" stopIfTrue="1" operator="equal">
      <formula>"ADMISIBLE"</formula>
    </cfRule>
  </conditionalFormatting>
  <conditionalFormatting sqref="AH158:AH168">
    <cfRule type="cellIs" dxfId="7674" priority="7741" stopIfTrue="1" operator="equal">
      <formula>"NO ADMISIBLE"</formula>
    </cfRule>
  </conditionalFormatting>
  <conditionalFormatting sqref="AH158:AH168">
    <cfRule type="cellIs" dxfId="7673" priority="7739" stopIfTrue="1" operator="equal">
      <formula>"NO ADMISIBLE"</formula>
    </cfRule>
    <cfRule type="cellIs" dxfId="7672" priority="7740" stopIfTrue="1" operator="equal">
      <formula>"ADMISIBLE"</formula>
    </cfRule>
  </conditionalFormatting>
  <conditionalFormatting sqref="B159:C159">
    <cfRule type="cellIs" dxfId="7671" priority="7738" stopIfTrue="1" operator="equal">
      <formula>"NO ADMISIBLE"</formula>
    </cfRule>
  </conditionalFormatting>
  <conditionalFormatting sqref="K162:M166 M160:M161">
    <cfRule type="cellIs" dxfId="7670" priority="7737" stopIfTrue="1" operator="equal">
      <formula>"NO ADMISIBLE"</formula>
    </cfRule>
  </conditionalFormatting>
  <conditionalFormatting sqref="J159:J168">
    <cfRule type="cellIs" dxfId="7669" priority="7736" stopIfTrue="1" operator="equal">
      <formula>"NO ADMISIBLE"</formula>
    </cfRule>
  </conditionalFormatting>
  <conditionalFormatting sqref="K162:L168">
    <cfRule type="cellIs" dxfId="7668" priority="7735" stopIfTrue="1" operator="equal">
      <formula>"NO ADMISIBLE"</formula>
    </cfRule>
  </conditionalFormatting>
  <conditionalFormatting sqref="C162:M168 M159:M161 C159:J161 B159:B168">
    <cfRule type="expression" dxfId="7667" priority="7734">
      <formula>MOD(ROW(),2)=0</formula>
    </cfRule>
  </conditionalFormatting>
  <conditionalFormatting sqref="T168:U168">
    <cfRule type="cellIs" dxfId="7666" priority="7733" stopIfTrue="1" operator="equal">
      <formula>"NO ADMISIBLE"</formula>
    </cfRule>
  </conditionalFormatting>
  <conditionalFormatting sqref="T168:U168">
    <cfRule type="cellIs" dxfId="7665" priority="7730" operator="equal">
      <formula>"VERIFICAR"</formula>
    </cfRule>
    <cfRule type="cellIs" dxfId="7664" priority="7731" operator="equal">
      <formula>"NO"</formula>
    </cfRule>
    <cfRule type="cellIs" dxfId="7663" priority="7732" operator="equal">
      <formula>"SI"</formula>
    </cfRule>
  </conditionalFormatting>
  <conditionalFormatting sqref="W168">
    <cfRule type="cellIs" dxfId="7662" priority="7729" stopIfTrue="1" operator="equal">
      <formula>"NO ADMISIBLE"</formula>
    </cfRule>
  </conditionalFormatting>
  <conditionalFormatting sqref="W168">
    <cfRule type="cellIs" dxfId="7661" priority="7726" operator="equal">
      <formula>"VERIFICAR"</formula>
    </cfRule>
    <cfRule type="cellIs" dxfId="7660" priority="7727" operator="equal">
      <formula>"NO"</formula>
    </cfRule>
    <cfRule type="cellIs" dxfId="7659" priority="7728" operator="equal">
      <formula>"SI"</formula>
    </cfRule>
  </conditionalFormatting>
  <conditionalFormatting sqref="Y168">
    <cfRule type="cellIs" dxfId="7658" priority="7725" stopIfTrue="1" operator="equal">
      <formula>"NO ADMISIBLE"</formula>
    </cfRule>
  </conditionalFormatting>
  <conditionalFormatting sqref="Y168">
    <cfRule type="cellIs" dxfId="7657" priority="7722" operator="equal">
      <formula>"VERIFICAR"</formula>
    </cfRule>
    <cfRule type="cellIs" dxfId="7656" priority="7723" operator="equal">
      <formula>"NO"</formula>
    </cfRule>
    <cfRule type="cellIs" dxfId="7655" priority="7724" operator="equal">
      <formula>"SI"</formula>
    </cfRule>
  </conditionalFormatting>
  <conditionalFormatting sqref="AA168:AI168">
    <cfRule type="cellIs" dxfId="7654" priority="7721" stopIfTrue="1" operator="equal">
      <formula>"NO ADMISIBLE"</formula>
    </cfRule>
  </conditionalFormatting>
  <conditionalFormatting sqref="AA168:AI168">
    <cfRule type="cellIs" dxfId="7653" priority="7718" operator="equal">
      <formula>"VERIFICAR"</formula>
    </cfRule>
    <cfRule type="cellIs" dxfId="7652" priority="7719" operator="equal">
      <formula>"NO"</formula>
    </cfRule>
    <cfRule type="cellIs" dxfId="7651" priority="7720" operator="equal">
      <formula>"SI"</formula>
    </cfRule>
  </conditionalFormatting>
  <conditionalFormatting sqref="S158">
    <cfRule type="cellIs" dxfId="7650" priority="7717" stopIfTrue="1" operator="equal">
      <formula>"NO ADMISIBLE"</formula>
    </cfRule>
  </conditionalFormatting>
  <conditionalFormatting sqref="S158">
    <cfRule type="cellIs" dxfId="7649" priority="7715" stopIfTrue="1" operator="equal">
      <formula>"NO ADMISIBLE"</formula>
    </cfRule>
    <cfRule type="cellIs" dxfId="7648" priority="7716" stopIfTrue="1" operator="equal">
      <formula>"ADMISIBLE"</formula>
    </cfRule>
  </conditionalFormatting>
  <conditionalFormatting sqref="K160:L161">
    <cfRule type="cellIs" dxfId="7647" priority="7714" stopIfTrue="1" operator="equal">
      <formula>"NO ADMISIBLE"</formula>
    </cfRule>
  </conditionalFormatting>
  <conditionalFormatting sqref="K159:L161">
    <cfRule type="cellIs" dxfId="7646" priority="7713" stopIfTrue="1" operator="equal">
      <formula>"NO ADMISIBLE"</formula>
    </cfRule>
  </conditionalFormatting>
  <conditionalFormatting sqref="K159:L161">
    <cfRule type="expression" dxfId="7645" priority="7712">
      <formula>MOD(ROW(),2)=0</formula>
    </cfRule>
  </conditionalFormatting>
  <conditionalFormatting sqref="K159:L161">
    <cfRule type="expression" dxfId="7644" priority="7711">
      <formula>AND(ROW()=CELL("row"),COLUMN()=CELL("COL"))</formula>
    </cfRule>
  </conditionalFormatting>
  <conditionalFormatting sqref="AA158:AA168">
    <cfRule type="cellIs" dxfId="7643" priority="7710" stopIfTrue="1" operator="equal">
      <formula>"NO ADMISIBLE"</formula>
    </cfRule>
  </conditionalFormatting>
  <conditionalFormatting sqref="AA158:AA168">
    <cfRule type="cellIs" dxfId="7642" priority="7708" stopIfTrue="1" operator="equal">
      <formula>"NO ADMISIBLE"</formula>
    </cfRule>
    <cfRule type="cellIs" dxfId="7641" priority="7709" stopIfTrue="1" operator="equal">
      <formula>"ADMISIBLE"</formula>
    </cfRule>
  </conditionalFormatting>
  <conditionalFormatting sqref="Q162:R168 T159:AI168 Q158:Q161 S158:AI158">
    <cfRule type="cellIs" dxfId="7640" priority="7707" operator="equal">
      <formula>"NO CUMPLE"</formula>
    </cfRule>
  </conditionalFormatting>
  <conditionalFormatting sqref="B164:B167">
    <cfRule type="cellIs" dxfId="7639" priority="7706" stopIfTrue="1" operator="equal">
      <formula>"NO ADMISIBLE"</formula>
    </cfRule>
  </conditionalFormatting>
  <conditionalFormatting sqref="C170 C176:C179 AD170:AD179 U170:U179 Y170:Z179 M179:M180 Z180 M170:Q170 N171:Q180">
    <cfRule type="cellIs" dxfId="7638" priority="7705" stopIfTrue="1" operator="equal">
      <formula>"NO ADMISIBLE"</formula>
    </cfRule>
  </conditionalFormatting>
  <conditionalFormatting sqref="V170:Y170 V171:X179 V180 X180">
    <cfRule type="cellIs" dxfId="7637" priority="7703" stopIfTrue="1" operator="equal">
      <formula>"NO ADMISIBLE"</formula>
    </cfRule>
    <cfRule type="cellIs" dxfId="7636" priority="7704" stopIfTrue="1" operator="equal">
      <formula>"ADMISIBLE"</formula>
    </cfRule>
  </conditionalFormatting>
  <conditionalFormatting sqref="Z170:Z180">
    <cfRule type="cellIs" dxfId="7635" priority="7701" stopIfTrue="1" operator="equal">
      <formula>"NO ADMISIBLE"</formula>
    </cfRule>
    <cfRule type="cellIs" dxfId="7634" priority="7702" stopIfTrue="1" operator="equal">
      <formula>"ADMISIBLE"</formula>
    </cfRule>
  </conditionalFormatting>
  <conditionalFormatting sqref="AE170:AE179">
    <cfRule type="cellIs" dxfId="7633" priority="7700" stopIfTrue="1" operator="equal">
      <formula>"NO ADMISIBLE"</formula>
    </cfRule>
  </conditionalFormatting>
  <conditionalFormatting sqref="AE170">
    <cfRule type="cellIs" dxfId="7632" priority="7698" stopIfTrue="1" operator="equal">
      <formula>"NO ADMISIBLE"</formula>
    </cfRule>
    <cfRule type="cellIs" dxfId="7631" priority="7699" stopIfTrue="1" operator="equal">
      <formula>"ADMISIBLE"</formula>
    </cfRule>
  </conditionalFormatting>
  <conditionalFormatting sqref="AG170:AG179">
    <cfRule type="cellIs" dxfId="7630" priority="7697" stopIfTrue="1" operator="equal">
      <formula>"NO ADMISIBLE"</formula>
    </cfRule>
  </conditionalFormatting>
  <conditionalFormatting sqref="AG170">
    <cfRule type="cellIs" dxfId="7629" priority="7695" stopIfTrue="1" operator="equal">
      <formula>"NO ADMISIBLE"</formula>
    </cfRule>
    <cfRule type="cellIs" dxfId="7628" priority="7696" stopIfTrue="1" operator="equal">
      <formula>"ADMISIBLE"</formula>
    </cfRule>
  </conditionalFormatting>
  <conditionalFormatting sqref="R177:R180">
    <cfRule type="cellIs" dxfId="7627" priority="7694" stopIfTrue="1" operator="equal">
      <formula>"NO ADMISIBLE"</formula>
    </cfRule>
  </conditionalFormatting>
  <conditionalFormatting sqref="D170:D179">
    <cfRule type="cellIs" dxfId="7626" priority="7693" stopIfTrue="1" operator="equal">
      <formula>"NO ADMISIBLE"</formula>
    </cfRule>
  </conditionalFormatting>
  <conditionalFormatting sqref="AI170:AI180">
    <cfRule type="cellIs" dxfId="7625" priority="7692" stopIfTrue="1" operator="equal">
      <formula>"NO ADMISIBLE"</formula>
    </cfRule>
  </conditionalFormatting>
  <conditionalFormatting sqref="AI170:AI180">
    <cfRule type="cellIs" dxfId="7624" priority="7690" stopIfTrue="1" operator="equal">
      <formula>"NO ADMISIBLE"</formula>
    </cfRule>
    <cfRule type="cellIs" dxfId="7623" priority="7691" stopIfTrue="1" operator="equal">
      <formula>"ADMISIBLE"</formula>
    </cfRule>
  </conditionalFormatting>
  <conditionalFormatting sqref="AA170:AA180">
    <cfRule type="cellIs" dxfId="7622" priority="7689" stopIfTrue="1" operator="equal">
      <formula>"NO ADMISIBLE"</formula>
    </cfRule>
  </conditionalFormatting>
  <conditionalFormatting sqref="AA170:AA180">
    <cfRule type="cellIs" dxfId="7621" priority="7687" stopIfTrue="1" operator="equal">
      <formula>"NO ADMISIBLE"</formula>
    </cfRule>
    <cfRule type="cellIs" dxfId="7620" priority="7688" stopIfTrue="1" operator="equal">
      <formula>"ADMISIBLE"</formula>
    </cfRule>
  </conditionalFormatting>
  <conditionalFormatting sqref="J172:J180">
    <cfRule type="cellIs" dxfId="7619" priority="7686" stopIfTrue="1" operator="equal">
      <formula>"NO ADMISIBLE"</formula>
    </cfRule>
  </conditionalFormatting>
  <conditionalFormatting sqref="M171">
    <cfRule type="cellIs" dxfId="7618" priority="7685" stopIfTrue="1" operator="equal">
      <formula>"NO ADMISIBLE"</formula>
    </cfRule>
  </conditionalFormatting>
  <conditionalFormatting sqref="T170:T179">
    <cfRule type="cellIs" dxfId="7617" priority="7684" stopIfTrue="1" operator="equal">
      <formula>"NO ADMISIBLE"</formula>
    </cfRule>
  </conditionalFormatting>
  <conditionalFormatting sqref="T171:T179">
    <cfRule type="cellIs" dxfId="7616" priority="7681" operator="equal">
      <formula>"VERIFICAR"</formula>
    </cfRule>
    <cfRule type="cellIs" dxfId="7615" priority="7682" operator="equal">
      <formula>"NO"</formula>
    </cfRule>
    <cfRule type="cellIs" dxfId="7614" priority="7683" operator="equal">
      <formula>"SI"</formula>
    </cfRule>
  </conditionalFormatting>
  <conditionalFormatting sqref="AB170:AB179">
    <cfRule type="cellIs" dxfId="7613" priority="7680" stopIfTrue="1" operator="equal">
      <formula>"NO ADMISIBLE"</formula>
    </cfRule>
  </conditionalFormatting>
  <conditionalFormatting sqref="AC170:AC179">
    <cfRule type="cellIs" dxfId="7612" priority="7679" stopIfTrue="1" operator="equal">
      <formula>"NO ADMISIBLE"</formula>
    </cfRule>
  </conditionalFormatting>
  <conditionalFormatting sqref="AF170:AF180">
    <cfRule type="cellIs" dxfId="7611" priority="7678" stopIfTrue="1" operator="equal">
      <formula>"NO ADMISIBLE"</formula>
    </cfRule>
  </conditionalFormatting>
  <conditionalFormatting sqref="AF170:AF180">
    <cfRule type="cellIs" dxfId="7610" priority="7676" stopIfTrue="1" operator="equal">
      <formula>"NO ADMISIBLE"</formula>
    </cfRule>
    <cfRule type="cellIs" dxfId="7609" priority="7677" stopIfTrue="1" operator="equal">
      <formula>"ADMISIBLE"</formula>
    </cfRule>
  </conditionalFormatting>
  <conditionalFormatting sqref="AH170:AH180">
    <cfRule type="cellIs" dxfId="7608" priority="7675" stopIfTrue="1" operator="equal">
      <formula>"NO ADMISIBLE"</formula>
    </cfRule>
  </conditionalFormatting>
  <conditionalFormatting sqref="AH170:AH180">
    <cfRule type="cellIs" dxfId="7607" priority="7673" stopIfTrue="1" operator="equal">
      <formula>"NO ADMISIBLE"</formula>
    </cfRule>
    <cfRule type="cellIs" dxfId="7606" priority="7674" stopIfTrue="1" operator="equal">
      <formula>"ADMISIBLE"</formula>
    </cfRule>
  </conditionalFormatting>
  <conditionalFormatting sqref="B171:C171">
    <cfRule type="cellIs" dxfId="7605" priority="7672" stopIfTrue="1" operator="equal">
      <formula>"NO ADMISIBLE"</formula>
    </cfRule>
  </conditionalFormatting>
  <conditionalFormatting sqref="K174:M178 M172:M173">
    <cfRule type="cellIs" dxfId="7604" priority="7671" stopIfTrue="1" operator="equal">
      <formula>"NO ADMISIBLE"</formula>
    </cfRule>
  </conditionalFormatting>
  <conditionalFormatting sqref="J171:J180">
    <cfRule type="cellIs" dxfId="7603" priority="7670" stopIfTrue="1" operator="equal">
      <formula>"NO ADMISIBLE"</formula>
    </cfRule>
  </conditionalFormatting>
  <conditionalFormatting sqref="K174:L180">
    <cfRule type="cellIs" dxfId="7602" priority="7669" stopIfTrue="1" operator="equal">
      <formula>"NO ADMISIBLE"</formula>
    </cfRule>
  </conditionalFormatting>
  <conditionalFormatting sqref="C174:M180 M171:M173 C171:J173 B171:B180">
    <cfRule type="expression" dxfId="7601" priority="7668">
      <formula>MOD(ROW(),2)=0</formula>
    </cfRule>
  </conditionalFormatting>
  <conditionalFormatting sqref="T180:U180">
    <cfRule type="cellIs" dxfId="7600" priority="7667" stopIfTrue="1" operator="equal">
      <formula>"NO ADMISIBLE"</formula>
    </cfRule>
  </conditionalFormatting>
  <conditionalFormatting sqref="T180:U180">
    <cfRule type="cellIs" dxfId="7599" priority="7664" operator="equal">
      <formula>"VERIFICAR"</formula>
    </cfRule>
    <cfRule type="cellIs" dxfId="7598" priority="7665" operator="equal">
      <formula>"NO"</formula>
    </cfRule>
    <cfRule type="cellIs" dxfId="7597" priority="7666" operator="equal">
      <formula>"SI"</formula>
    </cfRule>
  </conditionalFormatting>
  <conditionalFormatting sqref="W180">
    <cfRule type="cellIs" dxfId="7596" priority="7663" stopIfTrue="1" operator="equal">
      <formula>"NO ADMISIBLE"</formula>
    </cfRule>
  </conditionalFormatting>
  <conditionalFormatting sqref="W180">
    <cfRule type="cellIs" dxfId="7595" priority="7660" operator="equal">
      <formula>"VERIFICAR"</formula>
    </cfRule>
    <cfRule type="cellIs" dxfId="7594" priority="7661" operator="equal">
      <formula>"NO"</formula>
    </cfRule>
    <cfRule type="cellIs" dxfId="7593" priority="7662" operator="equal">
      <formula>"SI"</formula>
    </cfRule>
  </conditionalFormatting>
  <conditionalFormatting sqref="Y180">
    <cfRule type="cellIs" dxfId="7592" priority="7659" stopIfTrue="1" operator="equal">
      <formula>"NO ADMISIBLE"</formula>
    </cfRule>
  </conditionalFormatting>
  <conditionalFormatting sqref="Y180">
    <cfRule type="cellIs" dxfId="7591" priority="7656" operator="equal">
      <formula>"VERIFICAR"</formula>
    </cfRule>
    <cfRule type="cellIs" dxfId="7590" priority="7657" operator="equal">
      <formula>"NO"</formula>
    </cfRule>
    <cfRule type="cellIs" dxfId="7589" priority="7658" operator="equal">
      <formula>"SI"</formula>
    </cfRule>
  </conditionalFormatting>
  <conditionalFormatting sqref="AA180:AI180">
    <cfRule type="cellIs" dxfId="7588" priority="7655" stopIfTrue="1" operator="equal">
      <formula>"NO ADMISIBLE"</formula>
    </cfRule>
  </conditionalFormatting>
  <conditionalFormatting sqref="AA180:AI180">
    <cfRule type="cellIs" dxfId="7587" priority="7652" operator="equal">
      <formula>"VERIFICAR"</formula>
    </cfRule>
    <cfRule type="cellIs" dxfId="7586" priority="7653" operator="equal">
      <formula>"NO"</formula>
    </cfRule>
    <cfRule type="cellIs" dxfId="7585" priority="7654" operator="equal">
      <formula>"SI"</formula>
    </cfRule>
  </conditionalFormatting>
  <conditionalFormatting sqref="S170">
    <cfRule type="cellIs" dxfId="7584" priority="7651" stopIfTrue="1" operator="equal">
      <formula>"NO ADMISIBLE"</formula>
    </cfRule>
  </conditionalFormatting>
  <conditionalFormatting sqref="S170">
    <cfRule type="cellIs" dxfId="7583" priority="7649" stopIfTrue="1" operator="equal">
      <formula>"NO ADMISIBLE"</formula>
    </cfRule>
    <cfRule type="cellIs" dxfId="7582" priority="7650" stopIfTrue="1" operator="equal">
      <formula>"ADMISIBLE"</formula>
    </cfRule>
  </conditionalFormatting>
  <conditionalFormatting sqref="K172:L173">
    <cfRule type="cellIs" dxfId="7581" priority="7648" stopIfTrue="1" operator="equal">
      <formula>"NO ADMISIBLE"</formula>
    </cfRule>
  </conditionalFormatting>
  <conditionalFormatting sqref="K171:L173">
    <cfRule type="cellIs" dxfId="7580" priority="7647" stopIfTrue="1" operator="equal">
      <formula>"NO ADMISIBLE"</formula>
    </cfRule>
  </conditionalFormatting>
  <conditionalFormatting sqref="K171:L173">
    <cfRule type="expression" dxfId="7579" priority="7646">
      <formula>MOD(ROW(),2)=0</formula>
    </cfRule>
  </conditionalFormatting>
  <conditionalFormatting sqref="K171:L173">
    <cfRule type="expression" dxfId="7578" priority="7645">
      <formula>AND(ROW()=CELL("row"),COLUMN()=CELL("COL"))</formula>
    </cfRule>
  </conditionalFormatting>
  <conditionalFormatting sqref="AA170:AA180">
    <cfRule type="cellIs" dxfId="7577" priority="7644" stopIfTrue="1" operator="equal">
      <formula>"NO ADMISIBLE"</formula>
    </cfRule>
  </conditionalFormatting>
  <conditionalFormatting sqref="AA170:AA180">
    <cfRule type="cellIs" dxfId="7576" priority="7642" stopIfTrue="1" operator="equal">
      <formula>"NO ADMISIBLE"</formula>
    </cfRule>
    <cfRule type="cellIs" dxfId="7575" priority="7643" stopIfTrue="1" operator="equal">
      <formula>"ADMISIBLE"</formula>
    </cfRule>
  </conditionalFormatting>
  <conditionalFormatting sqref="Q177:R180 T171:AI180 Q170:Q176 S170:AI170">
    <cfRule type="cellIs" dxfId="7574" priority="7641" operator="equal">
      <formula>"NO CUMPLE"</formula>
    </cfRule>
  </conditionalFormatting>
  <conditionalFormatting sqref="B176:B179">
    <cfRule type="cellIs" dxfId="7573" priority="7640" stopIfTrue="1" operator="equal">
      <formula>"NO ADMISIBLE"</formula>
    </cfRule>
  </conditionalFormatting>
  <conditionalFormatting sqref="C182 C188:C191 AD182:AD191 U182:U191 Y182:Z191 M191:M192 Z192 M182:Q182 N183:Q192">
    <cfRule type="cellIs" dxfId="7572" priority="7639" stopIfTrue="1" operator="equal">
      <formula>"NO ADMISIBLE"</formula>
    </cfRule>
  </conditionalFormatting>
  <conditionalFormatting sqref="V182:Y182 V183:X191 V192 X192">
    <cfRule type="cellIs" dxfId="7571" priority="7637" stopIfTrue="1" operator="equal">
      <formula>"NO ADMISIBLE"</formula>
    </cfRule>
    <cfRule type="cellIs" dxfId="7570" priority="7638" stopIfTrue="1" operator="equal">
      <formula>"ADMISIBLE"</formula>
    </cfRule>
  </conditionalFormatting>
  <conditionalFormatting sqref="Z182:Z192">
    <cfRule type="cellIs" dxfId="7569" priority="7635" stopIfTrue="1" operator="equal">
      <formula>"NO ADMISIBLE"</formula>
    </cfRule>
    <cfRule type="cellIs" dxfId="7568" priority="7636" stopIfTrue="1" operator="equal">
      <formula>"ADMISIBLE"</formula>
    </cfRule>
  </conditionalFormatting>
  <conditionalFormatting sqref="AE182:AE191">
    <cfRule type="cellIs" dxfId="7567" priority="7634" stopIfTrue="1" operator="equal">
      <formula>"NO ADMISIBLE"</formula>
    </cfRule>
  </conditionalFormatting>
  <conditionalFormatting sqref="AE182">
    <cfRule type="cellIs" dxfId="7566" priority="7632" stopIfTrue="1" operator="equal">
      <formula>"NO ADMISIBLE"</formula>
    </cfRule>
    <cfRule type="cellIs" dxfId="7565" priority="7633" stopIfTrue="1" operator="equal">
      <formula>"ADMISIBLE"</formula>
    </cfRule>
  </conditionalFormatting>
  <conditionalFormatting sqref="AG182:AG191">
    <cfRule type="cellIs" dxfId="7564" priority="7631" stopIfTrue="1" operator="equal">
      <formula>"NO ADMISIBLE"</formula>
    </cfRule>
  </conditionalFormatting>
  <conditionalFormatting sqref="AG182">
    <cfRule type="cellIs" dxfId="7563" priority="7629" stopIfTrue="1" operator="equal">
      <formula>"NO ADMISIBLE"</formula>
    </cfRule>
    <cfRule type="cellIs" dxfId="7562" priority="7630" stopIfTrue="1" operator="equal">
      <formula>"ADMISIBLE"</formula>
    </cfRule>
  </conditionalFormatting>
  <conditionalFormatting sqref="R186:R192">
    <cfRule type="cellIs" dxfId="7561" priority="7628" stopIfTrue="1" operator="equal">
      <formula>"NO ADMISIBLE"</formula>
    </cfRule>
  </conditionalFormatting>
  <conditionalFormatting sqref="D182:D191">
    <cfRule type="cellIs" dxfId="7560" priority="7627" stopIfTrue="1" operator="equal">
      <formula>"NO ADMISIBLE"</formula>
    </cfRule>
  </conditionalFormatting>
  <conditionalFormatting sqref="AI182:AI192">
    <cfRule type="cellIs" dxfId="7559" priority="7626" stopIfTrue="1" operator="equal">
      <formula>"NO ADMISIBLE"</formula>
    </cfRule>
  </conditionalFormatting>
  <conditionalFormatting sqref="AI182:AI192">
    <cfRule type="cellIs" dxfId="7558" priority="7624" stopIfTrue="1" operator="equal">
      <formula>"NO ADMISIBLE"</formula>
    </cfRule>
    <cfRule type="cellIs" dxfId="7557" priority="7625" stopIfTrue="1" operator="equal">
      <formula>"ADMISIBLE"</formula>
    </cfRule>
  </conditionalFormatting>
  <conditionalFormatting sqref="AA182:AA192">
    <cfRule type="cellIs" dxfId="7556" priority="7623" stopIfTrue="1" operator="equal">
      <formula>"NO ADMISIBLE"</formula>
    </cfRule>
  </conditionalFormatting>
  <conditionalFormatting sqref="AA182:AA192">
    <cfRule type="cellIs" dxfId="7555" priority="7621" stopIfTrue="1" operator="equal">
      <formula>"NO ADMISIBLE"</formula>
    </cfRule>
    <cfRule type="cellIs" dxfId="7554" priority="7622" stopIfTrue="1" operator="equal">
      <formula>"ADMISIBLE"</formula>
    </cfRule>
  </conditionalFormatting>
  <conditionalFormatting sqref="J184:J192">
    <cfRule type="cellIs" dxfId="7553" priority="7620" stopIfTrue="1" operator="equal">
      <formula>"NO ADMISIBLE"</formula>
    </cfRule>
  </conditionalFormatting>
  <conditionalFormatting sqref="M183">
    <cfRule type="cellIs" dxfId="7552" priority="7619" stopIfTrue="1" operator="equal">
      <formula>"NO ADMISIBLE"</formula>
    </cfRule>
  </conditionalFormatting>
  <conditionalFormatting sqref="T182:T191">
    <cfRule type="cellIs" dxfId="7551" priority="7618" stopIfTrue="1" operator="equal">
      <formula>"NO ADMISIBLE"</formula>
    </cfRule>
  </conditionalFormatting>
  <conditionalFormatting sqref="T183:T191">
    <cfRule type="cellIs" dxfId="7550" priority="7615" operator="equal">
      <formula>"VERIFICAR"</formula>
    </cfRule>
    <cfRule type="cellIs" dxfId="7549" priority="7616" operator="equal">
      <formula>"NO"</formula>
    </cfRule>
    <cfRule type="cellIs" dxfId="7548" priority="7617" operator="equal">
      <formula>"SI"</formula>
    </cfRule>
  </conditionalFormatting>
  <conditionalFormatting sqref="AB182:AB191">
    <cfRule type="cellIs" dxfId="7547" priority="7614" stopIfTrue="1" operator="equal">
      <formula>"NO ADMISIBLE"</formula>
    </cfRule>
  </conditionalFormatting>
  <conditionalFormatting sqref="AC182:AC191">
    <cfRule type="cellIs" dxfId="7546" priority="7613" stopIfTrue="1" operator="equal">
      <formula>"NO ADMISIBLE"</formula>
    </cfRule>
  </conditionalFormatting>
  <conditionalFormatting sqref="AF182:AF192">
    <cfRule type="cellIs" dxfId="7545" priority="7612" stopIfTrue="1" operator="equal">
      <formula>"NO ADMISIBLE"</formula>
    </cfRule>
  </conditionalFormatting>
  <conditionalFormatting sqref="AF182:AF192">
    <cfRule type="cellIs" dxfId="7544" priority="7610" stopIfTrue="1" operator="equal">
      <formula>"NO ADMISIBLE"</formula>
    </cfRule>
    <cfRule type="cellIs" dxfId="7543" priority="7611" stopIfTrue="1" operator="equal">
      <formula>"ADMISIBLE"</formula>
    </cfRule>
  </conditionalFormatting>
  <conditionalFormatting sqref="AH182:AH192">
    <cfRule type="cellIs" dxfId="7542" priority="7609" stopIfTrue="1" operator="equal">
      <formula>"NO ADMISIBLE"</formula>
    </cfRule>
  </conditionalFormatting>
  <conditionalFormatting sqref="AH182:AH192">
    <cfRule type="cellIs" dxfId="7541" priority="7607" stopIfTrue="1" operator="equal">
      <formula>"NO ADMISIBLE"</formula>
    </cfRule>
    <cfRule type="cellIs" dxfId="7540" priority="7608" stopIfTrue="1" operator="equal">
      <formula>"ADMISIBLE"</formula>
    </cfRule>
  </conditionalFormatting>
  <conditionalFormatting sqref="B183:C183">
    <cfRule type="cellIs" dxfId="7539" priority="7606" stopIfTrue="1" operator="equal">
      <formula>"NO ADMISIBLE"</formula>
    </cfRule>
  </conditionalFormatting>
  <conditionalFormatting sqref="K186:M190 M184:M185">
    <cfRule type="cellIs" dxfId="7538" priority="7605" stopIfTrue="1" operator="equal">
      <formula>"NO ADMISIBLE"</formula>
    </cfRule>
  </conditionalFormatting>
  <conditionalFormatting sqref="J183:J192">
    <cfRule type="cellIs" dxfId="7537" priority="7604" stopIfTrue="1" operator="equal">
      <formula>"NO ADMISIBLE"</formula>
    </cfRule>
  </conditionalFormatting>
  <conditionalFormatting sqref="K186:L192">
    <cfRule type="cellIs" dxfId="7536" priority="7603" stopIfTrue="1" operator="equal">
      <formula>"NO ADMISIBLE"</formula>
    </cfRule>
  </conditionalFormatting>
  <conditionalFormatting sqref="C186:M192 M183:M185 C183:J185 B183:B192">
    <cfRule type="expression" dxfId="7535" priority="7602">
      <formula>MOD(ROW(),2)=0</formula>
    </cfRule>
  </conditionalFormatting>
  <conditionalFormatting sqref="T192:U192">
    <cfRule type="cellIs" dxfId="7534" priority="7601" stopIfTrue="1" operator="equal">
      <formula>"NO ADMISIBLE"</formula>
    </cfRule>
  </conditionalFormatting>
  <conditionalFormatting sqref="T192:U192">
    <cfRule type="cellIs" dxfId="7533" priority="7598" operator="equal">
      <formula>"VERIFICAR"</formula>
    </cfRule>
    <cfRule type="cellIs" dxfId="7532" priority="7599" operator="equal">
      <formula>"NO"</formula>
    </cfRule>
    <cfRule type="cellIs" dxfId="7531" priority="7600" operator="equal">
      <formula>"SI"</formula>
    </cfRule>
  </conditionalFormatting>
  <conditionalFormatting sqref="W192">
    <cfRule type="cellIs" dxfId="7530" priority="7597" stopIfTrue="1" operator="equal">
      <formula>"NO ADMISIBLE"</formula>
    </cfRule>
  </conditionalFormatting>
  <conditionalFormatting sqref="W192">
    <cfRule type="cellIs" dxfId="7529" priority="7594" operator="equal">
      <formula>"VERIFICAR"</formula>
    </cfRule>
    <cfRule type="cellIs" dxfId="7528" priority="7595" operator="equal">
      <formula>"NO"</formula>
    </cfRule>
    <cfRule type="cellIs" dxfId="7527" priority="7596" operator="equal">
      <formula>"SI"</formula>
    </cfRule>
  </conditionalFormatting>
  <conditionalFormatting sqref="Y192">
    <cfRule type="cellIs" dxfId="7526" priority="7593" stopIfTrue="1" operator="equal">
      <formula>"NO ADMISIBLE"</formula>
    </cfRule>
  </conditionalFormatting>
  <conditionalFormatting sqref="Y192">
    <cfRule type="cellIs" dxfId="7525" priority="7590" operator="equal">
      <formula>"VERIFICAR"</formula>
    </cfRule>
    <cfRule type="cellIs" dxfId="7524" priority="7591" operator="equal">
      <formula>"NO"</formula>
    </cfRule>
    <cfRule type="cellIs" dxfId="7523" priority="7592" operator="equal">
      <formula>"SI"</formula>
    </cfRule>
  </conditionalFormatting>
  <conditionalFormatting sqref="AA192:AI192">
    <cfRule type="cellIs" dxfId="7522" priority="7589" stopIfTrue="1" operator="equal">
      <formula>"NO ADMISIBLE"</formula>
    </cfRule>
  </conditionalFormatting>
  <conditionalFormatting sqref="AA192:AI192">
    <cfRule type="cellIs" dxfId="7521" priority="7586" operator="equal">
      <formula>"VERIFICAR"</formula>
    </cfRule>
    <cfRule type="cellIs" dxfId="7520" priority="7587" operator="equal">
      <formula>"NO"</formula>
    </cfRule>
    <cfRule type="cellIs" dxfId="7519" priority="7588" operator="equal">
      <formula>"SI"</formula>
    </cfRule>
  </conditionalFormatting>
  <conditionalFormatting sqref="S182">
    <cfRule type="cellIs" dxfId="7518" priority="7585" stopIfTrue="1" operator="equal">
      <formula>"NO ADMISIBLE"</formula>
    </cfRule>
  </conditionalFormatting>
  <conditionalFormatting sqref="S182">
    <cfRule type="cellIs" dxfId="7517" priority="7583" stopIfTrue="1" operator="equal">
      <formula>"NO ADMISIBLE"</formula>
    </cfRule>
    <cfRule type="cellIs" dxfId="7516" priority="7584" stopIfTrue="1" operator="equal">
      <formula>"ADMISIBLE"</formula>
    </cfRule>
  </conditionalFormatting>
  <conditionalFormatting sqref="K184:L185">
    <cfRule type="cellIs" dxfId="7515" priority="7582" stopIfTrue="1" operator="equal">
      <formula>"NO ADMISIBLE"</formula>
    </cfRule>
  </conditionalFormatting>
  <conditionalFormatting sqref="K183:L185">
    <cfRule type="cellIs" dxfId="7514" priority="7581" stopIfTrue="1" operator="equal">
      <formula>"NO ADMISIBLE"</formula>
    </cfRule>
  </conditionalFormatting>
  <conditionalFormatting sqref="K183:L185">
    <cfRule type="expression" dxfId="7513" priority="7580">
      <formula>MOD(ROW(),2)=0</formula>
    </cfRule>
  </conditionalFormatting>
  <conditionalFormatting sqref="K183:L185">
    <cfRule type="expression" dxfId="7512" priority="7579">
      <formula>AND(ROW()=CELL("row"),COLUMN()=CELL("COL"))</formula>
    </cfRule>
  </conditionalFormatting>
  <conditionalFormatting sqref="AA182:AA192">
    <cfRule type="cellIs" dxfId="7511" priority="7578" stopIfTrue="1" operator="equal">
      <formula>"NO ADMISIBLE"</formula>
    </cfRule>
  </conditionalFormatting>
  <conditionalFormatting sqref="AA182:AA192">
    <cfRule type="cellIs" dxfId="7510" priority="7576" stopIfTrue="1" operator="equal">
      <formula>"NO ADMISIBLE"</formula>
    </cfRule>
    <cfRule type="cellIs" dxfId="7509" priority="7577" stopIfTrue="1" operator="equal">
      <formula>"ADMISIBLE"</formula>
    </cfRule>
  </conditionalFormatting>
  <conditionalFormatting sqref="Q186:R192 T183:AI192 Q182:Q185 S182:AI182">
    <cfRule type="cellIs" dxfId="7508" priority="7575" operator="equal">
      <formula>"NO CUMPLE"</formula>
    </cfRule>
  </conditionalFormatting>
  <conditionalFormatting sqref="B188:B191">
    <cfRule type="cellIs" dxfId="7507" priority="7574" stopIfTrue="1" operator="equal">
      <formula>"NO ADMISIBLE"</formula>
    </cfRule>
  </conditionalFormatting>
  <conditionalFormatting sqref="C194 C200:C203 AD194:AD203 U194:U203 Y194:Z203 M203:M204 Z204 M194:Q194 N195:Q204">
    <cfRule type="cellIs" dxfId="7506" priority="7573" stopIfTrue="1" operator="equal">
      <formula>"NO ADMISIBLE"</formula>
    </cfRule>
  </conditionalFormatting>
  <conditionalFormatting sqref="V194:Y194 V195:X203 V204 X204">
    <cfRule type="cellIs" dxfId="7505" priority="7571" stopIfTrue="1" operator="equal">
      <formula>"NO ADMISIBLE"</formula>
    </cfRule>
    <cfRule type="cellIs" dxfId="7504" priority="7572" stopIfTrue="1" operator="equal">
      <formula>"ADMISIBLE"</formula>
    </cfRule>
  </conditionalFormatting>
  <conditionalFormatting sqref="Z194:Z204">
    <cfRule type="cellIs" dxfId="7503" priority="7569" stopIfTrue="1" operator="equal">
      <formula>"NO ADMISIBLE"</formula>
    </cfRule>
    <cfRule type="cellIs" dxfId="7502" priority="7570" stopIfTrue="1" operator="equal">
      <formula>"ADMISIBLE"</formula>
    </cfRule>
  </conditionalFormatting>
  <conditionalFormatting sqref="AE194:AE203">
    <cfRule type="cellIs" dxfId="7501" priority="7568" stopIfTrue="1" operator="equal">
      <formula>"NO ADMISIBLE"</formula>
    </cfRule>
  </conditionalFormatting>
  <conditionalFormatting sqref="AE194">
    <cfRule type="cellIs" dxfId="7500" priority="7566" stopIfTrue="1" operator="equal">
      <formula>"NO ADMISIBLE"</formula>
    </cfRule>
    <cfRule type="cellIs" dxfId="7499" priority="7567" stopIfTrue="1" operator="equal">
      <formula>"ADMISIBLE"</formula>
    </cfRule>
  </conditionalFormatting>
  <conditionalFormatting sqref="AG194:AG203">
    <cfRule type="cellIs" dxfId="7498" priority="7565" stopIfTrue="1" operator="equal">
      <formula>"NO ADMISIBLE"</formula>
    </cfRule>
  </conditionalFormatting>
  <conditionalFormatting sqref="AG194">
    <cfRule type="cellIs" dxfId="7497" priority="7563" stopIfTrue="1" operator="equal">
      <formula>"NO ADMISIBLE"</formula>
    </cfRule>
    <cfRule type="cellIs" dxfId="7496" priority="7564" stopIfTrue="1" operator="equal">
      <formula>"ADMISIBLE"</formula>
    </cfRule>
  </conditionalFormatting>
  <conditionalFormatting sqref="R203:R204">
    <cfRule type="cellIs" dxfId="7495" priority="7562" stopIfTrue="1" operator="equal">
      <formula>"NO ADMISIBLE"</formula>
    </cfRule>
  </conditionalFormatting>
  <conditionalFormatting sqref="D194:D203">
    <cfRule type="cellIs" dxfId="7494" priority="7561" stopIfTrue="1" operator="equal">
      <formula>"NO ADMISIBLE"</formula>
    </cfRule>
  </conditionalFormatting>
  <conditionalFormatting sqref="AI194:AI204">
    <cfRule type="cellIs" dxfId="7493" priority="7560" stopIfTrue="1" operator="equal">
      <formula>"NO ADMISIBLE"</formula>
    </cfRule>
  </conditionalFormatting>
  <conditionalFormatting sqref="AI194:AI204">
    <cfRule type="cellIs" dxfId="7492" priority="7558" stopIfTrue="1" operator="equal">
      <formula>"NO ADMISIBLE"</formula>
    </cfRule>
    <cfRule type="cellIs" dxfId="7491" priority="7559" stopIfTrue="1" operator="equal">
      <formula>"ADMISIBLE"</formula>
    </cfRule>
  </conditionalFormatting>
  <conditionalFormatting sqref="AA194:AA204">
    <cfRule type="cellIs" dxfId="7490" priority="7557" stopIfTrue="1" operator="equal">
      <formula>"NO ADMISIBLE"</formula>
    </cfRule>
  </conditionalFormatting>
  <conditionalFormatting sqref="AA194:AA204">
    <cfRule type="cellIs" dxfId="7489" priority="7555" stopIfTrue="1" operator="equal">
      <formula>"NO ADMISIBLE"</formula>
    </cfRule>
    <cfRule type="cellIs" dxfId="7488" priority="7556" stopIfTrue="1" operator="equal">
      <formula>"ADMISIBLE"</formula>
    </cfRule>
  </conditionalFormatting>
  <conditionalFormatting sqref="J196:J204">
    <cfRule type="cellIs" dxfId="7487" priority="7554" stopIfTrue="1" operator="equal">
      <formula>"NO ADMISIBLE"</formula>
    </cfRule>
  </conditionalFormatting>
  <conditionalFormatting sqref="M195">
    <cfRule type="cellIs" dxfId="7486" priority="7553" stopIfTrue="1" operator="equal">
      <formula>"NO ADMISIBLE"</formula>
    </cfRule>
  </conditionalFormatting>
  <conditionalFormatting sqref="T194:T203">
    <cfRule type="cellIs" dxfId="7485" priority="7552" stopIfTrue="1" operator="equal">
      <formula>"NO ADMISIBLE"</formula>
    </cfRule>
  </conditionalFormatting>
  <conditionalFormatting sqref="T195:T203">
    <cfRule type="cellIs" dxfId="7484" priority="7549" operator="equal">
      <formula>"VERIFICAR"</formula>
    </cfRule>
    <cfRule type="cellIs" dxfId="7483" priority="7550" operator="equal">
      <formula>"NO"</formula>
    </cfRule>
    <cfRule type="cellIs" dxfId="7482" priority="7551" operator="equal">
      <formula>"SI"</formula>
    </cfRule>
  </conditionalFormatting>
  <conditionalFormatting sqref="AB194:AB203">
    <cfRule type="cellIs" dxfId="7481" priority="7548" stopIfTrue="1" operator="equal">
      <formula>"NO ADMISIBLE"</formula>
    </cfRule>
  </conditionalFormatting>
  <conditionalFormatting sqref="AC194:AC203">
    <cfRule type="cellIs" dxfId="7480" priority="7547" stopIfTrue="1" operator="equal">
      <formula>"NO ADMISIBLE"</formula>
    </cfRule>
  </conditionalFormatting>
  <conditionalFormatting sqref="AF194:AF204">
    <cfRule type="cellIs" dxfId="7479" priority="7546" stopIfTrue="1" operator="equal">
      <formula>"NO ADMISIBLE"</formula>
    </cfRule>
  </conditionalFormatting>
  <conditionalFormatting sqref="AF194:AF204">
    <cfRule type="cellIs" dxfId="7478" priority="7544" stopIfTrue="1" operator="equal">
      <formula>"NO ADMISIBLE"</formula>
    </cfRule>
    <cfRule type="cellIs" dxfId="7477" priority="7545" stopIfTrue="1" operator="equal">
      <formula>"ADMISIBLE"</formula>
    </cfRule>
  </conditionalFormatting>
  <conditionalFormatting sqref="AH194:AH204">
    <cfRule type="cellIs" dxfId="7476" priority="7543" stopIfTrue="1" operator="equal">
      <formula>"NO ADMISIBLE"</formula>
    </cfRule>
  </conditionalFormatting>
  <conditionalFormatting sqref="AH194:AH204">
    <cfRule type="cellIs" dxfId="7475" priority="7541" stopIfTrue="1" operator="equal">
      <formula>"NO ADMISIBLE"</formula>
    </cfRule>
    <cfRule type="cellIs" dxfId="7474" priority="7542" stopIfTrue="1" operator="equal">
      <formula>"ADMISIBLE"</formula>
    </cfRule>
  </conditionalFormatting>
  <conditionalFormatting sqref="B195:C195">
    <cfRule type="cellIs" dxfId="7473" priority="7540" stopIfTrue="1" operator="equal">
      <formula>"NO ADMISIBLE"</formula>
    </cfRule>
  </conditionalFormatting>
  <conditionalFormatting sqref="K198:M202 M196:M197">
    <cfRule type="cellIs" dxfId="7472" priority="7539" stopIfTrue="1" operator="equal">
      <formula>"NO ADMISIBLE"</formula>
    </cfRule>
  </conditionalFormatting>
  <conditionalFormatting sqref="J195:J204">
    <cfRule type="cellIs" dxfId="7471" priority="7538" stopIfTrue="1" operator="equal">
      <formula>"NO ADMISIBLE"</formula>
    </cfRule>
  </conditionalFormatting>
  <conditionalFormatting sqref="K198:L204">
    <cfRule type="cellIs" dxfId="7470" priority="7537" stopIfTrue="1" operator="equal">
      <formula>"NO ADMISIBLE"</formula>
    </cfRule>
  </conditionalFormatting>
  <conditionalFormatting sqref="C198:M204 M195:M197 C195:J197 B195:B204">
    <cfRule type="expression" dxfId="7469" priority="7536">
      <formula>MOD(ROW(),2)=0</formula>
    </cfRule>
  </conditionalFormatting>
  <conditionalFormatting sqref="T204:U204">
    <cfRule type="cellIs" dxfId="7468" priority="7535" stopIfTrue="1" operator="equal">
      <formula>"NO ADMISIBLE"</formula>
    </cfRule>
  </conditionalFormatting>
  <conditionalFormatting sqref="T204:U204">
    <cfRule type="cellIs" dxfId="7467" priority="7532" operator="equal">
      <formula>"VERIFICAR"</formula>
    </cfRule>
    <cfRule type="cellIs" dxfId="7466" priority="7533" operator="equal">
      <formula>"NO"</formula>
    </cfRule>
    <cfRule type="cellIs" dxfId="7465" priority="7534" operator="equal">
      <formula>"SI"</formula>
    </cfRule>
  </conditionalFormatting>
  <conditionalFormatting sqref="W204">
    <cfRule type="cellIs" dxfId="7464" priority="7531" stopIfTrue="1" operator="equal">
      <formula>"NO ADMISIBLE"</formula>
    </cfRule>
  </conditionalFormatting>
  <conditionalFormatting sqref="W204">
    <cfRule type="cellIs" dxfId="7463" priority="7528" operator="equal">
      <formula>"VERIFICAR"</formula>
    </cfRule>
    <cfRule type="cellIs" dxfId="7462" priority="7529" operator="equal">
      <formula>"NO"</formula>
    </cfRule>
    <cfRule type="cellIs" dxfId="7461" priority="7530" operator="equal">
      <formula>"SI"</formula>
    </cfRule>
  </conditionalFormatting>
  <conditionalFormatting sqref="Y204">
    <cfRule type="cellIs" dxfId="7460" priority="7527" stopIfTrue="1" operator="equal">
      <formula>"NO ADMISIBLE"</formula>
    </cfRule>
  </conditionalFormatting>
  <conditionalFormatting sqref="Y204">
    <cfRule type="cellIs" dxfId="7459" priority="7524" operator="equal">
      <formula>"VERIFICAR"</formula>
    </cfRule>
    <cfRule type="cellIs" dxfId="7458" priority="7525" operator="equal">
      <formula>"NO"</formula>
    </cfRule>
    <cfRule type="cellIs" dxfId="7457" priority="7526" operator="equal">
      <formula>"SI"</formula>
    </cfRule>
  </conditionalFormatting>
  <conditionalFormatting sqref="AA204:AI204">
    <cfRule type="cellIs" dxfId="7456" priority="7523" stopIfTrue="1" operator="equal">
      <formula>"NO ADMISIBLE"</formula>
    </cfRule>
  </conditionalFormatting>
  <conditionalFormatting sqref="AA204:AI204">
    <cfRule type="cellIs" dxfId="7455" priority="7520" operator="equal">
      <formula>"VERIFICAR"</formula>
    </cfRule>
    <cfRule type="cellIs" dxfId="7454" priority="7521" operator="equal">
      <formula>"NO"</formula>
    </cfRule>
    <cfRule type="cellIs" dxfId="7453" priority="7522" operator="equal">
      <formula>"SI"</formula>
    </cfRule>
  </conditionalFormatting>
  <conditionalFormatting sqref="S194">
    <cfRule type="cellIs" dxfId="7452" priority="7519" stopIfTrue="1" operator="equal">
      <formula>"NO ADMISIBLE"</formula>
    </cfRule>
  </conditionalFormatting>
  <conditionalFormatting sqref="S194">
    <cfRule type="cellIs" dxfId="7451" priority="7517" stopIfTrue="1" operator="equal">
      <formula>"NO ADMISIBLE"</formula>
    </cfRule>
    <cfRule type="cellIs" dxfId="7450" priority="7518" stopIfTrue="1" operator="equal">
      <formula>"ADMISIBLE"</formula>
    </cfRule>
  </conditionalFormatting>
  <conditionalFormatting sqref="K196:L197">
    <cfRule type="cellIs" dxfId="7449" priority="7516" stopIfTrue="1" operator="equal">
      <formula>"NO ADMISIBLE"</formula>
    </cfRule>
  </conditionalFormatting>
  <conditionalFormatting sqref="K195:L197">
    <cfRule type="cellIs" dxfId="7448" priority="7515" stopIfTrue="1" operator="equal">
      <formula>"NO ADMISIBLE"</formula>
    </cfRule>
  </conditionalFormatting>
  <conditionalFormatting sqref="K195:L197">
    <cfRule type="expression" dxfId="7447" priority="7514">
      <formula>MOD(ROW(),2)=0</formula>
    </cfRule>
  </conditionalFormatting>
  <conditionalFormatting sqref="K195:L197">
    <cfRule type="expression" dxfId="7446" priority="7513">
      <formula>AND(ROW()=CELL("row"),COLUMN()=CELL("COL"))</formula>
    </cfRule>
  </conditionalFormatting>
  <conditionalFormatting sqref="AA194:AA204">
    <cfRule type="cellIs" dxfId="7445" priority="7512" stopIfTrue="1" operator="equal">
      <formula>"NO ADMISIBLE"</formula>
    </cfRule>
  </conditionalFormatting>
  <conditionalFormatting sqref="AA194:AA204">
    <cfRule type="cellIs" dxfId="7444" priority="7510" stopIfTrue="1" operator="equal">
      <formula>"NO ADMISIBLE"</formula>
    </cfRule>
    <cfRule type="cellIs" dxfId="7443" priority="7511" stopIfTrue="1" operator="equal">
      <formula>"ADMISIBLE"</formula>
    </cfRule>
  </conditionalFormatting>
  <conditionalFormatting sqref="Q203:R204 T195:AI204 Q194:Q202 S194:AI194">
    <cfRule type="cellIs" dxfId="7442" priority="7509" operator="equal">
      <formula>"NO CUMPLE"</formula>
    </cfRule>
  </conditionalFormatting>
  <conditionalFormatting sqref="B200:B203">
    <cfRule type="cellIs" dxfId="7441" priority="7508" stopIfTrue="1" operator="equal">
      <formula>"NO ADMISIBLE"</formula>
    </cfRule>
  </conditionalFormatting>
  <conditionalFormatting sqref="C206 C212:C215 AD206:AD215 U206:U215 Y206:Z215 M215:M216 Z216 M206:Q206 N207:Q216">
    <cfRule type="cellIs" dxfId="7440" priority="7507" stopIfTrue="1" operator="equal">
      <formula>"NO ADMISIBLE"</formula>
    </cfRule>
  </conditionalFormatting>
  <conditionalFormatting sqref="V206:Y206 V207:X215 V216 X216">
    <cfRule type="cellIs" dxfId="7439" priority="7505" stopIfTrue="1" operator="equal">
      <formula>"NO ADMISIBLE"</formula>
    </cfRule>
    <cfRule type="cellIs" dxfId="7438" priority="7506" stopIfTrue="1" operator="equal">
      <formula>"ADMISIBLE"</formula>
    </cfRule>
  </conditionalFormatting>
  <conditionalFormatting sqref="Z206:Z216">
    <cfRule type="cellIs" dxfId="7437" priority="7503" stopIfTrue="1" operator="equal">
      <formula>"NO ADMISIBLE"</formula>
    </cfRule>
    <cfRule type="cellIs" dxfId="7436" priority="7504" stopIfTrue="1" operator="equal">
      <formula>"ADMISIBLE"</formula>
    </cfRule>
  </conditionalFormatting>
  <conditionalFormatting sqref="AE206:AE215">
    <cfRule type="cellIs" dxfId="7435" priority="7502" stopIfTrue="1" operator="equal">
      <formula>"NO ADMISIBLE"</formula>
    </cfRule>
  </conditionalFormatting>
  <conditionalFormatting sqref="AE206">
    <cfRule type="cellIs" dxfId="7434" priority="7500" stopIfTrue="1" operator="equal">
      <formula>"NO ADMISIBLE"</formula>
    </cfRule>
    <cfRule type="cellIs" dxfId="7433" priority="7501" stopIfTrue="1" operator="equal">
      <formula>"ADMISIBLE"</formula>
    </cfRule>
  </conditionalFormatting>
  <conditionalFormatting sqref="AG206:AG215">
    <cfRule type="cellIs" dxfId="7432" priority="7499" stopIfTrue="1" operator="equal">
      <formula>"NO ADMISIBLE"</formula>
    </cfRule>
  </conditionalFormatting>
  <conditionalFormatting sqref="AG206">
    <cfRule type="cellIs" dxfId="7431" priority="7497" stopIfTrue="1" operator="equal">
      <formula>"NO ADMISIBLE"</formula>
    </cfRule>
    <cfRule type="cellIs" dxfId="7430" priority="7498" stopIfTrue="1" operator="equal">
      <formula>"ADMISIBLE"</formula>
    </cfRule>
  </conditionalFormatting>
  <conditionalFormatting sqref="R212:R216">
    <cfRule type="cellIs" dxfId="7429" priority="7496" stopIfTrue="1" operator="equal">
      <formula>"NO ADMISIBLE"</formula>
    </cfRule>
  </conditionalFormatting>
  <conditionalFormatting sqref="D206:D215">
    <cfRule type="cellIs" dxfId="7428" priority="7495" stopIfTrue="1" operator="equal">
      <formula>"NO ADMISIBLE"</formula>
    </cfRule>
  </conditionalFormatting>
  <conditionalFormatting sqref="AI206:AI216">
    <cfRule type="cellIs" dxfId="7427" priority="7494" stopIfTrue="1" operator="equal">
      <formula>"NO ADMISIBLE"</formula>
    </cfRule>
  </conditionalFormatting>
  <conditionalFormatting sqref="AI206:AI216">
    <cfRule type="cellIs" dxfId="7426" priority="7492" stopIfTrue="1" operator="equal">
      <formula>"NO ADMISIBLE"</formula>
    </cfRule>
    <cfRule type="cellIs" dxfId="7425" priority="7493" stopIfTrue="1" operator="equal">
      <formula>"ADMISIBLE"</formula>
    </cfRule>
  </conditionalFormatting>
  <conditionalFormatting sqref="AA206:AA216">
    <cfRule type="cellIs" dxfId="7424" priority="7491" stopIfTrue="1" operator="equal">
      <formula>"NO ADMISIBLE"</formula>
    </cfRule>
  </conditionalFormatting>
  <conditionalFormatting sqref="AA206:AA216">
    <cfRule type="cellIs" dxfId="7423" priority="7489" stopIfTrue="1" operator="equal">
      <formula>"NO ADMISIBLE"</formula>
    </cfRule>
    <cfRule type="cellIs" dxfId="7422" priority="7490" stopIfTrue="1" operator="equal">
      <formula>"ADMISIBLE"</formula>
    </cfRule>
  </conditionalFormatting>
  <conditionalFormatting sqref="J208:J216">
    <cfRule type="cellIs" dxfId="7421" priority="7488" stopIfTrue="1" operator="equal">
      <formula>"NO ADMISIBLE"</formula>
    </cfRule>
  </conditionalFormatting>
  <conditionalFormatting sqref="M207">
    <cfRule type="cellIs" dxfId="7420" priority="7487" stopIfTrue="1" operator="equal">
      <formula>"NO ADMISIBLE"</formula>
    </cfRule>
  </conditionalFormatting>
  <conditionalFormatting sqref="T206:T215">
    <cfRule type="cellIs" dxfId="7419" priority="7486" stopIfTrue="1" operator="equal">
      <formula>"NO ADMISIBLE"</formula>
    </cfRule>
  </conditionalFormatting>
  <conditionalFormatting sqref="T207:T215">
    <cfRule type="cellIs" dxfId="7418" priority="7483" operator="equal">
      <formula>"VERIFICAR"</formula>
    </cfRule>
    <cfRule type="cellIs" dxfId="7417" priority="7484" operator="equal">
      <formula>"NO"</formula>
    </cfRule>
    <cfRule type="cellIs" dxfId="7416" priority="7485" operator="equal">
      <formula>"SI"</formula>
    </cfRule>
  </conditionalFormatting>
  <conditionalFormatting sqref="AB206:AB215">
    <cfRule type="cellIs" dxfId="7415" priority="7482" stopIfTrue="1" operator="equal">
      <formula>"NO ADMISIBLE"</formula>
    </cfRule>
  </conditionalFormatting>
  <conditionalFormatting sqref="AC206:AC215">
    <cfRule type="cellIs" dxfId="7414" priority="7481" stopIfTrue="1" operator="equal">
      <formula>"NO ADMISIBLE"</formula>
    </cfRule>
  </conditionalFormatting>
  <conditionalFormatting sqref="AF206:AF216">
    <cfRule type="cellIs" dxfId="7413" priority="7480" stopIfTrue="1" operator="equal">
      <formula>"NO ADMISIBLE"</formula>
    </cfRule>
  </conditionalFormatting>
  <conditionalFormatting sqref="AF206:AF216">
    <cfRule type="cellIs" dxfId="7412" priority="7478" stopIfTrue="1" operator="equal">
      <formula>"NO ADMISIBLE"</formula>
    </cfRule>
    <cfRule type="cellIs" dxfId="7411" priority="7479" stopIfTrue="1" operator="equal">
      <formula>"ADMISIBLE"</formula>
    </cfRule>
  </conditionalFormatting>
  <conditionalFormatting sqref="AH206:AH216">
    <cfRule type="cellIs" dxfId="7410" priority="7477" stopIfTrue="1" operator="equal">
      <formula>"NO ADMISIBLE"</formula>
    </cfRule>
  </conditionalFormatting>
  <conditionalFormatting sqref="AH206:AH216">
    <cfRule type="cellIs" dxfId="7409" priority="7475" stopIfTrue="1" operator="equal">
      <formula>"NO ADMISIBLE"</formula>
    </cfRule>
    <cfRule type="cellIs" dxfId="7408" priority="7476" stopIfTrue="1" operator="equal">
      <formula>"ADMISIBLE"</formula>
    </cfRule>
  </conditionalFormatting>
  <conditionalFormatting sqref="B207:C207">
    <cfRule type="cellIs" dxfId="7407" priority="7474" stopIfTrue="1" operator="equal">
      <formula>"NO ADMISIBLE"</formula>
    </cfRule>
  </conditionalFormatting>
  <conditionalFormatting sqref="K210:M214 M208:M209">
    <cfRule type="cellIs" dxfId="7406" priority="7473" stopIfTrue="1" operator="equal">
      <formula>"NO ADMISIBLE"</formula>
    </cfRule>
  </conditionalFormatting>
  <conditionalFormatting sqref="J207:J216">
    <cfRule type="cellIs" dxfId="7405" priority="7472" stopIfTrue="1" operator="equal">
      <formula>"NO ADMISIBLE"</formula>
    </cfRule>
  </conditionalFormatting>
  <conditionalFormatting sqref="K210:L216">
    <cfRule type="cellIs" dxfId="7404" priority="7471" stopIfTrue="1" operator="equal">
      <formula>"NO ADMISIBLE"</formula>
    </cfRule>
  </conditionalFormatting>
  <conditionalFormatting sqref="C210:M216 M207:M209 C207:J209 B207:B216">
    <cfRule type="expression" dxfId="7403" priority="7470">
      <formula>MOD(ROW(),2)=0</formula>
    </cfRule>
  </conditionalFormatting>
  <conditionalFormatting sqref="T216:U216">
    <cfRule type="cellIs" dxfId="7402" priority="7469" stopIfTrue="1" operator="equal">
      <formula>"NO ADMISIBLE"</formula>
    </cfRule>
  </conditionalFormatting>
  <conditionalFormatting sqref="T216:U216">
    <cfRule type="cellIs" dxfId="7401" priority="7466" operator="equal">
      <formula>"VERIFICAR"</formula>
    </cfRule>
    <cfRule type="cellIs" dxfId="7400" priority="7467" operator="equal">
      <formula>"NO"</formula>
    </cfRule>
    <cfRule type="cellIs" dxfId="7399" priority="7468" operator="equal">
      <formula>"SI"</formula>
    </cfRule>
  </conditionalFormatting>
  <conditionalFormatting sqref="W216">
    <cfRule type="cellIs" dxfId="7398" priority="7465" stopIfTrue="1" operator="equal">
      <formula>"NO ADMISIBLE"</formula>
    </cfRule>
  </conditionalFormatting>
  <conditionalFormatting sqref="W216">
    <cfRule type="cellIs" dxfId="7397" priority="7462" operator="equal">
      <formula>"VERIFICAR"</formula>
    </cfRule>
    <cfRule type="cellIs" dxfId="7396" priority="7463" operator="equal">
      <formula>"NO"</formula>
    </cfRule>
    <cfRule type="cellIs" dxfId="7395" priority="7464" operator="equal">
      <formula>"SI"</formula>
    </cfRule>
  </conditionalFormatting>
  <conditionalFormatting sqref="Y216">
    <cfRule type="cellIs" dxfId="7394" priority="7461" stopIfTrue="1" operator="equal">
      <formula>"NO ADMISIBLE"</formula>
    </cfRule>
  </conditionalFormatting>
  <conditionalFormatting sqref="Y216">
    <cfRule type="cellIs" dxfId="7393" priority="7458" operator="equal">
      <formula>"VERIFICAR"</formula>
    </cfRule>
    <cfRule type="cellIs" dxfId="7392" priority="7459" operator="equal">
      <formula>"NO"</formula>
    </cfRule>
    <cfRule type="cellIs" dxfId="7391" priority="7460" operator="equal">
      <formula>"SI"</formula>
    </cfRule>
  </conditionalFormatting>
  <conditionalFormatting sqref="AA216:AI216">
    <cfRule type="cellIs" dxfId="7390" priority="7457" stopIfTrue="1" operator="equal">
      <formula>"NO ADMISIBLE"</formula>
    </cfRule>
  </conditionalFormatting>
  <conditionalFormatting sqref="AA216:AI216">
    <cfRule type="cellIs" dxfId="7389" priority="7454" operator="equal">
      <formula>"VERIFICAR"</formula>
    </cfRule>
    <cfRule type="cellIs" dxfId="7388" priority="7455" operator="equal">
      <formula>"NO"</formula>
    </cfRule>
    <cfRule type="cellIs" dxfId="7387" priority="7456" operator="equal">
      <formula>"SI"</formula>
    </cfRule>
  </conditionalFormatting>
  <conditionalFormatting sqref="S206">
    <cfRule type="cellIs" dxfId="7386" priority="7453" stopIfTrue="1" operator="equal">
      <formula>"NO ADMISIBLE"</formula>
    </cfRule>
  </conditionalFormatting>
  <conditionalFormatting sqref="S206">
    <cfRule type="cellIs" dxfId="7385" priority="7451" stopIfTrue="1" operator="equal">
      <formula>"NO ADMISIBLE"</formula>
    </cfRule>
    <cfRule type="cellIs" dxfId="7384" priority="7452" stopIfTrue="1" operator="equal">
      <formula>"ADMISIBLE"</formula>
    </cfRule>
  </conditionalFormatting>
  <conditionalFormatting sqref="K208:L209">
    <cfRule type="cellIs" dxfId="7383" priority="7450" stopIfTrue="1" operator="equal">
      <formula>"NO ADMISIBLE"</formula>
    </cfRule>
  </conditionalFormatting>
  <conditionalFormatting sqref="K207:L209">
    <cfRule type="cellIs" dxfId="7382" priority="7449" stopIfTrue="1" operator="equal">
      <formula>"NO ADMISIBLE"</formula>
    </cfRule>
  </conditionalFormatting>
  <conditionalFormatting sqref="K207:L209">
    <cfRule type="expression" dxfId="7381" priority="7448">
      <formula>MOD(ROW(),2)=0</formula>
    </cfRule>
  </conditionalFormatting>
  <conditionalFormatting sqref="K207:L209">
    <cfRule type="expression" dxfId="7380" priority="7447">
      <formula>AND(ROW()=CELL("row"),COLUMN()=CELL("COL"))</formula>
    </cfRule>
  </conditionalFormatting>
  <conditionalFormatting sqref="AA206:AA216">
    <cfRule type="cellIs" dxfId="7379" priority="7446" stopIfTrue="1" operator="equal">
      <formula>"NO ADMISIBLE"</formula>
    </cfRule>
  </conditionalFormatting>
  <conditionalFormatting sqref="AA206:AA216">
    <cfRule type="cellIs" dxfId="7378" priority="7444" stopIfTrue="1" operator="equal">
      <formula>"NO ADMISIBLE"</formula>
    </cfRule>
    <cfRule type="cellIs" dxfId="7377" priority="7445" stopIfTrue="1" operator="equal">
      <formula>"ADMISIBLE"</formula>
    </cfRule>
  </conditionalFormatting>
  <conditionalFormatting sqref="Q212:R216 T207:AI216 Q206:Q211 S206:AI206">
    <cfRule type="cellIs" dxfId="7376" priority="7443" operator="equal">
      <formula>"NO CUMPLE"</formula>
    </cfRule>
  </conditionalFormatting>
  <conditionalFormatting sqref="B212:B215">
    <cfRule type="cellIs" dxfId="7375" priority="7442" stopIfTrue="1" operator="equal">
      <formula>"NO ADMISIBLE"</formula>
    </cfRule>
  </conditionalFormatting>
  <conditionalFormatting sqref="C218 C224:C227 AD218:AD227 U218:U227 Y218:Z227 M227:M228 Z228 M218:Q218 N219:Q228">
    <cfRule type="cellIs" dxfId="7374" priority="7441" stopIfTrue="1" operator="equal">
      <formula>"NO ADMISIBLE"</formula>
    </cfRule>
  </conditionalFormatting>
  <conditionalFormatting sqref="V218:Y218 V219:X227 V228 X228">
    <cfRule type="cellIs" dxfId="7373" priority="7439" stopIfTrue="1" operator="equal">
      <formula>"NO ADMISIBLE"</formula>
    </cfRule>
    <cfRule type="cellIs" dxfId="7372" priority="7440" stopIfTrue="1" operator="equal">
      <formula>"ADMISIBLE"</formula>
    </cfRule>
  </conditionalFormatting>
  <conditionalFormatting sqref="Z218:Z228">
    <cfRule type="cellIs" dxfId="7371" priority="7437" stopIfTrue="1" operator="equal">
      <formula>"NO ADMISIBLE"</formula>
    </cfRule>
    <cfRule type="cellIs" dxfId="7370" priority="7438" stopIfTrue="1" operator="equal">
      <formula>"ADMISIBLE"</formula>
    </cfRule>
  </conditionalFormatting>
  <conditionalFormatting sqref="AE218:AE227">
    <cfRule type="cellIs" dxfId="7369" priority="7436" stopIfTrue="1" operator="equal">
      <formula>"NO ADMISIBLE"</formula>
    </cfRule>
  </conditionalFormatting>
  <conditionalFormatting sqref="AE218">
    <cfRule type="cellIs" dxfId="7368" priority="7434" stopIfTrue="1" operator="equal">
      <formula>"NO ADMISIBLE"</formula>
    </cfRule>
    <cfRule type="cellIs" dxfId="7367" priority="7435" stopIfTrue="1" operator="equal">
      <formula>"ADMISIBLE"</formula>
    </cfRule>
  </conditionalFormatting>
  <conditionalFormatting sqref="AG218:AG227">
    <cfRule type="cellIs" dxfId="7366" priority="7433" stopIfTrue="1" operator="equal">
      <formula>"NO ADMISIBLE"</formula>
    </cfRule>
  </conditionalFormatting>
  <conditionalFormatting sqref="AG218">
    <cfRule type="cellIs" dxfId="7365" priority="7431" stopIfTrue="1" operator="equal">
      <formula>"NO ADMISIBLE"</formula>
    </cfRule>
    <cfRule type="cellIs" dxfId="7364" priority="7432" stopIfTrue="1" operator="equal">
      <formula>"ADMISIBLE"</formula>
    </cfRule>
  </conditionalFormatting>
  <conditionalFormatting sqref="R227:R228">
    <cfRule type="cellIs" dxfId="7363" priority="7430" stopIfTrue="1" operator="equal">
      <formula>"NO ADMISIBLE"</formula>
    </cfRule>
  </conditionalFormatting>
  <conditionalFormatting sqref="D218:D227">
    <cfRule type="cellIs" dxfId="7362" priority="7429" stopIfTrue="1" operator="equal">
      <formula>"NO ADMISIBLE"</formula>
    </cfRule>
  </conditionalFormatting>
  <conditionalFormatting sqref="AI218:AI228">
    <cfRule type="cellIs" dxfId="7361" priority="7428" stopIfTrue="1" operator="equal">
      <formula>"NO ADMISIBLE"</formula>
    </cfRule>
  </conditionalFormatting>
  <conditionalFormatting sqref="AI218:AI228">
    <cfRule type="cellIs" dxfId="7360" priority="7426" stopIfTrue="1" operator="equal">
      <formula>"NO ADMISIBLE"</formula>
    </cfRule>
    <cfRule type="cellIs" dxfId="7359" priority="7427" stopIfTrue="1" operator="equal">
      <formula>"ADMISIBLE"</formula>
    </cfRule>
  </conditionalFormatting>
  <conditionalFormatting sqref="AA218:AA228">
    <cfRule type="cellIs" dxfId="7358" priority="7425" stopIfTrue="1" operator="equal">
      <formula>"NO ADMISIBLE"</formula>
    </cfRule>
  </conditionalFormatting>
  <conditionalFormatting sqref="AA218:AA228">
    <cfRule type="cellIs" dxfId="7357" priority="7423" stopIfTrue="1" operator="equal">
      <formula>"NO ADMISIBLE"</formula>
    </cfRule>
    <cfRule type="cellIs" dxfId="7356" priority="7424" stopIfTrue="1" operator="equal">
      <formula>"ADMISIBLE"</formula>
    </cfRule>
  </conditionalFormatting>
  <conditionalFormatting sqref="J220:J228">
    <cfRule type="cellIs" dxfId="7355" priority="7422" stopIfTrue="1" operator="equal">
      <formula>"NO ADMISIBLE"</formula>
    </cfRule>
  </conditionalFormatting>
  <conditionalFormatting sqref="M219">
    <cfRule type="cellIs" dxfId="7354" priority="7421" stopIfTrue="1" operator="equal">
      <formula>"NO ADMISIBLE"</formula>
    </cfRule>
  </conditionalFormatting>
  <conditionalFormatting sqref="T218:T227">
    <cfRule type="cellIs" dxfId="7353" priority="7420" stopIfTrue="1" operator="equal">
      <formula>"NO ADMISIBLE"</formula>
    </cfRule>
  </conditionalFormatting>
  <conditionalFormatting sqref="T219:T227">
    <cfRule type="cellIs" dxfId="7352" priority="7417" operator="equal">
      <formula>"VERIFICAR"</formula>
    </cfRule>
    <cfRule type="cellIs" dxfId="7351" priority="7418" operator="equal">
      <formula>"NO"</formula>
    </cfRule>
    <cfRule type="cellIs" dxfId="7350" priority="7419" operator="equal">
      <formula>"SI"</formula>
    </cfRule>
  </conditionalFormatting>
  <conditionalFormatting sqref="AB218:AB227">
    <cfRule type="cellIs" dxfId="7349" priority="7416" stopIfTrue="1" operator="equal">
      <formula>"NO ADMISIBLE"</formula>
    </cfRule>
  </conditionalFormatting>
  <conditionalFormatting sqref="AC218:AC227">
    <cfRule type="cellIs" dxfId="7348" priority="7415" stopIfTrue="1" operator="equal">
      <formula>"NO ADMISIBLE"</formula>
    </cfRule>
  </conditionalFormatting>
  <conditionalFormatting sqref="AF218:AF228">
    <cfRule type="cellIs" dxfId="7347" priority="7414" stopIfTrue="1" operator="equal">
      <formula>"NO ADMISIBLE"</formula>
    </cfRule>
  </conditionalFormatting>
  <conditionalFormatting sqref="AF218:AF228">
    <cfRule type="cellIs" dxfId="7346" priority="7412" stopIfTrue="1" operator="equal">
      <formula>"NO ADMISIBLE"</formula>
    </cfRule>
    <cfRule type="cellIs" dxfId="7345" priority="7413" stopIfTrue="1" operator="equal">
      <formula>"ADMISIBLE"</formula>
    </cfRule>
  </conditionalFormatting>
  <conditionalFormatting sqref="AH218:AH228">
    <cfRule type="cellIs" dxfId="7344" priority="7411" stopIfTrue="1" operator="equal">
      <formula>"NO ADMISIBLE"</formula>
    </cfRule>
  </conditionalFormatting>
  <conditionalFormatting sqref="AH218:AH228">
    <cfRule type="cellIs" dxfId="7343" priority="7409" stopIfTrue="1" operator="equal">
      <formula>"NO ADMISIBLE"</formula>
    </cfRule>
    <cfRule type="cellIs" dxfId="7342" priority="7410" stopIfTrue="1" operator="equal">
      <formula>"ADMISIBLE"</formula>
    </cfRule>
  </conditionalFormatting>
  <conditionalFormatting sqref="B219:C219">
    <cfRule type="cellIs" dxfId="7341" priority="7408" stopIfTrue="1" operator="equal">
      <formula>"NO ADMISIBLE"</formula>
    </cfRule>
  </conditionalFormatting>
  <conditionalFormatting sqref="K222:M226 M220:M221">
    <cfRule type="cellIs" dxfId="7340" priority="7407" stopIfTrue="1" operator="equal">
      <formula>"NO ADMISIBLE"</formula>
    </cfRule>
  </conditionalFormatting>
  <conditionalFormatting sqref="J219:J228">
    <cfRule type="cellIs" dxfId="7339" priority="7406" stopIfTrue="1" operator="equal">
      <formula>"NO ADMISIBLE"</formula>
    </cfRule>
  </conditionalFormatting>
  <conditionalFormatting sqref="K222:L228">
    <cfRule type="cellIs" dxfId="7338" priority="7405" stopIfTrue="1" operator="equal">
      <formula>"NO ADMISIBLE"</formula>
    </cfRule>
  </conditionalFormatting>
  <conditionalFormatting sqref="C222:M228 M219:M221 C219:J221 B219:B228">
    <cfRule type="expression" dxfId="7337" priority="7404">
      <formula>MOD(ROW(),2)=0</formula>
    </cfRule>
  </conditionalFormatting>
  <conditionalFormatting sqref="T228:U228">
    <cfRule type="cellIs" dxfId="7336" priority="7403" stopIfTrue="1" operator="equal">
      <formula>"NO ADMISIBLE"</formula>
    </cfRule>
  </conditionalFormatting>
  <conditionalFormatting sqref="T228:U228">
    <cfRule type="cellIs" dxfId="7335" priority="7400" operator="equal">
      <formula>"VERIFICAR"</formula>
    </cfRule>
    <cfRule type="cellIs" dxfId="7334" priority="7401" operator="equal">
      <formula>"NO"</formula>
    </cfRule>
    <cfRule type="cellIs" dxfId="7333" priority="7402" operator="equal">
      <formula>"SI"</formula>
    </cfRule>
  </conditionalFormatting>
  <conditionalFormatting sqref="W228">
    <cfRule type="cellIs" dxfId="7332" priority="7399" stopIfTrue="1" operator="equal">
      <formula>"NO ADMISIBLE"</formula>
    </cfRule>
  </conditionalFormatting>
  <conditionalFormatting sqref="W228">
    <cfRule type="cellIs" dxfId="7331" priority="7396" operator="equal">
      <formula>"VERIFICAR"</formula>
    </cfRule>
    <cfRule type="cellIs" dxfId="7330" priority="7397" operator="equal">
      <formula>"NO"</formula>
    </cfRule>
    <cfRule type="cellIs" dxfId="7329" priority="7398" operator="equal">
      <formula>"SI"</formula>
    </cfRule>
  </conditionalFormatting>
  <conditionalFormatting sqref="Y228">
    <cfRule type="cellIs" dxfId="7328" priority="7395" stopIfTrue="1" operator="equal">
      <formula>"NO ADMISIBLE"</formula>
    </cfRule>
  </conditionalFormatting>
  <conditionalFormatting sqref="Y228">
    <cfRule type="cellIs" dxfId="7327" priority="7392" operator="equal">
      <formula>"VERIFICAR"</formula>
    </cfRule>
    <cfRule type="cellIs" dxfId="7326" priority="7393" operator="equal">
      <formula>"NO"</formula>
    </cfRule>
    <cfRule type="cellIs" dxfId="7325" priority="7394" operator="equal">
      <formula>"SI"</formula>
    </cfRule>
  </conditionalFormatting>
  <conditionalFormatting sqref="AA228:AI228">
    <cfRule type="cellIs" dxfId="7324" priority="7391" stopIfTrue="1" operator="equal">
      <formula>"NO ADMISIBLE"</formula>
    </cfRule>
  </conditionalFormatting>
  <conditionalFormatting sqref="AA228:AI228">
    <cfRule type="cellIs" dxfId="7323" priority="7388" operator="equal">
      <formula>"VERIFICAR"</formula>
    </cfRule>
    <cfRule type="cellIs" dxfId="7322" priority="7389" operator="equal">
      <formula>"NO"</formula>
    </cfRule>
    <cfRule type="cellIs" dxfId="7321" priority="7390" operator="equal">
      <formula>"SI"</formula>
    </cfRule>
  </conditionalFormatting>
  <conditionalFormatting sqref="S218">
    <cfRule type="cellIs" dxfId="7320" priority="7387" stopIfTrue="1" operator="equal">
      <formula>"NO ADMISIBLE"</formula>
    </cfRule>
  </conditionalFormatting>
  <conditionalFormatting sqref="S218">
    <cfRule type="cellIs" dxfId="7319" priority="7385" stopIfTrue="1" operator="equal">
      <formula>"NO ADMISIBLE"</formula>
    </cfRule>
    <cfRule type="cellIs" dxfId="7318" priority="7386" stopIfTrue="1" operator="equal">
      <formula>"ADMISIBLE"</formula>
    </cfRule>
  </conditionalFormatting>
  <conditionalFormatting sqref="K220:L221">
    <cfRule type="cellIs" dxfId="7317" priority="7384" stopIfTrue="1" operator="equal">
      <formula>"NO ADMISIBLE"</formula>
    </cfRule>
  </conditionalFormatting>
  <conditionalFormatting sqref="K219:L221">
    <cfRule type="cellIs" dxfId="7316" priority="7383" stopIfTrue="1" operator="equal">
      <formula>"NO ADMISIBLE"</formula>
    </cfRule>
  </conditionalFormatting>
  <conditionalFormatting sqref="K219:L221">
    <cfRule type="expression" dxfId="7315" priority="7382">
      <formula>MOD(ROW(),2)=0</formula>
    </cfRule>
  </conditionalFormatting>
  <conditionalFormatting sqref="K219:L221">
    <cfRule type="expression" dxfId="7314" priority="7381">
      <formula>AND(ROW()=CELL("row"),COLUMN()=CELL("COL"))</formula>
    </cfRule>
  </conditionalFormatting>
  <conditionalFormatting sqref="AA218:AA228">
    <cfRule type="cellIs" dxfId="7313" priority="7380" stopIfTrue="1" operator="equal">
      <formula>"NO ADMISIBLE"</formula>
    </cfRule>
  </conditionalFormatting>
  <conditionalFormatting sqref="AA218:AA228">
    <cfRule type="cellIs" dxfId="7312" priority="7378" stopIfTrue="1" operator="equal">
      <formula>"NO ADMISIBLE"</formula>
    </cfRule>
    <cfRule type="cellIs" dxfId="7311" priority="7379" stopIfTrue="1" operator="equal">
      <formula>"ADMISIBLE"</formula>
    </cfRule>
  </conditionalFormatting>
  <conditionalFormatting sqref="Q227:R228 T219:AI228 Q218:Q226 S218:AI218">
    <cfRule type="cellIs" dxfId="7310" priority="7377" operator="equal">
      <formula>"NO CUMPLE"</formula>
    </cfRule>
  </conditionalFormatting>
  <conditionalFormatting sqref="B224:B227">
    <cfRule type="cellIs" dxfId="7309" priority="7376" stopIfTrue="1" operator="equal">
      <formula>"NO ADMISIBLE"</formula>
    </cfRule>
  </conditionalFormatting>
  <conditionalFormatting sqref="C230 C236:C239 AD230:AD239 U230:U239 Y230:Z239 M239:M240 Z240 M230:Q230 N231:Q240">
    <cfRule type="cellIs" dxfId="7308" priority="7375" stopIfTrue="1" operator="equal">
      <formula>"NO ADMISIBLE"</formula>
    </cfRule>
  </conditionalFormatting>
  <conditionalFormatting sqref="V230:Y230 V231:X239 V240 X240">
    <cfRule type="cellIs" dxfId="7307" priority="7373" stopIfTrue="1" operator="equal">
      <formula>"NO ADMISIBLE"</formula>
    </cfRule>
    <cfRule type="cellIs" dxfId="7306" priority="7374" stopIfTrue="1" operator="equal">
      <formula>"ADMISIBLE"</formula>
    </cfRule>
  </conditionalFormatting>
  <conditionalFormatting sqref="Z230:Z240">
    <cfRule type="cellIs" dxfId="7305" priority="7371" stopIfTrue="1" operator="equal">
      <formula>"NO ADMISIBLE"</formula>
    </cfRule>
    <cfRule type="cellIs" dxfId="7304" priority="7372" stopIfTrue="1" operator="equal">
      <formula>"ADMISIBLE"</formula>
    </cfRule>
  </conditionalFormatting>
  <conditionalFormatting sqref="AE230:AE239">
    <cfRule type="cellIs" dxfId="7303" priority="7370" stopIfTrue="1" operator="equal">
      <formula>"NO ADMISIBLE"</formula>
    </cfRule>
  </conditionalFormatting>
  <conditionalFormatting sqref="AE230">
    <cfRule type="cellIs" dxfId="7302" priority="7368" stopIfTrue="1" operator="equal">
      <formula>"NO ADMISIBLE"</formula>
    </cfRule>
    <cfRule type="cellIs" dxfId="7301" priority="7369" stopIfTrue="1" operator="equal">
      <formula>"ADMISIBLE"</formula>
    </cfRule>
  </conditionalFormatting>
  <conditionalFormatting sqref="AG230:AG239">
    <cfRule type="cellIs" dxfId="7300" priority="7367" stopIfTrue="1" operator="equal">
      <formula>"NO ADMISIBLE"</formula>
    </cfRule>
  </conditionalFormatting>
  <conditionalFormatting sqref="AG230">
    <cfRule type="cellIs" dxfId="7299" priority="7365" stopIfTrue="1" operator="equal">
      <formula>"NO ADMISIBLE"</formula>
    </cfRule>
    <cfRule type="cellIs" dxfId="7298" priority="7366" stopIfTrue="1" operator="equal">
      <formula>"ADMISIBLE"</formula>
    </cfRule>
  </conditionalFormatting>
  <conditionalFormatting sqref="R239:R240">
    <cfRule type="cellIs" dxfId="7297" priority="7364" stopIfTrue="1" operator="equal">
      <formula>"NO ADMISIBLE"</formula>
    </cfRule>
  </conditionalFormatting>
  <conditionalFormatting sqref="D230:D239">
    <cfRule type="cellIs" dxfId="7296" priority="7363" stopIfTrue="1" operator="equal">
      <formula>"NO ADMISIBLE"</formula>
    </cfRule>
  </conditionalFormatting>
  <conditionalFormatting sqref="AI230:AI240">
    <cfRule type="cellIs" dxfId="7295" priority="7362" stopIfTrue="1" operator="equal">
      <formula>"NO ADMISIBLE"</formula>
    </cfRule>
  </conditionalFormatting>
  <conditionalFormatting sqref="AI230:AI240">
    <cfRule type="cellIs" dxfId="7294" priority="7360" stopIfTrue="1" operator="equal">
      <formula>"NO ADMISIBLE"</formula>
    </cfRule>
    <cfRule type="cellIs" dxfId="7293" priority="7361" stopIfTrue="1" operator="equal">
      <formula>"ADMISIBLE"</formula>
    </cfRule>
  </conditionalFormatting>
  <conditionalFormatting sqref="AA230:AA240">
    <cfRule type="cellIs" dxfId="7292" priority="7359" stopIfTrue="1" operator="equal">
      <formula>"NO ADMISIBLE"</formula>
    </cfRule>
  </conditionalFormatting>
  <conditionalFormatting sqref="AA230:AA240">
    <cfRule type="cellIs" dxfId="7291" priority="7357" stopIfTrue="1" operator="equal">
      <formula>"NO ADMISIBLE"</formula>
    </cfRule>
    <cfRule type="cellIs" dxfId="7290" priority="7358" stopIfTrue="1" operator="equal">
      <formula>"ADMISIBLE"</formula>
    </cfRule>
  </conditionalFormatting>
  <conditionalFormatting sqref="J232:J240">
    <cfRule type="cellIs" dxfId="7289" priority="7356" stopIfTrue="1" operator="equal">
      <formula>"NO ADMISIBLE"</formula>
    </cfRule>
  </conditionalFormatting>
  <conditionalFormatting sqref="M231">
    <cfRule type="cellIs" dxfId="7288" priority="7355" stopIfTrue="1" operator="equal">
      <formula>"NO ADMISIBLE"</formula>
    </cfRule>
  </conditionalFormatting>
  <conditionalFormatting sqref="T230:T239">
    <cfRule type="cellIs" dxfId="7287" priority="7354" stopIfTrue="1" operator="equal">
      <formula>"NO ADMISIBLE"</formula>
    </cfRule>
  </conditionalFormatting>
  <conditionalFormatting sqref="T231:T239">
    <cfRule type="cellIs" dxfId="7286" priority="7351" operator="equal">
      <formula>"VERIFICAR"</formula>
    </cfRule>
    <cfRule type="cellIs" dxfId="7285" priority="7352" operator="equal">
      <formula>"NO"</formula>
    </cfRule>
    <cfRule type="cellIs" dxfId="7284" priority="7353" operator="equal">
      <formula>"SI"</formula>
    </cfRule>
  </conditionalFormatting>
  <conditionalFormatting sqref="AB230:AB239">
    <cfRule type="cellIs" dxfId="7283" priority="7350" stopIfTrue="1" operator="equal">
      <formula>"NO ADMISIBLE"</formula>
    </cfRule>
  </conditionalFormatting>
  <conditionalFormatting sqref="AC230:AC239">
    <cfRule type="cellIs" dxfId="7282" priority="7349" stopIfTrue="1" operator="equal">
      <formula>"NO ADMISIBLE"</formula>
    </cfRule>
  </conditionalFormatting>
  <conditionalFormatting sqref="AF230:AF240">
    <cfRule type="cellIs" dxfId="7281" priority="7348" stopIfTrue="1" operator="equal">
      <formula>"NO ADMISIBLE"</formula>
    </cfRule>
  </conditionalFormatting>
  <conditionalFormatting sqref="AF230:AF240">
    <cfRule type="cellIs" dxfId="7280" priority="7346" stopIfTrue="1" operator="equal">
      <formula>"NO ADMISIBLE"</formula>
    </cfRule>
    <cfRule type="cellIs" dxfId="7279" priority="7347" stopIfTrue="1" operator="equal">
      <formula>"ADMISIBLE"</formula>
    </cfRule>
  </conditionalFormatting>
  <conditionalFormatting sqref="AH230:AH240">
    <cfRule type="cellIs" dxfId="7278" priority="7345" stopIfTrue="1" operator="equal">
      <formula>"NO ADMISIBLE"</formula>
    </cfRule>
  </conditionalFormatting>
  <conditionalFormatting sqref="AH230:AH240">
    <cfRule type="cellIs" dxfId="7277" priority="7343" stopIfTrue="1" operator="equal">
      <formula>"NO ADMISIBLE"</formula>
    </cfRule>
    <cfRule type="cellIs" dxfId="7276" priority="7344" stopIfTrue="1" operator="equal">
      <formula>"ADMISIBLE"</formula>
    </cfRule>
  </conditionalFormatting>
  <conditionalFormatting sqref="B231:C231">
    <cfRule type="cellIs" dxfId="7275" priority="7342" stopIfTrue="1" operator="equal">
      <formula>"NO ADMISIBLE"</formula>
    </cfRule>
  </conditionalFormatting>
  <conditionalFormatting sqref="K234:M238 M232:M233">
    <cfRule type="cellIs" dxfId="7274" priority="7341" stopIfTrue="1" operator="equal">
      <formula>"NO ADMISIBLE"</formula>
    </cfRule>
  </conditionalFormatting>
  <conditionalFormatting sqref="J231:J240">
    <cfRule type="cellIs" dxfId="7273" priority="7340" stopIfTrue="1" operator="equal">
      <formula>"NO ADMISIBLE"</formula>
    </cfRule>
  </conditionalFormatting>
  <conditionalFormatting sqref="K234:L240">
    <cfRule type="cellIs" dxfId="7272" priority="7339" stopIfTrue="1" operator="equal">
      <formula>"NO ADMISIBLE"</formula>
    </cfRule>
  </conditionalFormatting>
  <conditionalFormatting sqref="C234:M240 M231:M233 C231:J233 B231:B240">
    <cfRule type="expression" dxfId="7271" priority="7338">
      <formula>MOD(ROW(),2)=0</formula>
    </cfRule>
  </conditionalFormatting>
  <conditionalFormatting sqref="T240:U240">
    <cfRule type="cellIs" dxfId="7270" priority="7337" stopIfTrue="1" operator="equal">
      <formula>"NO ADMISIBLE"</formula>
    </cfRule>
  </conditionalFormatting>
  <conditionalFormatting sqref="T240:U240">
    <cfRule type="cellIs" dxfId="7269" priority="7334" operator="equal">
      <formula>"VERIFICAR"</formula>
    </cfRule>
    <cfRule type="cellIs" dxfId="7268" priority="7335" operator="equal">
      <formula>"NO"</formula>
    </cfRule>
    <cfRule type="cellIs" dxfId="7267" priority="7336" operator="equal">
      <formula>"SI"</formula>
    </cfRule>
  </conditionalFormatting>
  <conditionalFormatting sqref="W240">
    <cfRule type="cellIs" dxfId="7266" priority="7333" stopIfTrue="1" operator="equal">
      <formula>"NO ADMISIBLE"</formula>
    </cfRule>
  </conditionalFormatting>
  <conditionalFormatting sqref="W240">
    <cfRule type="cellIs" dxfId="7265" priority="7330" operator="equal">
      <formula>"VERIFICAR"</formula>
    </cfRule>
    <cfRule type="cellIs" dxfId="7264" priority="7331" operator="equal">
      <formula>"NO"</formula>
    </cfRule>
    <cfRule type="cellIs" dxfId="7263" priority="7332" operator="equal">
      <formula>"SI"</formula>
    </cfRule>
  </conditionalFormatting>
  <conditionalFormatting sqref="Y240">
    <cfRule type="cellIs" dxfId="7262" priority="7329" stopIfTrue="1" operator="equal">
      <formula>"NO ADMISIBLE"</formula>
    </cfRule>
  </conditionalFormatting>
  <conditionalFormatting sqref="Y240">
    <cfRule type="cellIs" dxfId="7261" priority="7326" operator="equal">
      <formula>"VERIFICAR"</formula>
    </cfRule>
    <cfRule type="cellIs" dxfId="7260" priority="7327" operator="equal">
      <formula>"NO"</formula>
    </cfRule>
    <cfRule type="cellIs" dxfId="7259" priority="7328" operator="equal">
      <formula>"SI"</formula>
    </cfRule>
  </conditionalFormatting>
  <conditionalFormatting sqref="AA240:AI240">
    <cfRule type="cellIs" dxfId="7258" priority="7325" stopIfTrue="1" operator="equal">
      <formula>"NO ADMISIBLE"</formula>
    </cfRule>
  </conditionalFormatting>
  <conditionalFormatting sqref="AA240:AI240">
    <cfRule type="cellIs" dxfId="7257" priority="7322" operator="equal">
      <formula>"VERIFICAR"</formula>
    </cfRule>
    <cfRule type="cellIs" dxfId="7256" priority="7323" operator="equal">
      <formula>"NO"</formula>
    </cfRule>
    <cfRule type="cellIs" dxfId="7255" priority="7324" operator="equal">
      <formula>"SI"</formula>
    </cfRule>
  </conditionalFormatting>
  <conditionalFormatting sqref="S230">
    <cfRule type="cellIs" dxfId="7254" priority="7321" stopIfTrue="1" operator="equal">
      <formula>"NO ADMISIBLE"</formula>
    </cfRule>
  </conditionalFormatting>
  <conditionalFormatting sqref="S230">
    <cfRule type="cellIs" dxfId="7253" priority="7319" stopIfTrue="1" operator="equal">
      <formula>"NO ADMISIBLE"</formula>
    </cfRule>
    <cfRule type="cellIs" dxfId="7252" priority="7320" stopIfTrue="1" operator="equal">
      <formula>"ADMISIBLE"</formula>
    </cfRule>
  </conditionalFormatting>
  <conditionalFormatting sqref="K232:L233">
    <cfRule type="cellIs" dxfId="7251" priority="7318" stopIfTrue="1" operator="equal">
      <formula>"NO ADMISIBLE"</formula>
    </cfRule>
  </conditionalFormatting>
  <conditionalFormatting sqref="K231:L233">
    <cfRule type="cellIs" dxfId="7250" priority="7317" stopIfTrue="1" operator="equal">
      <formula>"NO ADMISIBLE"</formula>
    </cfRule>
  </conditionalFormatting>
  <conditionalFormatting sqref="K231:L233">
    <cfRule type="expression" dxfId="7249" priority="7316">
      <formula>MOD(ROW(),2)=0</formula>
    </cfRule>
  </conditionalFormatting>
  <conditionalFormatting sqref="K231:L233">
    <cfRule type="expression" dxfId="7248" priority="7315">
      <formula>AND(ROW()=CELL("row"),COLUMN()=CELL("COL"))</formula>
    </cfRule>
  </conditionalFormatting>
  <conditionalFormatting sqref="AA230:AA240">
    <cfRule type="cellIs" dxfId="7247" priority="7314" stopIfTrue="1" operator="equal">
      <formula>"NO ADMISIBLE"</formula>
    </cfRule>
  </conditionalFormatting>
  <conditionalFormatting sqref="AA230:AA240">
    <cfRule type="cellIs" dxfId="7246" priority="7312" stopIfTrue="1" operator="equal">
      <formula>"NO ADMISIBLE"</formula>
    </cfRule>
    <cfRule type="cellIs" dxfId="7245" priority="7313" stopIfTrue="1" operator="equal">
      <formula>"ADMISIBLE"</formula>
    </cfRule>
  </conditionalFormatting>
  <conditionalFormatting sqref="Q239:R240 T231:AI240 Q230:Q238 S230:AI230">
    <cfRule type="cellIs" dxfId="7244" priority="7311" operator="equal">
      <formula>"NO CUMPLE"</formula>
    </cfRule>
  </conditionalFormatting>
  <conditionalFormatting sqref="B236:B239">
    <cfRule type="cellIs" dxfId="7243" priority="7310" stopIfTrue="1" operator="equal">
      <formula>"NO ADMISIBLE"</formula>
    </cfRule>
  </conditionalFormatting>
  <conditionalFormatting sqref="C242 C248:C251 AD242:AD251 U242:U251 Y242:Z251 M251:M252 Z252 M242:Q242 N243:Q252">
    <cfRule type="cellIs" dxfId="7242" priority="7309" stopIfTrue="1" operator="equal">
      <formula>"NO ADMISIBLE"</formula>
    </cfRule>
  </conditionalFormatting>
  <conditionalFormatting sqref="V242:Y242 V243:X251 V252 X252">
    <cfRule type="cellIs" dxfId="7241" priority="7307" stopIfTrue="1" operator="equal">
      <formula>"NO ADMISIBLE"</formula>
    </cfRule>
    <cfRule type="cellIs" dxfId="7240" priority="7308" stopIfTrue="1" operator="equal">
      <formula>"ADMISIBLE"</formula>
    </cfRule>
  </conditionalFormatting>
  <conditionalFormatting sqref="Z242:Z252">
    <cfRule type="cellIs" dxfId="7239" priority="7305" stopIfTrue="1" operator="equal">
      <formula>"NO ADMISIBLE"</formula>
    </cfRule>
    <cfRule type="cellIs" dxfId="7238" priority="7306" stopIfTrue="1" operator="equal">
      <formula>"ADMISIBLE"</formula>
    </cfRule>
  </conditionalFormatting>
  <conditionalFormatting sqref="AE242:AE251">
    <cfRule type="cellIs" dxfId="7237" priority="7304" stopIfTrue="1" operator="equal">
      <formula>"NO ADMISIBLE"</formula>
    </cfRule>
  </conditionalFormatting>
  <conditionalFormatting sqref="AE242">
    <cfRule type="cellIs" dxfId="7236" priority="7302" stopIfTrue="1" operator="equal">
      <formula>"NO ADMISIBLE"</formula>
    </cfRule>
    <cfRule type="cellIs" dxfId="7235" priority="7303" stopIfTrue="1" operator="equal">
      <formula>"ADMISIBLE"</formula>
    </cfRule>
  </conditionalFormatting>
  <conditionalFormatting sqref="AG242:AG251">
    <cfRule type="cellIs" dxfId="7234" priority="7301" stopIfTrue="1" operator="equal">
      <formula>"NO ADMISIBLE"</formula>
    </cfRule>
  </conditionalFormatting>
  <conditionalFormatting sqref="AG242">
    <cfRule type="cellIs" dxfId="7233" priority="7299" stopIfTrue="1" operator="equal">
      <formula>"NO ADMISIBLE"</formula>
    </cfRule>
    <cfRule type="cellIs" dxfId="7232" priority="7300" stopIfTrue="1" operator="equal">
      <formula>"ADMISIBLE"</formula>
    </cfRule>
  </conditionalFormatting>
  <conditionalFormatting sqref="R245:R252">
    <cfRule type="cellIs" dxfId="7231" priority="7298" stopIfTrue="1" operator="equal">
      <formula>"NO ADMISIBLE"</formula>
    </cfRule>
  </conditionalFormatting>
  <conditionalFormatting sqref="D242:D251">
    <cfRule type="cellIs" dxfId="7230" priority="7297" stopIfTrue="1" operator="equal">
      <formula>"NO ADMISIBLE"</formula>
    </cfRule>
  </conditionalFormatting>
  <conditionalFormatting sqref="AI242:AI252">
    <cfRule type="cellIs" dxfId="7229" priority="7296" stopIfTrue="1" operator="equal">
      <formula>"NO ADMISIBLE"</formula>
    </cfRule>
  </conditionalFormatting>
  <conditionalFormatting sqref="AI242:AI252">
    <cfRule type="cellIs" dxfId="7228" priority="7294" stopIfTrue="1" operator="equal">
      <formula>"NO ADMISIBLE"</formula>
    </cfRule>
    <cfRule type="cellIs" dxfId="7227" priority="7295" stopIfTrue="1" operator="equal">
      <formula>"ADMISIBLE"</formula>
    </cfRule>
  </conditionalFormatting>
  <conditionalFormatting sqref="AA242:AA252">
    <cfRule type="cellIs" dxfId="7226" priority="7293" stopIfTrue="1" operator="equal">
      <formula>"NO ADMISIBLE"</formula>
    </cfRule>
  </conditionalFormatting>
  <conditionalFormatting sqref="AA242:AA252">
    <cfRule type="cellIs" dxfId="7225" priority="7291" stopIfTrue="1" operator="equal">
      <formula>"NO ADMISIBLE"</formula>
    </cfRule>
    <cfRule type="cellIs" dxfId="7224" priority="7292" stopIfTrue="1" operator="equal">
      <formula>"ADMISIBLE"</formula>
    </cfRule>
  </conditionalFormatting>
  <conditionalFormatting sqref="J244:J252">
    <cfRule type="cellIs" dxfId="7223" priority="7290" stopIfTrue="1" operator="equal">
      <formula>"NO ADMISIBLE"</formula>
    </cfRule>
  </conditionalFormatting>
  <conditionalFormatting sqref="M243">
    <cfRule type="cellIs" dxfId="7222" priority="7289" stopIfTrue="1" operator="equal">
      <formula>"NO ADMISIBLE"</formula>
    </cfRule>
  </conditionalFormatting>
  <conditionalFormatting sqref="T242:T251">
    <cfRule type="cellIs" dxfId="7221" priority="7288" stopIfTrue="1" operator="equal">
      <formula>"NO ADMISIBLE"</formula>
    </cfRule>
  </conditionalFormatting>
  <conditionalFormatting sqref="T243:T251">
    <cfRule type="cellIs" dxfId="7220" priority="7285" operator="equal">
      <formula>"VERIFICAR"</formula>
    </cfRule>
    <cfRule type="cellIs" dxfId="7219" priority="7286" operator="equal">
      <formula>"NO"</formula>
    </cfRule>
    <cfRule type="cellIs" dxfId="7218" priority="7287" operator="equal">
      <formula>"SI"</formula>
    </cfRule>
  </conditionalFormatting>
  <conditionalFormatting sqref="AB242:AB251">
    <cfRule type="cellIs" dxfId="7217" priority="7284" stopIfTrue="1" operator="equal">
      <formula>"NO ADMISIBLE"</formula>
    </cfRule>
  </conditionalFormatting>
  <conditionalFormatting sqref="AC242:AC251">
    <cfRule type="cellIs" dxfId="7216" priority="7283" stopIfTrue="1" operator="equal">
      <formula>"NO ADMISIBLE"</formula>
    </cfRule>
  </conditionalFormatting>
  <conditionalFormatting sqref="AF242:AF252">
    <cfRule type="cellIs" dxfId="7215" priority="7282" stopIfTrue="1" operator="equal">
      <formula>"NO ADMISIBLE"</formula>
    </cfRule>
  </conditionalFormatting>
  <conditionalFormatting sqref="AF242:AF252">
    <cfRule type="cellIs" dxfId="7214" priority="7280" stopIfTrue="1" operator="equal">
      <formula>"NO ADMISIBLE"</formula>
    </cfRule>
    <cfRule type="cellIs" dxfId="7213" priority="7281" stopIfTrue="1" operator="equal">
      <formula>"ADMISIBLE"</formula>
    </cfRule>
  </conditionalFormatting>
  <conditionalFormatting sqref="AH242:AH252">
    <cfRule type="cellIs" dxfId="7212" priority="7279" stopIfTrue="1" operator="equal">
      <formula>"NO ADMISIBLE"</formula>
    </cfRule>
  </conditionalFormatting>
  <conditionalFormatting sqref="AH242:AH252">
    <cfRule type="cellIs" dxfId="7211" priority="7277" stopIfTrue="1" operator="equal">
      <formula>"NO ADMISIBLE"</formula>
    </cfRule>
    <cfRule type="cellIs" dxfId="7210" priority="7278" stopIfTrue="1" operator="equal">
      <formula>"ADMISIBLE"</formula>
    </cfRule>
  </conditionalFormatting>
  <conditionalFormatting sqref="B243">
    <cfRule type="cellIs" dxfId="7209" priority="7276" stopIfTrue="1" operator="equal">
      <formula>"NO ADMISIBLE"</formula>
    </cfRule>
  </conditionalFormatting>
  <conditionalFormatting sqref="K246:M250 M244:M245">
    <cfRule type="cellIs" dxfId="7208" priority="7275" stopIfTrue="1" operator="equal">
      <formula>"NO ADMISIBLE"</formula>
    </cfRule>
  </conditionalFormatting>
  <conditionalFormatting sqref="J243:J252">
    <cfRule type="cellIs" dxfId="7207" priority="7274" stopIfTrue="1" operator="equal">
      <formula>"NO ADMISIBLE"</formula>
    </cfRule>
  </conditionalFormatting>
  <conditionalFormatting sqref="K246:L252">
    <cfRule type="cellIs" dxfId="7206" priority="7273" stopIfTrue="1" operator="equal">
      <formula>"NO ADMISIBLE"</formula>
    </cfRule>
  </conditionalFormatting>
  <conditionalFormatting sqref="C246:M252 M243:M245 C244:J245 B243:B252 D243:J243">
    <cfRule type="expression" dxfId="7205" priority="7272">
      <formula>MOD(ROW(),2)=0</formula>
    </cfRule>
  </conditionalFormatting>
  <conditionalFormatting sqref="T252:U252">
    <cfRule type="cellIs" dxfId="7204" priority="7271" stopIfTrue="1" operator="equal">
      <formula>"NO ADMISIBLE"</formula>
    </cfRule>
  </conditionalFormatting>
  <conditionalFormatting sqref="T252:U252">
    <cfRule type="cellIs" dxfId="7203" priority="7268" operator="equal">
      <formula>"VERIFICAR"</formula>
    </cfRule>
    <cfRule type="cellIs" dxfId="7202" priority="7269" operator="equal">
      <formula>"NO"</formula>
    </cfRule>
    <cfRule type="cellIs" dxfId="7201" priority="7270" operator="equal">
      <formula>"SI"</formula>
    </cfRule>
  </conditionalFormatting>
  <conditionalFormatting sqref="W252">
    <cfRule type="cellIs" dxfId="7200" priority="7267" stopIfTrue="1" operator="equal">
      <formula>"NO ADMISIBLE"</formula>
    </cfRule>
  </conditionalFormatting>
  <conditionalFormatting sqref="W252">
    <cfRule type="cellIs" dxfId="7199" priority="7264" operator="equal">
      <formula>"VERIFICAR"</formula>
    </cfRule>
    <cfRule type="cellIs" dxfId="7198" priority="7265" operator="equal">
      <formula>"NO"</formula>
    </cfRule>
    <cfRule type="cellIs" dxfId="7197" priority="7266" operator="equal">
      <formula>"SI"</formula>
    </cfRule>
  </conditionalFormatting>
  <conditionalFormatting sqref="Y252">
    <cfRule type="cellIs" dxfId="7196" priority="7263" stopIfTrue="1" operator="equal">
      <formula>"NO ADMISIBLE"</formula>
    </cfRule>
  </conditionalFormatting>
  <conditionalFormatting sqref="Y252">
    <cfRule type="cellIs" dxfId="7195" priority="7260" operator="equal">
      <formula>"VERIFICAR"</formula>
    </cfRule>
    <cfRule type="cellIs" dxfId="7194" priority="7261" operator="equal">
      <formula>"NO"</formula>
    </cfRule>
    <cfRule type="cellIs" dxfId="7193" priority="7262" operator="equal">
      <formula>"SI"</formula>
    </cfRule>
  </conditionalFormatting>
  <conditionalFormatting sqref="AA252:AI252">
    <cfRule type="cellIs" dxfId="7192" priority="7259" stopIfTrue="1" operator="equal">
      <formula>"NO ADMISIBLE"</formula>
    </cfRule>
  </conditionalFormatting>
  <conditionalFormatting sqref="AA252:AI252">
    <cfRule type="cellIs" dxfId="7191" priority="7256" operator="equal">
      <formula>"VERIFICAR"</formula>
    </cfRule>
    <cfRule type="cellIs" dxfId="7190" priority="7257" operator="equal">
      <formula>"NO"</formula>
    </cfRule>
    <cfRule type="cellIs" dxfId="7189" priority="7258" operator="equal">
      <formula>"SI"</formula>
    </cfRule>
  </conditionalFormatting>
  <conditionalFormatting sqref="S242">
    <cfRule type="cellIs" dxfId="7188" priority="7255" stopIfTrue="1" operator="equal">
      <formula>"NO ADMISIBLE"</formula>
    </cfRule>
  </conditionalFormatting>
  <conditionalFormatting sqref="S242">
    <cfRule type="cellIs" dxfId="7187" priority="7253" stopIfTrue="1" operator="equal">
      <formula>"NO ADMISIBLE"</formula>
    </cfRule>
    <cfRule type="cellIs" dxfId="7186" priority="7254" stopIfTrue="1" operator="equal">
      <formula>"ADMISIBLE"</formula>
    </cfRule>
  </conditionalFormatting>
  <conditionalFormatting sqref="K244:L245">
    <cfRule type="cellIs" dxfId="7185" priority="7252" stopIfTrue="1" operator="equal">
      <formula>"NO ADMISIBLE"</formula>
    </cfRule>
  </conditionalFormatting>
  <conditionalFormatting sqref="K243:L245">
    <cfRule type="cellIs" dxfId="7184" priority="7251" stopIfTrue="1" operator="equal">
      <formula>"NO ADMISIBLE"</formula>
    </cfRule>
  </conditionalFormatting>
  <conditionalFormatting sqref="K243:L245">
    <cfRule type="expression" dxfId="7183" priority="7250">
      <formula>MOD(ROW(),2)=0</formula>
    </cfRule>
  </conditionalFormatting>
  <conditionalFormatting sqref="K243:L245">
    <cfRule type="expression" dxfId="7182" priority="7249">
      <formula>AND(ROW()=CELL("row"),COLUMN()=CELL("COL"))</formula>
    </cfRule>
  </conditionalFormatting>
  <conditionalFormatting sqref="AA242:AA252">
    <cfRule type="cellIs" dxfId="7181" priority="7248" stopIfTrue="1" operator="equal">
      <formula>"NO ADMISIBLE"</formula>
    </cfRule>
  </conditionalFormatting>
  <conditionalFormatting sqref="AA242:AA252">
    <cfRule type="cellIs" dxfId="7180" priority="7246" stopIfTrue="1" operator="equal">
      <formula>"NO ADMISIBLE"</formula>
    </cfRule>
    <cfRule type="cellIs" dxfId="7179" priority="7247" stopIfTrue="1" operator="equal">
      <formula>"ADMISIBLE"</formula>
    </cfRule>
  </conditionalFormatting>
  <conditionalFormatting sqref="Q245:R252 T243:AI252 Q242:Q244 S242:AI242">
    <cfRule type="cellIs" dxfId="7178" priority="7245" operator="equal">
      <formula>"NO CUMPLE"</formula>
    </cfRule>
  </conditionalFormatting>
  <conditionalFormatting sqref="B248:B251">
    <cfRule type="cellIs" dxfId="7177" priority="7244" stopIfTrue="1" operator="equal">
      <formula>"NO ADMISIBLE"</formula>
    </cfRule>
  </conditionalFormatting>
  <conditionalFormatting sqref="C254 C260:C263 AD254:AD263 U254:U263 Y254:Z263 M263:M264 Z264 M254:Q254 N255:Q264">
    <cfRule type="cellIs" dxfId="7176" priority="7243" stopIfTrue="1" operator="equal">
      <formula>"NO ADMISIBLE"</formula>
    </cfRule>
  </conditionalFormatting>
  <conditionalFormatting sqref="V254:Y254 V255:X263 V264 X264">
    <cfRule type="cellIs" dxfId="7175" priority="7241" stopIfTrue="1" operator="equal">
      <formula>"NO ADMISIBLE"</formula>
    </cfRule>
    <cfRule type="cellIs" dxfId="7174" priority="7242" stopIfTrue="1" operator="equal">
      <formula>"ADMISIBLE"</formula>
    </cfRule>
  </conditionalFormatting>
  <conditionalFormatting sqref="Z254:Z264">
    <cfRule type="cellIs" dxfId="7173" priority="7239" stopIfTrue="1" operator="equal">
      <formula>"NO ADMISIBLE"</formula>
    </cfRule>
    <cfRule type="cellIs" dxfId="7172" priority="7240" stopIfTrue="1" operator="equal">
      <formula>"ADMISIBLE"</formula>
    </cfRule>
  </conditionalFormatting>
  <conditionalFormatting sqref="AE254:AE263">
    <cfRule type="cellIs" dxfId="7171" priority="7238" stopIfTrue="1" operator="equal">
      <formula>"NO ADMISIBLE"</formula>
    </cfRule>
  </conditionalFormatting>
  <conditionalFormatting sqref="AE254">
    <cfRule type="cellIs" dxfId="7170" priority="7236" stopIfTrue="1" operator="equal">
      <formula>"NO ADMISIBLE"</formula>
    </cfRule>
    <cfRule type="cellIs" dxfId="7169" priority="7237" stopIfTrue="1" operator="equal">
      <formula>"ADMISIBLE"</formula>
    </cfRule>
  </conditionalFormatting>
  <conditionalFormatting sqref="AG254:AG263">
    <cfRule type="cellIs" dxfId="7168" priority="7235" stopIfTrue="1" operator="equal">
      <formula>"NO ADMISIBLE"</formula>
    </cfRule>
  </conditionalFormatting>
  <conditionalFormatting sqref="AG254">
    <cfRule type="cellIs" dxfId="7167" priority="7233" stopIfTrue="1" operator="equal">
      <formula>"NO ADMISIBLE"</formula>
    </cfRule>
    <cfRule type="cellIs" dxfId="7166" priority="7234" stopIfTrue="1" operator="equal">
      <formula>"ADMISIBLE"</formula>
    </cfRule>
  </conditionalFormatting>
  <conditionalFormatting sqref="R257:R264">
    <cfRule type="cellIs" dxfId="7165" priority="7232" stopIfTrue="1" operator="equal">
      <formula>"NO ADMISIBLE"</formula>
    </cfRule>
  </conditionalFormatting>
  <conditionalFormatting sqref="D254:D263">
    <cfRule type="cellIs" dxfId="7164" priority="7231" stopIfTrue="1" operator="equal">
      <formula>"NO ADMISIBLE"</formula>
    </cfRule>
  </conditionalFormatting>
  <conditionalFormatting sqref="AI254:AI264">
    <cfRule type="cellIs" dxfId="7163" priority="7230" stopIfTrue="1" operator="equal">
      <formula>"NO ADMISIBLE"</formula>
    </cfRule>
  </conditionalFormatting>
  <conditionalFormatting sqref="AI254:AI264">
    <cfRule type="cellIs" dxfId="7162" priority="7228" stopIfTrue="1" operator="equal">
      <formula>"NO ADMISIBLE"</formula>
    </cfRule>
    <cfRule type="cellIs" dxfId="7161" priority="7229" stopIfTrue="1" operator="equal">
      <formula>"ADMISIBLE"</formula>
    </cfRule>
  </conditionalFormatting>
  <conditionalFormatting sqref="AA254:AA264">
    <cfRule type="cellIs" dxfId="7160" priority="7227" stopIfTrue="1" operator="equal">
      <formula>"NO ADMISIBLE"</formula>
    </cfRule>
  </conditionalFormatting>
  <conditionalFormatting sqref="AA254:AA264">
    <cfRule type="cellIs" dxfId="7159" priority="7225" stopIfTrue="1" operator="equal">
      <formula>"NO ADMISIBLE"</formula>
    </cfRule>
    <cfRule type="cellIs" dxfId="7158" priority="7226" stopIfTrue="1" operator="equal">
      <formula>"ADMISIBLE"</formula>
    </cfRule>
  </conditionalFormatting>
  <conditionalFormatting sqref="J256:J264">
    <cfRule type="cellIs" dxfId="7157" priority="7224" stopIfTrue="1" operator="equal">
      <formula>"NO ADMISIBLE"</formula>
    </cfRule>
  </conditionalFormatting>
  <conditionalFormatting sqref="M255">
    <cfRule type="cellIs" dxfId="7156" priority="7223" stopIfTrue="1" operator="equal">
      <formula>"NO ADMISIBLE"</formula>
    </cfRule>
  </conditionalFormatting>
  <conditionalFormatting sqref="T254:T263">
    <cfRule type="cellIs" dxfId="7155" priority="7222" stopIfTrue="1" operator="equal">
      <formula>"NO ADMISIBLE"</formula>
    </cfRule>
  </conditionalFormatting>
  <conditionalFormatting sqref="T255:T263">
    <cfRule type="cellIs" dxfId="7154" priority="7219" operator="equal">
      <formula>"VERIFICAR"</formula>
    </cfRule>
    <cfRule type="cellIs" dxfId="7153" priority="7220" operator="equal">
      <formula>"NO"</formula>
    </cfRule>
    <cfRule type="cellIs" dxfId="7152" priority="7221" operator="equal">
      <formula>"SI"</formula>
    </cfRule>
  </conditionalFormatting>
  <conditionalFormatting sqref="AB254:AB263">
    <cfRule type="cellIs" dxfId="7151" priority="7218" stopIfTrue="1" operator="equal">
      <formula>"NO ADMISIBLE"</formula>
    </cfRule>
  </conditionalFormatting>
  <conditionalFormatting sqref="AC254:AC263">
    <cfRule type="cellIs" dxfId="7150" priority="7217" stopIfTrue="1" operator="equal">
      <formula>"NO ADMISIBLE"</formula>
    </cfRule>
  </conditionalFormatting>
  <conditionalFormatting sqref="AF254:AF264">
    <cfRule type="cellIs" dxfId="7149" priority="7216" stopIfTrue="1" operator="equal">
      <formula>"NO ADMISIBLE"</formula>
    </cfRule>
  </conditionalFormatting>
  <conditionalFormatting sqref="AF254:AF264">
    <cfRule type="cellIs" dxfId="7148" priority="7214" stopIfTrue="1" operator="equal">
      <formula>"NO ADMISIBLE"</formula>
    </cfRule>
    <cfRule type="cellIs" dxfId="7147" priority="7215" stopIfTrue="1" operator="equal">
      <formula>"ADMISIBLE"</formula>
    </cfRule>
  </conditionalFormatting>
  <conditionalFormatting sqref="AH254:AH264">
    <cfRule type="cellIs" dxfId="7146" priority="7213" stopIfTrue="1" operator="equal">
      <formula>"NO ADMISIBLE"</formula>
    </cfRule>
  </conditionalFormatting>
  <conditionalFormatting sqref="AH254:AH264">
    <cfRule type="cellIs" dxfId="7145" priority="7211" stopIfTrue="1" operator="equal">
      <formula>"NO ADMISIBLE"</formula>
    </cfRule>
    <cfRule type="cellIs" dxfId="7144" priority="7212" stopIfTrue="1" operator="equal">
      <formula>"ADMISIBLE"</formula>
    </cfRule>
  </conditionalFormatting>
  <conditionalFormatting sqref="B255:C255">
    <cfRule type="cellIs" dxfId="7143" priority="7210" stopIfTrue="1" operator="equal">
      <formula>"NO ADMISIBLE"</formula>
    </cfRule>
  </conditionalFormatting>
  <conditionalFormatting sqref="K258:M262 M256:M257">
    <cfRule type="cellIs" dxfId="7142" priority="7209" stopIfTrue="1" operator="equal">
      <formula>"NO ADMISIBLE"</formula>
    </cfRule>
  </conditionalFormatting>
  <conditionalFormatting sqref="J255:J264">
    <cfRule type="cellIs" dxfId="7141" priority="7208" stopIfTrue="1" operator="equal">
      <formula>"NO ADMISIBLE"</formula>
    </cfRule>
  </conditionalFormatting>
  <conditionalFormatting sqref="K258:L264">
    <cfRule type="cellIs" dxfId="7140" priority="7207" stopIfTrue="1" operator="equal">
      <formula>"NO ADMISIBLE"</formula>
    </cfRule>
  </conditionalFormatting>
  <conditionalFormatting sqref="C258:M264 M255:M257 C255:J257 B255:B264">
    <cfRule type="expression" dxfId="7139" priority="7206">
      <formula>MOD(ROW(),2)=0</formula>
    </cfRule>
  </conditionalFormatting>
  <conditionalFormatting sqref="T264:U264">
    <cfRule type="cellIs" dxfId="7138" priority="7205" stopIfTrue="1" operator="equal">
      <formula>"NO ADMISIBLE"</formula>
    </cfRule>
  </conditionalFormatting>
  <conditionalFormatting sqref="T264:U264">
    <cfRule type="cellIs" dxfId="7137" priority="7202" operator="equal">
      <formula>"VERIFICAR"</formula>
    </cfRule>
    <cfRule type="cellIs" dxfId="7136" priority="7203" operator="equal">
      <formula>"NO"</formula>
    </cfRule>
    <cfRule type="cellIs" dxfId="7135" priority="7204" operator="equal">
      <formula>"SI"</formula>
    </cfRule>
  </conditionalFormatting>
  <conditionalFormatting sqref="W264">
    <cfRule type="cellIs" dxfId="7134" priority="7201" stopIfTrue="1" operator="equal">
      <formula>"NO ADMISIBLE"</formula>
    </cfRule>
  </conditionalFormatting>
  <conditionalFormatting sqref="W264">
    <cfRule type="cellIs" dxfId="7133" priority="7198" operator="equal">
      <formula>"VERIFICAR"</formula>
    </cfRule>
    <cfRule type="cellIs" dxfId="7132" priority="7199" operator="equal">
      <formula>"NO"</formula>
    </cfRule>
    <cfRule type="cellIs" dxfId="7131" priority="7200" operator="equal">
      <formula>"SI"</formula>
    </cfRule>
  </conditionalFormatting>
  <conditionalFormatting sqref="Y264">
    <cfRule type="cellIs" dxfId="7130" priority="7197" stopIfTrue="1" operator="equal">
      <formula>"NO ADMISIBLE"</formula>
    </cfRule>
  </conditionalFormatting>
  <conditionalFormatting sqref="Y264">
    <cfRule type="cellIs" dxfId="7129" priority="7194" operator="equal">
      <formula>"VERIFICAR"</formula>
    </cfRule>
    <cfRule type="cellIs" dxfId="7128" priority="7195" operator="equal">
      <formula>"NO"</formula>
    </cfRule>
    <cfRule type="cellIs" dxfId="7127" priority="7196" operator="equal">
      <formula>"SI"</formula>
    </cfRule>
  </conditionalFormatting>
  <conditionalFormatting sqref="AA264:AI264">
    <cfRule type="cellIs" dxfId="7126" priority="7193" stopIfTrue="1" operator="equal">
      <formula>"NO ADMISIBLE"</formula>
    </cfRule>
  </conditionalFormatting>
  <conditionalFormatting sqref="AA264:AI264">
    <cfRule type="cellIs" dxfId="7125" priority="7190" operator="equal">
      <formula>"VERIFICAR"</formula>
    </cfRule>
    <cfRule type="cellIs" dxfId="7124" priority="7191" operator="equal">
      <formula>"NO"</formula>
    </cfRule>
    <cfRule type="cellIs" dxfId="7123" priority="7192" operator="equal">
      <formula>"SI"</formula>
    </cfRule>
  </conditionalFormatting>
  <conditionalFormatting sqref="S254">
    <cfRule type="cellIs" dxfId="7122" priority="7189" stopIfTrue="1" operator="equal">
      <formula>"NO ADMISIBLE"</formula>
    </cfRule>
  </conditionalFormatting>
  <conditionalFormatting sqref="S254">
    <cfRule type="cellIs" dxfId="7121" priority="7187" stopIfTrue="1" operator="equal">
      <formula>"NO ADMISIBLE"</formula>
    </cfRule>
    <cfRule type="cellIs" dxfId="7120" priority="7188" stopIfTrue="1" operator="equal">
      <formula>"ADMISIBLE"</formula>
    </cfRule>
  </conditionalFormatting>
  <conditionalFormatting sqref="K256:L257">
    <cfRule type="cellIs" dxfId="7119" priority="7186" stopIfTrue="1" operator="equal">
      <formula>"NO ADMISIBLE"</formula>
    </cfRule>
  </conditionalFormatting>
  <conditionalFormatting sqref="K255:L257">
    <cfRule type="cellIs" dxfId="7118" priority="7185" stopIfTrue="1" operator="equal">
      <formula>"NO ADMISIBLE"</formula>
    </cfRule>
  </conditionalFormatting>
  <conditionalFormatting sqref="K255:L257">
    <cfRule type="expression" dxfId="7117" priority="7184">
      <formula>MOD(ROW(),2)=0</formula>
    </cfRule>
  </conditionalFormatting>
  <conditionalFormatting sqref="K255:L257">
    <cfRule type="expression" dxfId="7116" priority="7183">
      <formula>AND(ROW()=CELL("row"),COLUMN()=CELL("COL"))</formula>
    </cfRule>
  </conditionalFormatting>
  <conditionalFormatting sqref="AA254:AA264">
    <cfRule type="cellIs" dxfId="7115" priority="7182" stopIfTrue="1" operator="equal">
      <formula>"NO ADMISIBLE"</formula>
    </cfRule>
  </conditionalFormatting>
  <conditionalFormatting sqref="AA254:AA264">
    <cfRule type="cellIs" dxfId="7114" priority="7180" stopIfTrue="1" operator="equal">
      <formula>"NO ADMISIBLE"</formula>
    </cfRule>
    <cfRule type="cellIs" dxfId="7113" priority="7181" stopIfTrue="1" operator="equal">
      <formula>"ADMISIBLE"</formula>
    </cfRule>
  </conditionalFormatting>
  <conditionalFormatting sqref="Q257:R264 T255:AI264 Q254:Q256 S254:AI254">
    <cfRule type="cellIs" dxfId="7112" priority="7179" operator="equal">
      <formula>"NO CUMPLE"</formula>
    </cfRule>
  </conditionalFormatting>
  <conditionalFormatting sqref="B260:B263">
    <cfRule type="cellIs" dxfId="7111" priority="7178" stopIfTrue="1" operator="equal">
      <formula>"NO ADMISIBLE"</formula>
    </cfRule>
  </conditionalFormatting>
  <conditionalFormatting sqref="C266 C272:C275 AD266:AD275 U266:U275 Y266:Z275 M275:M276 Z276 M266:Q266 N267:Q276">
    <cfRule type="cellIs" dxfId="7110" priority="7177" stopIfTrue="1" operator="equal">
      <formula>"NO ADMISIBLE"</formula>
    </cfRule>
  </conditionalFormatting>
  <conditionalFormatting sqref="V266:Y266 V267:X275 V276 X276">
    <cfRule type="cellIs" dxfId="7109" priority="7175" stopIfTrue="1" operator="equal">
      <formula>"NO ADMISIBLE"</formula>
    </cfRule>
    <cfRule type="cellIs" dxfId="7108" priority="7176" stopIfTrue="1" operator="equal">
      <formula>"ADMISIBLE"</formula>
    </cfRule>
  </conditionalFormatting>
  <conditionalFormatting sqref="Z266:Z276">
    <cfRule type="cellIs" dxfId="7107" priority="7173" stopIfTrue="1" operator="equal">
      <formula>"NO ADMISIBLE"</formula>
    </cfRule>
    <cfRule type="cellIs" dxfId="7106" priority="7174" stopIfTrue="1" operator="equal">
      <formula>"ADMISIBLE"</formula>
    </cfRule>
  </conditionalFormatting>
  <conditionalFormatting sqref="AE266:AE275">
    <cfRule type="cellIs" dxfId="7105" priority="7172" stopIfTrue="1" operator="equal">
      <formula>"NO ADMISIBLE"</formula>
    </cfRule>
  </conditionalFormatting>
  <conditionalFormatting sqref="AE266">
    <cfRule type="cellIs" dxfId="7104" priority="7170" stopIfTrue="1" operator="equal">
      <formula>"NO ADMISIBLE"</formula>
    </cfRule>
    <cfRule type="cellIs" dxfId="7103" priority="7171" stopIfTrue="1" operator="equal">
      <formula>"ADMISIBLE"</formula>
    </cfRule>
  </conditionalFormatting>
  <conditionalFormatting sqref="AG266:AG275">
    <cfRule type="cellIs" dxfId="7102" priority="7169" stopIfTrue="1" operator="equal">
      <formula>"NO ADMISIBLE"</formula>
    </cfRule>
  </conditionalFormatting>
  <conditionalFormatting sqref="AG266">
    <cfRule type="cellIs" dxfId="7101" priority="7167" stopIfTrue="1" operator="equal">
      <formula>"NO ADMISIBLE"</formula>
    </cfRule>
    <cfRule type="cellIs" dxfId="7100" priority="7168" stopIfTrue="1" operator="equal">
      <formula>"ADMISIBLE"</formula>
    </cfRule>
  </conditionalFormatting>
  <conditionalFormatting sqref="R274:R276">
    <cfRule type="cellIs" dxfId="7099" priority="7166" stopIfTrue="1" operator="equal">
      <formula>"NO ADMISIBLE"</formula>
    </cfRule>
  </conditionalFormatting>
  <conditionalFormatting sqref="D266:D275">
    <cfRule type="cellIs" dxfId="7098" priority="7165" stopIfTrue="1" operator="equal">
      <formula>"NO ADMISIBLE"</formula>
    </cfRule>
  </conditionalFormatting>
  <conditionalFormatting sqref="AI266:AI276">
    <cfRule type="cellIs" dxfId="7097" priority="7164" stopIfTrue="1" operator="equal">
      <formula>"NO ADMISIBLE"</formula>
    </cfRule>
  </conditionalFormatting>
  <conditionalFormatting sqref="AI266:AI276">
    <cfRule type="cellIs" dxfId="7096" priority="7162" stopIfTrue="1" operator="equal">
      <formula>"NO ADMISIBLE"</formula>
    </cfRule>
    <cfRule type="cellIs" dxfId="7095" priority="7163" stopIfTrue="1" operator="equal">
      <formula>"ADMISIBLE"</formula>
    </cfRule>
  </conditionalFormatting>
  <conditionalFormatting sqref="AA266:AA276">
    <cfRule type="cellIs" dxfId="7094" priority="7161" stopIfTrue="1" operator="equal">
      <formula>"NO ADMISIBLE"</formula>
    </cfRule>
  </conditionalFormatting>
  <conditionalFormatting sqref="AA266:AA276">
    <cfRule type="cellIs" dxfId="7093" priority="7159" stopIfTrue="1" operator="equal">
      <formula>"NO ADMISIBLE"</formula>
    </cfRule>
    <cfRule type="cellIs" dxfId="7092" priority="7160" stopIfTrue="1" operator="equal">
      <formula>"ADMISIBLE"</formula>
    </cfRule>
  </conditionalFormatting>
  <conditionalFormatting sqref="J268:J276">
    <cfRule type="cellIs" dxfId="7091" priority="7158" stopIfTrue="1" operator="equal">
      <formula>"NO ADMISIBLE"</formula>
    </cfRule>
  </conditionalFormatting>
  <conditionalFormatting sqref="M267">
    <cfRule type="cellIs" dxfId="7090" priority="7157" stopIfTrue="1" operator="equal">
      <formula>"NO ADMISIBLE"</formula>
    </cfRule>
  </conditionalFormatting>
  <conditionalFormatting sqref="T266:T275">
    <cfRule type="cellIs" dxfId="7089" priority="7156" stopIfTrue="1" operator="equal">
      <formula>"NO ADMISIBLE"</formula>
    </cfRule>
  </conditionalFormatting>
  <conditionalFormatting sqref="T267:T275">
    <cfRule type="cellIs" dxfId="7088" priority="7153" operator="equal">
      <formula>"VERIFICAR"</formula>
    </cfRule>
    <cfRule type="cellIs" dxfId="7087" priority="7154" operator="equal">
      <formula>"NO"</formula>
    </cfRule>
    <cfRule type="cellIs" dxfId="7086" priority="7155" operator="equal">
      <formula>"SI"</formula>
    </cfRule>
  </conditionalFormatting>
  <conditionalFormatting sqref="AB266:AB275">
    <cfRule type="cellIs" dxfId="7085" priority="7152" stopIfTrue="1" operator="equal">
      <formula>"NO ADMISIBLE"</formula>
    </cfRule>
  </conditionalFormatting>
  <conditionalFormatting sqref="AC266:AC275">
    <cfRule type="cellIs" dxfId="7084" priority="7151" stopIfTrue="1" operator="equal">
      <formula>"NO ADMISIBLE"</formula>
    </cfRule>
  </conditionalFormatting>
  <conditionalFormatting sqref="AF266:AF276">
    <cfRule type="cellIs" dxfId="7083" priority="7150" stopIfTrue="1" operator="equal">
      <formula>"NO ADMISIBLE"</formula>
    </cfRule>
  </conditionalFormatting>
  <conditionalFormatting sqref="AF266:AF276">
    <cfRule type="cellIs" dxfId="7082" priority="7148" stopIfTrue="1" operator="equal">
      <formula>"NO ADMISIBLE"</formula>
    </cfRule>
    <cfRule type="cellIs" dxfId="7081" priority="7149" stopIfTrue="1" operator="equal">
      <formula>"ADMISIBLE"</formula>
    </cfRule>
  </conditionalFormatting>
  <conditionalFormatting sqref="AH266:AH276">
    <cfRule type="cellIs" dxfId="7080" priority="7147" stopIfTrue="1" operator="equal">
      <formula>"NO ADMISIBLE"</formula>
    </cfRule>
  </conditionalFormatting>
  <conditionalFormatting sqref="AH266:AH276">
    <cfRule type="cellIs" dxfId="7079" priority="7145" stopIfTrue="1" operator="equal">
      <formula>"NO ADMISIBLE"</formula>
    </cfRule>
    <cfRule type="cellIs" dxfId="7078" priority="7146" stopIfTrue="1" operator="equal">
      <formula>"ADMISIBLE"</formula>
    </cfRule>
  </conditionalFormatting>
  <conditionalFormatting sqref="B267:C267">
    <cfRule type="cellIs" dxfId="7077" priority="7144" stopIfTrue="1" operator="equal">
      <formula>"NO ADMISIBLE"</formula>
    </cfRule>
  </conditionalFormatting>
  <conditionalFormatting sqref="K270:M274 M268:M269">
    <cfRule type="cellIs" dxfId="7076" priority="7143" stopIfTrue="1" operator="equal">
      <formula>"NO ADMISIBLE"</formula>
    </cfRule>
  </conditionalFormatting>
  <conditionalFormatting sqref="J267:J276">
    <cfRule type="cellIs" dxfId="7075" priority="7142" stopIfTrue="1" operator="equal">
      <formula>"NO ADMISIBLE"</formula>
    </cfRule>
  </conditionalFormatting>
  <conditionalFormatting sqref="K270:L276">
    <cfRule type="cellIs" dxfId="7074" priority="7141" stopIfTrue="1" operator="equal">
      <formula>"NO ADMISIBLE"</formula>
    </cfRule>
  </conditionalFormatting>
  <conditionalFormatting sqref="C270:M276 M267:M269 C267:J269 B267:B276">
    <cfRule type="expression" dxfId="7073" priority="7140">
      <formula>MOD(ROW(),2)=0</formula>
    </cfRule>
  </conditionalFormatting>
  <conditionalFormatting sqref="T276:U276">
    <cfRule type="cellIs" dxfId="7072" priority="7139" stopIfTrue="1" operator="equal">
      <formula>"NO ADMISIBLE"</formula>
    </cfRule>
  </conditionalFormatting>
  <conditionalFormatting sqref="T276:U276">
    <cfRule type="cellIs" dxfId="7071" priority="7136" operator="equal">
      <formula>"VERIFICAR"</formula>
    </cfRule>
    <cfRule type="cellIs" dxfId="7070" priority="7137" operator="equal">
      <formula>"NO"</formula>
    </cfRule>
    <cfRule type="cellIs" dxfId="7069" priority="7138" operator="equal">
      <formula>"SI"</formula>
    </cfRule>
  </conditionalFormatting>
  <conditionalFormatting sqref="W276">
    <cfRule type="cellIs" dxfId="7068" priority="7135" stopIfTrue="1" operator="equal">
      <formula>"NO ADMISIBLE"</formula>
    </cfRule>
  </conditionalFormatting>
  <conditionalFormatting sqref="W276">
    <cfRule type="cellIs" dxfId="7067" priority="7132" operator="equal">
      <formula>"VERIFICAR"</formula>
    </cfRule>
    <cfRule type="cellIs" dxfId="7066" priority="7133" operator="equal">
      <formula>"NO"</formula>
    </cfRule>
    <cfRule type="cellIs" dxfId="7065" priority="7134" operator="equal">
      <formula>"SI"</formula>
    </cfRule>
  </conditionalFormatting>
  <conditionalFormatting sqref="Y276">
    <cfRule type="cellIs" dxfId="7064" priority="7131" stopIfTrue="1" operator="equal">
      <formula>"NO ADMISIBLE"</formula>
    </cfRule>
  </conditionalFormatting>
  <conditionalFormatting sqref="Y276">
    <cfRule type="cellIs" dxfId="7063" priority="7128" operator="equal">
      <formula>"VERIFICAR"</formula>
    </cfRule>
    <cfRule type="cellIs" dxfId="7062" priority="7129" operator="equal">
      <formula>"NO"</formula>
    </cfRule>
    <cfRule type="cellIs" dxfId="7061" priority="7130" operator="equal">
      <formula>"SI"</formula>
    </cfRule>
  </conditionalFormatting>
  <conditionalFormatting sqref="AA276:AI276">
    <cfRule type="cellIs" dxfId="7060" priority="7127" stopIfTrue="1" operator="equal">
      <formula>"NO ADMISIBLE"</formula>
    </cfRule>
  </conditionalFormatting>
  <conditionalFormatting sqref="AA276:AI276">
    <cfRule type="cellIs" dxfId="7059" priority="7124" operator="equal">
      <formula>"VERIFICAR"</formula>
    </cfRule>
    <cfRule type="cellIs" dxfId="7058" priority="7125" operator="equal">
      <formula>"NO"</formula>
    </cfRule>
    <cfRule type="cellIs" dxfId="7057" priority="7126" operator="equal">
      <formula>"SI"</formula>
    </cfRule>
  </conditionalFormatting>
  <conditionalFormatting sqref="S266">
    <cfRule type="cellIs" dxfId="7056" priority="7123" stopIfTrue="1" operator="equal">
      <formula>"NO ADMISIBLE"</formula>
    </cfRule>
  </conditionalFormatting>
  <conditionalFormatting sqref="S266">
    <cfRule type="cellIs" dxfId="7055" priority="7121" stopIfTrue="1" operator="equal">
      <formula>"NO ADMISIBLE"</formula>
    </cfRule>
    <cfRule type="cellIs" dxfId="7054" priority="7122" stopIfTrue="1" operator="equal">
      <formula>"ADMISIBLE"</formula>
    </cfRule>
  </conditionalFormatting>
  <conditionalFormatting sqref="K268:L269">
    <cfRule type="cellIs" dxfId="7053" priority="7120" stopIfTrue="1" operator="equal">
      <formula>"NO ADMISIBLE"</formula>
    </cfRule>
  </conditionalFormatting>
  <conditionalFormatting sqref="K267:L269">
    <cfRule type="cellIs" dxfId="7052" priority="7119" stopIfTrue="1" operator="equal">
      <formula>"NO ADMISIBLE"</formula>
    </cfRule>
  </conditionalFormatting>
  <conditionalFormatting sqref="K267:L269">
    <cfRule type="expression" dxfId="7051" priority="7118">
      <formula>MOD(ROW(),2)=0</formula>
    </cfRule>
  </conditionalFormatting>
  <conditionalFormatting sqref="K267:L269">
    <cfRule type="expression" dxfId="7050" priority="7117">
      <formula>AND(ROW()=CELL("row"),COLUMN()=CELL("COL"))</formula>
    </cfRule>
  </conditionalFormatting>
  <conditionalFormatting sqref="AA266:AA276">
    <cfRule type="cellIs" dxfId="7049" priority="7116" stopIfTrue="1" operator="equal">
      <formula>"NO ADMISIBLE"</formula>
    </cfRule>
  </conditionalFormatting>
  <conditionalFormatting sqref="AA266:AA276">
    <cfRule type="cellIs" dxfId="7048" priority="7114" stopIfTrue="1" operator="equal">
      <formula>"NO ADMISIBLE"</formula>
    </cfRule>
    <cfRule type="cellIs" dxfId="7047" priority="7115" stopIfTrue="1" operator="equal">
      <formula>"ADMISIBLE"</formula>
    </cfRule>
  </conditionalFormatting>
  <conditionalFormatting sqref="Q274:R276 T267:AI276 Q266:Q273 S266:AI266">
    <cfRule type="cellIs" dxfId="7046" priority="7113" operator="equal">
      <formula>"NO CUMPLE"</formula>
    </cfRule>
  </conditionalFormatting>
  <conditionalFormatting sqref="B272:B275">
    <cfRule type="cellIs" dxfId="7045" priority="7112" stopIfTrue="1" operator="equal">
      <formula>"NO ADMISIBLE"</formula>
    </cfRule>
  </conditionalFormatting>
  <conditionalFormatting sqref="C278 C284:C287 AD278:AD287 U278:U287 Y278:Z287 M287:M288 Z288 M278:Q278 N279:Q288">
    <cfRule type="cellIs" dxfId="7044" priority="7111" stopIfTrue="1" operator="equal">
      <formula>"NO ADMISIBLE"</formula>
    </cfRule>
  </conditionalFormatting>
  <conditionalFormatting sqref="V278:Y278 V279:X287 V288 X288">
    <cfRule type="cellIs" dxfId="7043" priority="7109" stopIfTrue="1" operator="equal">
      <formula>"NO ADMISIBLE"</formula>
    </cfRule>
    <cfRule type="cellIs" dxfId="7042" priority="7110" stopIfTrue="1" operator="equal">
      <formula>"ADMISIBLE"</formula>
    </cfRule>
  </conditionalFormatting>
  <conditionalFormatting sqref="Z278:Z288">
    <cfRule type="cellIs" dxfId="7041" priority="7107" stopIfTrue="1" operator="equal">
      <formula>"NO ADMISIBLE"</formula>
    </cfRule>
    <cfRule type="cellIs" dxfId="7040" priority="7108" stopIfTrue="1" operator="equal">
      <formula>"ADMISIBLE"</formula>
    </cfRule>
  </conditionalFormatting>
  <conditionalFormatting sqref="AE278:AE287">
    <cfRule type="cellIs" dxfId="7039" priority="7106" stopIfTrue="1" operator="equal">
      <formula>"NO ADMISIBLE"</formula>
    </cfRule>
  </conditionalFormatting>
  <conditionalFormatting sqref="AE278">
    <cfRule type="cellIs" dxfId="7038" priority="7104" stopIfTrue="1" operator="equal">
      <formula>"NO ADMISIBLE"</formula>
    </cfRule>
    <cfRule type="cellIs" dxfId="7037" priority="7105" stopIfTrue="1" operator="equal">
      <formula>"ADMISIBLE"</formula>
    </cfRule>
  </conditionalFormatting>
  <conditionalFormatting sqref="AG278:AG287">
    <cfRule type="cellIs" dxfId="7036" priority="7103" stopIfTrue="1" operator="equal">
      <formula>"NO ADMISIBLE"</formula>
    </cfRule>
  </conditionalFormatting>
  <conditionalFormatting sqref="AG278">
    <cfRule type="cellIs" dxfId="7035" priority="7101" stopIfTrue="1" operator="equal">
      <formula>"NO ADMISIBLE"</formula>
    </cfRule>
    <cfRule type="cellIs" dxfId="7034" priority="7102" stopIfTrue="1" operator="equal">
      <formula>"ADMISIBLE"</formula>
    </cfRule>
  </conditionalFormatting>
  <conditionalFormatting sqref="R282:R288">
    <cfRule type="cellIs" dxfId="7033" priority="7100" stopIfTrue="1" operator="equal">
      <formula>"NO ADMISIBLE"</formula>
    </cfRule>
  </conditionalFormatting>
  <conditionalFormatting sqref="D279:D287">
    <cfRule type="cellIs" dxfId="7032" priority="7099" stopIfTrue="1" operator="equal">
      <formula>"NO ADMISIBLE"</formula>
    </cfRule>
  </conditionalFormatting>
  <conditionalFormatting sqref="AI278:AI288">
    <cfRule type="cellIs" dxfId="7031" priority="7098" stopIfTrue="1" operator="equal">
      <formula>"NO ADMISIBLE"</formula>
    </cfRule>
  </conditionalFormatting>
  <conditionalFormatting sqref="AI278:AI288">
    <cfRule type="cellIs" dxfId="7030" priority="7096" stopIfTrue="1" operator="equal">
      <formula>"NO ADMISIBLE"</formula>
    </cfRule>
    <cfRule type="cellIs" dxfId="7029" priority="7097" stopIfTrue="1" operator="equal">
      <formula>"ADMISIBLE"</formula>
    </cfRule>
  </conditionalFormatting>
  <conditionalFormatting sqref="AA278:AA288">
    <cfRule type="cellIs" dxfId="7028" priority="7095" stopIfTrue="1" operator="equal">
      <formula>"NO ADMISIBLE"</formula>
    </cfRule>
  </conditionalFormatting>
  <conditionalFormatting sqref="AA278:AA288">
    <cfRule type="cellIs" dxfId="7027" priority="7093" stopIfTrue="1" operator="equal">
      <formula>"NO ADMISIBLE"</formula>
    </cfRule>
    <cfRule type="cellIs" dxfId="7026" priority="7094" stopIfTrue="1" operator="equal">
      <formula>"ADMISIBLE"</formula>
    </cfRule>
  </conditionalFormatting>
  <conditionalFormatting sqref="J280:J288">
    <cfRule type="cellIs" dxfId="7025" priority="7092" stopIfTrue="1" operator="equal">
      <formula>"NO ADMISIBLE"</formula>
    </cfRule>
  </conditionalFormatting>
  <conditionalFormatting sqref="M279">
    <cfRule type="cellIs" dxfId="7024" priority="7091" stopIfTrue="1" operator="equal">
      <formula>"NO ADMISIBLE"</formula>
    </cfRule>
  </conditionalFormatting>
  <conditionalFormatting sqref="T278:T287">
    <cfRule type="cellIs" dxfId="7023" priority="7090" stopIfTrue="1" operator="equal">
      <formula>"NO ADMISIBLE"</formula>
    </cfRule>
  </conditionalFormatting>
  <conditionalFormatting sqref="T279:T287">
    <cfRule type="cellIs" dxfId="7022" priority="7087" operator="equal">
      <formula>"VERIFICAR"</formula>
    </cfRule>
    <cfRule type="cellIs" dxfId="7021" priority="7088" operator="equal">
      <formula>"NO"</formula>
    </cfRule>
    <cfRule type="cellIs" dxfId="7020" priority="7089" operator="equal">
      <formula>"SI"</formula>
    </cfRule>
  </conditionalFormatting>
  <conditionalFormatting sqref="AB278:AB287">
    <cfRule type="cellIs" dxfId="7019" priority="7086" stopIfTrue="1" operator="equal">
      <formula>"NO ADMISIBLE"</formula>
    </cfRule>
  </conditionalFormatting>
  <conditionalFormatting sqref="AC278:AC287">
    <cfRule type="cellIs" dxfId="7018" priority="7085" stopIfTrue="1" operator="equal">
      <formula>"NO ADMISIBLE"</formula>
    </cfRule>
  </conditionalFormatting>
  <conditionalFormatting sqref="AF278:AF288">
    <cfRule type="cellIs" dxfId="7017" priority="7084" stopIfTrue="1" operator="equal">
      <formula>"NO ADMISIBLE"</formula>
    </cfRule>
  </conditionalFormatting>
  <conditionalFormatting sqref="AF278:AF288">
    <cfRule type="cellIs" dxfId="7016" priority="7082" stopIfTrue="1" operator="equal">
      <formula>"NO ADMISIBLE"</formula>
    </cfRule>
    <cfRule type="cellIs" dxfId="7015" priority="7083" stopIfTrue="1" operator="equal">
      <formula>"ADMISIBLE"</formula>
    </cfRule>
  </conditionalFormatting>
  <conditionalFormatting sqref="AH278:AH288">
    <cfRule type="cellIs" dxfId="7014" priority="7081" stopIfTrue="1" operator="equal">
      <formula>"NO ADMISIBLE"</formula>
    </cfRule>
  </conditionalFormatting>
  <conditionalFormatting sqref="AH278:AH288">
    <cfRule type="cellIs" dxfId="7013" priority="7079" stopIfTrue="1" operator="equal">
      <formula>"NO ADMISIBLE"</formula>
    </cfRule>
    <cfRule type="cellIs" dxfId="7012" priority="7080" stopIfTrue="1" operator="equal">
      <formula>"ADMISIBLE"</formula>
    </cfRule>
  </conditionalFormatting>
  <conditionalFormatting sqref="B279:C279">
    <cfRule type="cellIs" dxfId="7011" priority="7078" stopIfTrue="1" operator="equal">
      <formula>"NO ADMISIBLE"</formula>
    </cfRule>
  </conditionalFormatting>
  <conditionalFormatting sqref="K282:M286 M280:M281">
    <cfRule type="cellIs" dxfId="7010" priority="7077" stopIfTrue="1" operator="equal">
      <formula>"NO ADMISIBLE"</formula>
    </cfRule>
  </conditionalFormatting>
  <conditionalFormatting sqref="J279:J288">
    <cfRule type="cellIs" dxfId="7009" priority="7076" stopIfTrue="1" operator="equal">
      <formula>"NO ADMISIBLE"</formula>
    </cfRule>
  </conditionalFormatting>
  <conditionalFormatting sqref="K282:L288">
    <cfRule type="cellIs" dxfId="7008" priority="7075" stopIfTrue="1" operator="equal">
      <formula>"NO ADMISIBLE"</formula>
    </cfRule>
  </conditionalFormatting>
  <conditionalFormatting sqref="C282:M288 M279:M281 C279:J281 B279:B288">
    <cfRule type="expression" dxfId="7007" priority="7074">
      <formula>MOD(ROW(),2)=0</formula>
    </cfRule>
  </conditionalFormatting>
  <conditionalFormatting sqref="T288:U288">
    <cfRule type="cellIs" dxfId="7006" priority="7073" stopIfTrue="1" operator="equal">
      <formula>"NO ADMISIBLE"</formula>
    </cfRule>
  </conditionalFormatting>
  <conditionalFormatting sqref="T288:U288">
    <cfRule type="cellIs" dxfId="7005" priority="7070" operator="equal">
      <formula>"VERIFICAR"</formula>
    </cfRule>
    <cfRule type="cellIs" dxfId="7004" priority="7071" operator="equal">
      <formula>"NO"</formula>
    </cfRule>
    <cfRule type="cellIs" dxfId="7003" priority="7072" operator="equal">
      <formula>"SI"</formula>
    </cfRule>
  </conditionalFormatting>
  <conditionalFormatting sqref="W288">
    <cfRule type="cellIs" dxfId="7002" priority="7069" stopIfTrue="1" operator="equal">
      <formula>"NO ADMISIBLE"</formula>
    </cfRule>
  </conditionalFormatting>
  <conditionalFormatting sqref="W288">
    <cfRule type="cellIs" dxfId="7001" priority="7066" operator="equal">
      <formula>"VERIFICAR"</formula>
    </cfRule>
    <cfRule type="cellIs" dxfId="7000" priority="7067" operator="equal">
      <formula>"NO"</formula>
    </cfRule>
    <cfRule type="cellIs" dxfId="6999" priority="7068" operator="equal">
      <formula>"SI"</formula>
    </cfRule>
  </conditionalFormatting>
  <conditionalFormatting sqref="Y288">
    <cfRule type="cellIs" dxfId="6998" priority="7065" stopIfTrue="1" operator="equal">
      <formula>"NO ADMISIBLE"</formula>
    </cfRule>
  </conditionalFormatting>
  <conditionalFormatting sqref="Y288">
    <cfRule type="cellIs" dxfId="6997" priority="7062" operator="equal">
      <formula>"VERIFICAR"</formula>
    </cfRule>
    <cfRule type="cellIs" dxfId="6996" priority="7063" operator="equal">
      <formula>"NO"</formula>
    </cfRule>
    <cfRule type="cellIs" dxfId="6995" priority="7064" operator="equal">
      <formula>"SI"</formula>
    </cfRule>
  </conditionalFormatting>
  <conditionalFormatting sqref="AA288:AI288">
    <cfRule type="cellIs" dxfId="6994" priority="7061" stopIfTrue="1" operator="equal">
      <formula>"NO ADMISIBLE"</formula>
    </cfRule>
  </conditionalFormatting>
  <conditionalFormatting sqref="AA288:AI288">
    <cfRule type="cellIs" dxfId="6993" priority="7058" operator="equal">
      <formula>"VERIFICAR"</formula>
    </cfRule>
    <cfRule type="cellIs" dxfId="6992" priority="7059" operator="equal">
      <formula>"NO"</formula>
    </cfRule>
    <cfRule type="cellIs" dxfId="6991" priority="7060" operator="equal">
      <formula>"SI"</formula>
    </cfRule>
  </conditionalFormatting>
  <conditionalFormatting sqref="S278">
    <cfRule type="cellIs" dxfId="6990" priority="7057" stopIfTrue="1" operator="equal">
      <formula>"NO ADMISIBLE"</formula>
    </cfRule>
  </conditionalFormatting>
  <conditionalFormatting sqref="S278">
    <cfRule type="cellIs" dxfId="6989" priority="7055" stopIfTrue="1" operator="equal">
      <formula>"NO ADMISIBLE"</formula>
    </cfRule>
    <cfRule type="cellIs" dxfId="6988" priority="7056" stopIfTrue="1" operator="equal">
      <formula>"ADMISIBLE"</formula>
    </cfRule>
  </conditionalFormatting>
  <conditionalFormatting sqref="K280:L281">
    <cfRule type="cellIs" dxfId="6987" priority="7054" stopIfTrue="1" operator="equal">
      <formula>"NO ADMISIBLE"</formula>
    </cfRule>
  </conditionalFormatting>
  <conditionalFormatting sqref="K279:L281">
    <cfRule type="cellIs" dxfId="6986" priority="7053" stopIfTrue="1" operator="equal">
      <formula>"NO ADMISIBLE"</formula>
    </cfRule>
  </conditionalFormatting>
  <conditionalFormatting sqref="K279:L281">
    <cfRule type="expression" dxfId="6985" priority="7052">
      <formula>MOD(ROW(),2)=0</formula>
    </cfRule>
  </conditionalFormatting>
  <conditionalFormatting sqref="K279:L281">
    <cfRule type="expression" dxfId="6984" priority="7051">
      <formula>AND(ROW()=CELL("row"),COLUMN()=CELL("COL"))</formula>
    </cfRule>
  </conditionalFormatting>
  <conditionalFormatting sqref="AA278:AA288">
    <cfRule type="cellIs" dxfId="6983" priority="7050" stopIfTrue="1" operator="equal">
      <formula>"NO ADMISIBLE"</formula>
    </cfRule>
  </conditionalFormatting>
  <conditionalFormatting sqref="AA278:AA288">
    <cfRule type="cellIs" dxfId="6982" priority="7048" stopIfTrue="1" operator="equal">
      <formula>"NO ADMISIBLE"</formula>
    </cfRule>
    <cfRule type="cellIs" dxfId="6981" priority="7049" stopIfTrue="1" operator="equal">
      <formula>"ADMISIBLE"</formula>
    </cfRule>
  </conditionalFormatting>
  <conditionalFormatting sqref="Q282:R288 T279:AI288 Q278:Q281 S278:AI278">
    <cfRule type="cellIs" dxfId="6980" priority="7047" operator="equal">
      <formula>"NO CUMPLE"</formula>
    </cfRule>
  </conditionalFormatting>
  <conditionalFormatting sqref="B284:B287">
    <cfRule type="cellIs" dxfId="6979" priority="7046" stopIfTrue="1" operator="equal">
      <formula>"NO ADMISIBLE"</formula>
    </cfRule>
  </conditionalFormatting>
  <conditionalFormatting sqref="C290 C296:C299 AD290:AD299 U290:U299 Y290:Z299 M299:M300 Z300 M290:Q290 N291:Q300">
    <cfRule type="cellIs" dxfId="6978" priority="7045" stopIfTrue="1" operator="equal">
      <formula>"NO ADMISIBLE"</formula>
    </cfRule>
  </conditionalFormatting>
  <conditionalFormatting sqref="V290:Y290 V291:X299 V300 X300">
    <cfRule type="cellIs" dxfId="6977" priority="7043" stopIfTrue="1" operator="equal">
      <formula>"NO ADMISIBLE"</formula>
    </cfRule>
    <cfRule type="cellIs" dxfId="6976" priority="7044" stopIfTrue="1" operator="equal">
      <formula>"ADMISIBLE"</formula>
    </cfRule>
  </conditionalFormatting>
  <conditionalFormatting sqref="Z290:Z300">
    <cfRule type="cellIs" dxfId="6975" priority="7041" stopIfTrue="1" operator="equal">
      <formula>"NO ADMISIBLE"</formula>
    </cfRule>
    <cfRule type="cellIs" dxfId="6974" priority="7042" stopIfTrue="1" operator="equal">
      <formula>"ADMISIBLE"</formula>
    </cfRule>
  </conditionalFormatting>
  <conditionalFormatting sqref="AE290:AE299">
    <cfRule type="cellIs" dxfId="6973" priority="7040" stopIfTrue="1" operator="equal">
      <formula>"NO ADMISIBLE"</formula>
    </cfRule>
  </conditionalFormatting>
  <conditionalFormatting sqref="AE290">
    <cfRule type="cellIs" dxfId="6972" priority="7038" stopIfTrue="1" operator="equal">
      <formula>"NO ADMISIBLE"</formula>
    </cfRule>
    <cfRule type="cellIs" dxfId="6971" priority="7039" stopIfTrue="1" operator="equal">
      <formula>"ADMISIBLE"</formula>
    </cfRule>
  </conditionalFormatting>
  <conditionalFormatting sqref="AG290:AG299">
    <cfRule type="cellIs" dxfId="6970" priority="7037" stopIfTrue="1" operator="equal">
      <formula>"NO ADMISIBLE"</formula>
    </cfRule>
  </conditionalFormatting>
  <conditionalFormatting sqref="AG290">
    <cfRule type="cellIs" dxfId="6969" priority="7035" stopIfTrue="1" operator="equal">
      <formula>"NO ADMISIBLE"</formula>
    </cfRule>
    <cfRule type="cellIs" dxfId="6968" priority="7036" stopIfTrue="1" operator="equal">
      <formula>"ADMISIBLE"</formula>
    </cfRule>
  </conditionalFormatting>
  <conditionalFormatting sqref="R299:R300">
    <cfRule type="cellIs" dxfId="6967" priority="7034" stopIfTrue="1" operator="equal">
      <formula>"NO ADMISIBLE"</formula>
    </cfRule>
  </conditionalFormatting>
  <conditionalFormatting sqref="D290:D299">
    <cfRule type="cellIs" dxfId="6966" priority="7033" stopIfTrue="1" operator="equal">
      <formula>"NO ADMISIBLE"</formula>
    </cfRule>
  </conditionalFormatting>
  <conditionalFormatting sqref="AI290:AI300">
    <cfRule type="cellIs" dxfId="6965" priority="7032" stopIfTrue="1" operator="equal">
      <formula>"NO ADMISIBLE"</formula>
    </cfRule>
  </conditionalFormatting>
  <conditionalFormatting sqref="AI290:AI300">
    <cfRule type="cellIs" dxfId="6964" priority="7030" stopIfTrue="1" operator="equal">
      <formula>"NO ADMISIBLE"</formula>
    </cfRule>
    <cfRule type="cellIs" dxfId="6963" priority="7031" stopIfTrue="1" operator="equal">
      <formula>"ADMISIBLE"</formula>
    </cfRule>
  </conditionalFormatting>
  <conditionalFormatting sqref="AA290:AA300">
    <cfRule type="cellIs" dxfId="6962" priority="7029" stopIfTrue="1" operator="equal">
      <formula>"NO ADMISIBLE"</formula>
    </cfRule>
  </conditionalFormatting>
  <conditionalFormatting sqref="AA290:AA300">
    <cfRule type="cellIs" dxfId="6961" priority="7027" stopIfTrue="1" operator="equal">
      <formula>"NO ADMISIBLE"</formula>
    </cfRule>
    <cfRule type="cellIs" dxfId="6960" priority="7028" stopIfTrue="1" operator="equal">
      <formula>"ADMISIBLE"</formula>
    </cfRule>
  </conditionalFormatting>
  <conditionalFormatting sqref="J292:J300">
    <cfRule type="cellIs" dxfId="6959" priority="7026" stopIfTrue="1" operator="equal">
      <formula>"NO ADMISIBLE"</formula>
    </cfRule>
  </conditionalFormatting>
  <conditionalFormatting sqref="M291">
    <cfRule type="cellIs" dxfId="6958" priority="7025" stopIfTrue="1" operator="equal">
      <formula>"NO ADMISIBLE"</formula>
    </cfRule>
  </conditionalFormatting>
  <conditionalFormatting sqref="T290:T299">
    <cfRule type="cellIs" dxfId="6957" priority="7024" stopIfTrue="1" operator="equal">
      <formula>"NO ADMISIBLE"</formula>
    </cfRule>
  </conditionalFormatting>
  <conditionalFormatting sqref="T291:T299">
    <cfRule type="cellIs" dxfId="6956" priority="7021" operator="equal">
      <formula>"VERIFICAR"</formula>
    </cfRule>
    <cfRule type="cellIs" dxfId="6955" priority="7022" operator="equal">
      <formula>"NO"</formula>
    </cfRule>
    <cfRule type="cellIs" dxfId="6954" priority="7023" operator="equal">
      <formula>"SI"</formula>
    </cfRule>
  </conditionalFormatting>
  <conditionalFormatting sqref="AB290:AB299">
    <cfRule type="cellIs" dxfId="6953" priority="7020" stopIfTrue="1" operator="equal">
      <formula>"NO ADMISIBLE"</formula>
    </cfRule>
  </conditionalFormatting>
  <conditionalFormatting sqref="AC290:AC299">
    <cfRule type="cellIs" dxfId="6952" priority="7019" stopIfTrue="1" operator="equal">
      <formula>"NO ADMISIBLE"</formula>
    </cfRule>
  </conditionalFormatting>
  <conditionalFormatting sqref="AF290:AF300">
    <cfRule type="cellIs" dxfId="6951" priority="7018" stopIfTrue="1" operator="equal">
      <formula>"NO ADMISIBLE"</formula>
    </cfRule>
  </conditionalFormatting>
  <conditionalFormatting sqref="AF290:AF300">
    <cfRule type="cellIs" dxfId="6950" priority="7016" stopIfTrue="1" operator="equal">
      <formula>"NO ADMISIBLE"</formula>
    </cfRule>
    <cfRule type="cellIs" dxfId="6949" priority="7017" stopIfTrue="1" operator="equal">
      <formula>"ADMISIBLE"</formula>
    </cfRule>
  </conditionalFormatting>
  <conditionalFormatting sqref="AH290:AH300">
    <cfRule type="cellIs" dxfId="6948" priority="7015" stopIfTrue="1" operator="equal">
      <formula>"NO ADMISIBLE"</formula>
    </cfRule>
  </conditionalFormatting>
  <conditionalFormatting sqref="AH290:AH300">
    <cfRule type="cellIs" dxfId="6947" priority="7013" stopIfTrue="1" operator="equal">
      <formula>"NO ADMISIBLE"</formula>
    </cfRule>
    <cfRule type="cellIs" dxfId="6946" priority="7014" stopIfTrue="1" operator="equal">
      <formula>"ADMISIBLE"</formula>
    </cfRule>
  </conditionalFormatting>
  <conditionalFormatting sqref="B291:C291">
    <cfRule type="cellIs" dxfId="6945" priority="7012" stopIfTrue="1" operator="equal">
      <formula>"NO ADMISIBLE"</formula>
    </cfRule>
  </conditionalFormatting>
  <conditionalFormatting sqref="K294:M298 M292:M293">
    <cfRule type="cellIs" dxfId="6944" priority="7011" stopIfTrue="1" operator="equal">
      <formula>"NO ADMISIBLE"</formula>
    </cfRule>
  </conditionalFormatting>
  <conditionalFormatting sqref="J291:J300">
    <cfRule type="cellIs" dxfId="6943" priority="7010" stopIfTrue="1" operator="equal">
      <formula>"NO ADMISIBLE"</formula>
    </cfRule>
  </conditionalFormatting>
  <conditionalFormatting sqref="K294:L300">
    <cfRule type="cellIs" dxfId="6942" priority="7009" stopIfTrue="1" operator="equal">
      <formula>"NO ADMISIBLE"</formula>
    </cfRule>
  </conditionalFormatting>
  <conditionalFormatting sqref="C294:M300 M291:M293 C291:J293 B291:B300">
    <cfRule type="expression" dxfId="6941" priority="7008">
      <formula>MOD(ROW(),2)=0</formula>
    </cfRule>
  </conditionalFormatting>
  <conditionalFormatting sqref="T300:U300">
    <cfRule type="cellIs" dxfId="6940" priority="7007" stopIfTrue="1" operator="equal">
      <formula>"NO ADMISIBLE"</formula>
    </cfRule>
  </conditionalFormatting>
  <conditionalFormatting sqref="T300:U300">
    <cfRule type="cellIs" dxfId="6939" priority="7004" operator="equal">
      <formula>"VERIFICAR"</formula>
    </cfRule>
    <cfRule type="cellIs" dxfId="6938" priority="7005" operator="equal">
      <formula>"NO"</formula>
    </cfRule>
    <cfRule type="cellIs" dxfId="6937" priority="7006" operator="equal">
      <formula>"SI"</formula>
    </cfRule>
  </conditionalFormatting>
  <conditionalFormatting sqref="W300">
    <cfRule type="cellIs" dxfId="6936" priority="7003" stopIfTrue="1" operator="equal">
      <formula>"NO ADMISIBLE"</formula>
    </cfRule>
  </conditionalFormatting>
  <conditionalFormatting sqref="W300">
    <cfRule type="cellIs" dxfId="6935" priority="7000" operator="equal">
      <formula>"VERIFICAR"</formula>
    </cfRule>
    <cfRule type="cellIs" dxfId="6934" priority="7001" operator="equal">
      <formula>"NO"</formula>
    </cfRule>
    <cfRule type="cellIs" dxfId="6933" priority="7002" operator="equal">
      <formula>"SI"</formula>
    </cfRule>
  </conditionalFormatting>
  <conditionalFormatting sqref="Y300">
    <cfRule type="cellIs" dxfId="6932" priority="6999" stopIfTrue="1" operator="equal">
      <formula>"NO ADMISIBLE"</formula>
    </cfRule>
  </conditionalFormatting>
  <conditionalFormatting sqref="Y300">
    <cfRule type="cellIs" dxfId="6931" priority="6996" operator="equal">
      <formula>"VERIFICAR"</formula>
    </cfRule>
    <cfRule type="cellIs" dxfId="6930" priority="6997" operator="equal">
      <formula>"NO"</formula>
    </cfRule>
    <cfRule type="cellIs" dxfId="6929" priority="6998" operator="equal">
      <formula>"SI"</formula>
    </cfRule>
  </conditionalFormatting>
  <conditionalFormatting sqref="AA300:AI300">
    <cfRule type="cellIs" dxfId="6928" priority="6995" stopIfTrue="1" operator="equal">
      <formula>"NO ADMISIBLE"</formula>
    </cfRule>
  </conditionalFormatting>
  <conditionalFormatting sqref="AA300:AI300">
    <cfRule type="cellIs" dxfId="6927" priority="6992" operator="equal">
      <formula>"VERIFICAR"</formula>
    </cfRule>
    <cfRule type="cellIs" dxfId="6926" priority="6993" operator="equal">
      <formula>"NO"</formula>
    </cfRule>
    <cfRule type="cellIs" dxfId="6925" priority="6994" operator="equal">
      <formula>"SI"</formula>
    </cfRule>
  </conditionalFormatting>
  <conditionalFormatting sqref="S290">
    <cfRule type="cellIs" dxfId="6924" priority="6991" stopIfTrue="1" operator="equal">
      <formula>"NO ADMISIBLE"</formula>
    </cfRule>
  </conditionalFormatting>
  <conditionalFormatting sqref="S290">
    <cfRule type="cellIs" dxfId="6923" priority="6989" stopIfTrue="1" operator="equal">
      <formula>"NO ADMISIBLE"</formula>
    </cfRule>
    <cfRule type="cellIs" dxfId="6922" priority="6990" stopIfTrue="1" operator="equal">
      <formula>"ADMISIBLE"</formula>
    </cfRule>
  </conditionalFormatting>
  <conditionalFormatting sqref="K292:L293">
    <cfRule type="cellIs" dxfId="6921" priority="6988" stopIfTrue="1" operator="equal">
      <formula>"NO ADMISIBLE"</formula>
    </cfRule>
  </conditionalFormatting>
  <conditionalFormatting sqref="K291:L293">
    <cfRule type="cellIs" dxfId="6920" priority="6987" stopIfTrue="1" operator="equal">
      <formula>"NO ADMISIBLE"</formula>
    </cfRule>
  </conditionalFormatting>
  <conditionalFormatting sqref="K291:L293">
    <cfRule type="expression" dxfId="6919" priority="6986">
      <formula>MOD(ROW(),2)=0</formula>
    </cfRule>
  </conditionalFormatting>
  <conditionalFormatting sqref="K291:L293">
    <cfRule type="expression" dxfId="6918" priority="6985">
      <formula>AND(ROW()=CELL("row"),COLUMN()=CELL("COL"))</formula>
    </cfRule>
  </conditionalFormatting>
  <conditionalFormatting sqref="AA290:AA300">
    <cfRule type="cellIs" dxfId="6917" priority="6984" stopIfTrue="1" operator="equal">
      <formula>"NO ADMISIBLE"</formula>
    </cfRule>
  </conditionalFormatting>
  <conditionalFormatting sqref="AA290:AA300">
    <cfRule type="cellIs" dxfId="6916" priority="6982" stopIfTrue="1" operator="equal">
      <formula>"NO ADMISIBLE"</formula>
    </cfRule>
    <cfRule type="cellIs" dxfId="6915" priority="6983" stopIfTrue="1" operator="equal">
      <formula>"ADMISIBLE"</formula>
    </cfRule>
  </conditionalFormatting>
  <conditionalFormatting sqref="Q299:R300 T291:AI300 Q290:Q298 S290:AI290">
    <cfRule type="cellIs" dxfId="6914" priority="6981" operator="equal">
      <formula>"NO CUMPLE"</formula>
    </cfRule>
  </conditionalFormatting>
  <conditionalFormatting sqref="B296:B299">
    <cfRule type="cellIs" dxfId="6913" priority="6980" stopIfTrue="1" operator="equal">
      <formula>"NO ADMISIBLE"</formula>
    </cfRule>
  </conditionalFormatting>
  <conditionalFormatting sqref="C302 C308:C311 AD302:AD311 U302:U311 Y302:Z311 M311:M312 Z312 M302:Q302 N303:Q312">
    <cfRule type="cellIs" dxfId="6912" priority="6979" stopIfTrue="1" operator="equal">
      <formula>"NO ADMISIBLE"</formula>
    </cfRule>
  </conditionalFormatting>
  <conditionalFormatting sqref="V302:Y302 V303:X311 V312 X312">
    <cfRule type="cellIs" dxfId="6911" priority="6977" stopIfTrue="1" operator="equal">
      <formula>"NO ADMISIBLE"</formula>
    </cfRule>
    <cfRule type="cellIs" dxfId="6910" priority="6978" stopIfTrue="1" operator="equal">
      <formula>"ADMISIBLE"</formula>
    </cfRule>
  </conditionalFormatting>
  <conditionalFormatting sqref="Z302:Z312">
    <cfRule type="cellIs" dxfId="6909" priority="6975" stopIfTrue="1" operator="equal">
      <formula>"NO ADMISIBLE"</formula>
    </cfRule>
    <cfRule type="cellIs" dxfId="6908" priority="6976" stopIfTrue="1" operator="equal">
      <formula>"ADMISIBLE"</formula>
    </cfRule>
  </conditionalFormatting>
  <conditionalFormatting sqref="AE302:AE311">
    <cfRule type="cellIs" dxfId="6907" priority="6974" stopIfTrue="1" operator="equal">
      <formula>"NO ADMISIBLE"</formula>
    </cfRule>
  </conditionalFormatting>
  <conditionalFormatting sqref="AE302">
    <cfRule type="cellIs" dxfId="6906" priority="6972" stopIfTrue="1" operator="equal">
      <formula>"NO ADMISIBLE"</formula>
    </cfRule>
    <cfRule type="cellIs" dxfId="6905" priority="6973" stopIfTrue="1" operator="equal">
      <formula>"ADMISIBLE"</formula>
    </cfRule>
  </conditionalFormatting>
  <conditionalFormatting sqref="AG302:AG311">
    <cfRule type="cellIs" dxfId="6904" priority="6971" stopIfTrue="1" operator="equal">
      <formula>"NO ADMISIBLE"</formula>
    </cfRule>
  </conditionalFormatting>
  <conditionalFormatting sqref="AG302">
    <cfRule type="cellIs" dxfId="6903" priority="6969" stopIfTrue="1" operator="equal">
      <formula>"NO ADMISIBLE"</formula>
    </cfRule>
    <cfRule type="cellIs" dxfId="6902" priority="6970" stopIfTrue="1" operator="equal">
      <formula>"ADMISIBLE"</formula>
    </cfRule>
  </conditionalFormatting>
  <conditionalFormatting sqref="R311:R312">
    <cfRule type="cellIs" dxfId="6901" priority="6968" stopIfTrue="1" operator="equal">
      <formula>"NO ADMISIBLE"</formula>
    </cfRule>
  </conditionalFormatting>
  <conditionalFormatting sqref="D302:D311">
    <cfRule type="cellIs" dxfId="6900" priority="6967" stopIfTrue="1" operator="equal">
      <formula>"NO ADMISIBLE"</formula>
    </cfRule>
  </conditionalFormatting>
  <conditionalFormatting sqref="AI302:AI312">
    <cfRule type="cellIs" dxfId="6899" priority="6966" stopIfTrue="1" operator="equal">
      <formula>"NO ADMISIBLE"</formula>
    </cfRule>
  </conditionalFormatting>
  <conditionalFormatting sqref="AI302:AI312">
    <cfRule type="cellIs" dxfId="6898" priority="6964" stopIfTrue="1" operator="equal">
      <formula>"NO ADMISIBLE"</formula>
    </cfRule>
    <cfRule type="cellIs" dxfId="6897" priority="6965" stopIfTrue="1" operator="equal">
      <formula>"ADMISIBLE"</formula>
    </cfRule>
  </conditionalFormatting>
  <conditionalFormatting sqref="AA302:AA312">
    <cfRule type="cellIs" dxfId="6896" priority="6963" stopIfTrue="1" operator="equal">
      <formula>"NO ADMISIBLE"</formula>
    </cfRule>
  </conditionalFormatting>
  <conditionalFormatting sqref="AA302:AA312">
    <cfRule type="cellIs" dxfId="6895" priority="6961" stopIfTrue="1" operator="equal">
      <formula>"NO ADMISIBLE"</formula>
    </cfRule>
    <cfRule type="cellIs" dxfId="6894" priority="6962" stopIfTrue="1" operator="equal">
      <formula>"ADMISIBLE"</formula>
    </cfRule>
  </conditionalFormatting>
  <conditionalFormatting sqref="J304:J312">
    <cfRule type="cellIs" dxfId="6893" priority="6960" stopIfTrue="1" operator="equal">
      <formula>"NO ADMISIBLE"</formula>
    </cfRule>
  </conditionalFormatting>
  <conditionalFormatting sqref="M303">
    <cfRule type="cellIs" dxfId="6892" priority="6959" stopIfTrue="1" operator="equal">
      <formula>"NO ADMISIBLE"</formula>
    </cfRule>
  </conditionalFormatting>
  <conditionalFormatting sqref="T302:T311">
    <cfRule type="cellIs" dxfId="6891" priority="6958" stopIfTrue="1" operator="equal">
      <formula>"NO ADMISIBLE"</formula>
    </cfRule>
  </conditionalFormatting>
  <conditionalFormatting sqref="T303:T311">
    <cfRule type="cellIs" dxfId="6890" priority="6955" operator="equal">
      <formula>"VERIFICAR"</formula>
    </cfRule>
    <cfRule type="cellIs" dxfId="6889" priority="6956" operator="equal">
      <formula>"NO"</formula>
    </cfRule>
    <cfRule type="cellIs" dxfId="6888" priority="6957" operator="equal">
      <formula>"SI"</formula>
    </cfRule>
  </conditionalFormatting>
  <conditionalFormatting sqref="AB302:AB311">
    <cfRule type="cellIs" dxfId="6887" priority="6954" stopIfTrue="1" operator="equal">
      <formula>"NO ADMISIBLE"</formula>
    </cfRule>
  </conditionalFormatting>
  <conditionalFormatting sqref="AC302:AC311">
    <cfRule type="cellIs" dxfId="6886" priority="6953" stopIfTrue="1" operator="equal">
      <formula>"NO ADMISIBLE"</formula>
    </cfRule>
  </conditionalFormatting>
  <conditionalFormatting sqref="AF302:AF312">
    <cfRule type="cellIs" dxfId="6885" priority="6952" stopIfTrue="1" operator="equal">
      <formula>"NO ADMISIBLE"</formula>
    </cfRule>
  </conditionalFormatting>
  <conditionalFormatting sqref="AF302:AF312">
    <cfRule type="cellIs" dxfId="6884" priority="6950" stopIfTrue="1" operator="equal">
      <formula>"NO ADMISIBLE"</formula>
    </cfRule>
    <cfRule type="cellIs" dxfId="6883" priority="6951" stopIfTrue="1" operator="equal">
      <formula>"ADMISIBLE"</formula>
    </cfRule>
  </conditionalFormatting>
  <conditionalFormatting sqref="AH302:AH312">
    <cfRule type="cellIs" dxfId="6882" priority="6949" stopIfTrue="1" operator="equal">
      <formula>"NO ADMISIBLE"</formula>
    </cfRule>
  </conditionalFormatting>
  <conditionalFormatting sqref="AH302:AH312">
    <cfRule type="cellIs" dxfId="6881" priority="6947" stopIfTrue="1" operator="equal">
      <formula>"NO ADMISIBLE"</formula>
    </cfRule>
    <cfRule type="cellIs" dxfId="6880" priority="6948" stopIfTrue="1" operator="equal">
      <formula>"ADMISIBLE"</formula>
    </cfRule>
  </conditionalFormatting>
  <conditionalFormatting sqref="B303:C303">
    <cfRule type="cellIs" dxfId="6879" priority="6946" stopIfTrue="1" operator="equal">
      <formula>"NO ADMISIBLE"</formula>
    </cfRule>
  </conditionalFormatting>
  <conditionalFormatting sqref="K306:M310 M304:M305">
    <cfRule type="cellIs" dxfId="6878" priority="6945" stopIfTrue="1" operator="equal">
      <formula>"NO ADMISIBLE"</formula>
    </cfRule>
  </conditionalFormatting>
  <conditionalFormatting sqref="J303:J312">
    <cfRule type="cellIs" dxfId="6877" priority="6944" stopIfTrue="1" operator="equal">
      <formula>"NO ADMISIBLE"</formula>
    </cfRule>
  </conditionalFormatting>
  <conditionalFormatting sqref="K306:L312">
    <cfRule type="cellIs" dxfId="6876" priority="6943" stopIfTrue="1" operator="equal">
      <formula>"NO ADMISIBLE"</formula>
    </cfRule>
  </conditionalFormatting>
  <conditionalFormatting sqref="C306:M312 M303:M305 C303:J305 B303:B312">
    <cfRule type="expression" dxfId="6875" priority="6942">
      <formula>MOD(ROW(),2)=0</formula>
    </cfRule>
  </conditionalFormatting>
  <conditionalFormatting sqref="T312:U312">
    <cfRule type="cellIs" dxfId="6874" priority="6941" stopIfTrue="1" operator="equal">
      <formula>"NO ADMISIBLE"</formula>
    </cfRule>
  </conditionalFormatting>
  <conditionalFormatting sqref="T312:U312">
    <cfRule type="cellIs" dxfId="6873" priority="6938" operator="equal">
      <formula>"VERIFICAR"</formula>
    </cfRule>
    <cfRule type="cellIs" dxfId="6872" priority="6939" operator="equal">
      <formula>"NO"</formula>
    </cfRule>
    <cfRule type="cellIs" dxfId="6871" priority="6940" operator="equal">
      <formula>"SI"</formula>
    </cfRule>
  </conditionalFormatting>
  <conditionalFormatting sqref="W312">
    <cfRule type="cellIs" dxfId="6870" priority="6937" stopIfTrue="1" operator="equal">
      <formula>"NO ADMISIBLE"</formula>
    </cfRule>
  </conditionalFormatting>
  <conditionalFormatting sqref="W312">
    <cfRule type="cellIs" dxfId="6869" priority="6934" operator="equal">
      <formula>"VERIFICAR"</formula>
    </cfRule>
    <cfRule type="cellIs" dxfId="6868" priority="6935" operator="equal">
      <formula>"NO"</formula>
    </cfRule>
    <cfRule type="cellIs" dxfId="6867" priority="6936" operator="equal">
      <formula>"SI"</formula>
    </cfRule>
  </conditionalFormatting>
  <conditionalFormatting sqref="Y312">
    <cfRule type="cellIs" dxfId="6866" priority="6933" stopIfTrue="1" operator="equal">
      <formula>"NO ADMISIBLE"</formula>
    </cfRule>
  </conditionalFormatting>
  <conditionalFormatting sqref="Y312">
    <cfRule type="cellIs" dxfId="6865" priority="6930" operator="equal">
      <formula>"VERIFICAR"</formula>
    </cfRule>
    <cfRule type="cellIs" dxfId="6864" priority="6931" operator="equal">
      <formula>"NO"</formula>
    </cfRule>
    <cfRule type="cellIs" dxfId="6863" priority="6932" operator="equal">
      <formula>"SI"</formula>
    </cfRule>
  </conditionalFormatting>
  <conditionalFormatting sqref="AA312:AI312">
    <cfRule type="cellIs" dxfId="6862" priority="6929" stopIfTrue="1" operator="equal">
      <formula>"NO ADMISIBLE"</formula>
    </cfRule>
  </conditionalFormatting>
  <conditionalFormatting sqref="AA312:AI312">
    <cfRule type="cellIs" dxfId="6861" priority="6926" operator="equal">
      <formula>"VERIFICAR"</formula>
    </cfRule>
    <cfRule type="cellIs" dxfId="6860" priority="6927" operator="equal">
      <formula>"NO"</formula>
    </cfRule>
    <cfRule type="cellIs" dxfId="6859" priority="6928" operator="equal">
      <formula>"SI"</formula>
    </cfRule>
  </conditionalFormatting>
  <conditionalFormatting sqref="S302">
    <cfRule type="cellIs" dxfId="6858" priority="6925" stopIfTrue="1" operator="equal">
      <formula>"NO ADMISIBLE"</formula>
    </cfRule>
  </conditionalFormatting>
  <conditionalFormatting sqref="S302">
    <cfRule type="cellIs" dxfId="6857" priority="6923" stopIfTrue="1" operator="equal">
      <formula>"NO ADMISIBLE"</formula>
    </cfRule>
    <cfRule type="cellIs" dxfId="6856" priority="6924" stopIfTrue="1" operator="equal">
      <formula>"ADMISIBLE"</formula>
    </cfRule>
  </conditionalFormatting>
  <conditionalFormatting sqref="K304:L305">
    <cfRule type="cellIs" dxfId="6855" priority="6922" stopIfTrue="1" operator="equal">
      <formula>"NO ADMISIBLE"</formula>
    </cfRule>
  </conditionalFormatting>
  <conditionalFormatting sqref="K303:L305">
    <cfRule type="cellIs" dxfId="6854" priority="6921" stopIfTrue="1" operator="equal">
      <formula>"NO ADMISIBLE"</formula>
    </cfRule>
  </conditionalFormatting>
  <conditionalFormatting sqref="K303:L305">
    <cfRule type="expression" dxfId="6853" priority="6920">
      <formula>MOD(ROW(),2)=0</formula>
    </cfRule>
  </conditionalFormatting>
  <conditionalFormatting sqref="K303:L305">
    <cfRule type="expression" dxfId="6852" priority="6919">
      <formula>AND(ROW()=CELL("row"),COLUMN()=CELL("COL"))</formula>
    </cfRule>
  </conditionalFormatting>
  <conditionalFormatting sqref="AA302:AA312">
    <cfRule type="cellIs" dxfId="6851" priority="6918" stopIfTrue="1" operator="equal">
      <formula>"NO ADMISIBLE"</formula>
    </cfRule>
  </conditionalFormatting>
  <conditionalFormatting sqref="AA302:AA312">
    <cfRule type="cellIs" dxfId="6850" priority="6916" stopIfTrue="1" operator="equal">
      <formula>"NO ADMISIBLE"</formula>
    </cfRule>
    <cfRule type="cellIs" dxfId="6849" priority="6917" stopIfTrue="1" operator="equal">
      <formula>"ADMISIBLE"</formula>
    </cfRule>
  </conditionalFormatting>
  <conditionalFormatting sqref="Q311:R312 T303:AI312 Q302:Q310 S302:AI302">
    <cfRule type="cellIs" dxfId="6848" priority="6915" operator="equal">
      <formula>"NO CUMPLE"</formula>
    </cfRule>
  </conditionalFormatting>
  <conditionalFormatting sqref="B308:B311">
    <cfRule type="cellIs" dxfId="6847" priority="6914" stopIfTrue="1" operator="equal">
      <formula>"NO ADMISIBLE"</formula>
    </cfRule>
  </conditionalFormatting>
  <conditionalFormatting sqref="C314 C320:C323 AD314:AD323 U314:U323 Y314:Z323 M323:M324 Z324 M314:Q314 N315:Q324">
    <cfRule type="cellIs" dxfId="6846" priority="6913" stopIfTrue="1" operator="equal">
      <formula>"NO ADMISIBLE"</formula>
    </cfRule>
  </conditionalFormatting>
  <conditionalFormatting sqref="V314:Y314 V315:X323 V324 X324">
    <cfRule type="cellIs" dxfId="6845" priority="6911" stopIfTrue="1" operator="equal">
      <formula>"NO ADMISIBLE"</formula>
    </cfRule>
    <cfRule type="cellIs" dxfId="6844" priority="6912" stopIfTrue="1" operator="equal">
      <formula>"ADMISIBLE"</formula>
    </cfRule>
  </conditionalFormatting>
  <conditionalFormatting sqref="Z314:Z324">
    <cfRule type="cellIs" dxfId="6843" priority="6909" stopIfTrue="1" operator="equal">
      <formula>"NO ADMISIBLE"</formula>
    </cfRule>
    <cfRule type="cellIs" dxfId="6842" priority="6910" stopIfTrue="1" operator="equal">
      <formula>"ADMISIBLE"</formula>
    </cfRule>
  </conditionalFormatting>
  <conditionalFormatting sqref="AE314:AE323">
    <cfRule type="cellIs" dxfId="6841" priority="6908" stopIfTrue="1" operator="equal">
      <formula>"NO ADMISIBLE"</formula>
    </cfRule>
  </conditionalFormatting>
  <conditionalFormatting sqref="AE314">
    <cfRule type="cellIs" dxfId="6840" priority="6906" stopIfTrue="1" operator="equal">
      <formula>"NO ADMISIBLE"</formula>
    </cfRule>
    <cfRule type="cellIs" dxfId="6839" priority="6907" stopIfTrue="1" operator="equal">
      <formula>"ADMISIBLE"</formula>
    </cfRule>
  </conditionalFormatting>
  <conditionalFormatting sqref="AG314:AG323">
    <cfRule type="cellIs" dxfId="6838" priority="6905" stopIfTrue="1" operator="equal">
      <formula>"NO ADMISIBLE"</formula>
    </cfRule>
  </conditionalFormatting>
  <conditionalFormatting sqref="AG314">
    <cfRule type="cellIs" dxfId="6837" priority="6903" stopIfTrue="1" operator="equal">
      <formula>"NO ADMISIBLE"</formula>
    </cfRule>
    <cfRule type="cellIs" dxfId="6836" priority="6904" stopIfTrue="1" operator="equal">
      <formula>"ADMISIBLE"</formula>
    </cfRule>
  </conditionalFormatting>
  <conditionalFormatting sqref="R320:R324">
    <cfRule type="cellIs" dxfId="6835" priority="6902" stopIfTrue="1" operator="equal">
      <formula>"NO ADMISIBLE"</formula>
    </cfRule>
  </conditionalFormatting>
  <conditionalFormatting sqref="D314:D323">
    <cfRule type="cellIs" dxfId="6834" priority="6901" stopIfTrue="1" operator="equal">
      <formula>"NO ADMISIBLE"</formula>
    </cfRule>
  </conditionalFormatting>
  <conditionalFormatting sqref="AI314:AI324">
    <cfRule type="cellIs" dxfId="6833" priority="6900" stopIfTrue="1" operator="equal">
      <formula>"NO ADMISIBLE"</formula>
    </cfRule>
  </conditionalFormatting>
  <conditionalFormatting sqref="AI314:AI324">
    <cfRule type="cellIs" dxfId="6832" priority="6898" stopIfTrue="1" operator="equal">
      <formula>"NO ADMISIBLE"</formula>
    </cfRule>
    <cfRule type="cellIs" dxfId="6831" priority="6899" stopIfTrue="1" operator="equal">
      <formula>"ADMISIBLE"</formula>
    </cfRule>
  </conditionalFormatting>
  <conditionalFormatting sqref="AA314:AA324">
    <cfRule type="cellIs" dxfId="6830" priority="6897" stopIfTrue="1" operator="equal">
      <formula>"NO ADMISIBLE"</formula>
    </cfRule>
  </conditionalFormatting>
  <conditionalFormatting sqref="AA314:AA324">
    <cfRule type="cellIs" dxfId="6829" priority="6895" stopIfTrue="1" operator="equal">
      <formula>"NO ADMISIBLE"</formula>
    </cfRule>
    <cfRule type="cellIs" dxfId="6828" priority="6896" stopIfTrue="1" operator="equal">
      <formula>"ADMISIBLE"</formula>
    </cfRule>
  </conditionalFormatting>
  <conditionalFormatting sqref="J316:J324">
    <cfRule type="cellIs" dxfId="6827" priority="6894" stopIfTrue="1" operator="equal">
      <formula>"NO ADMISIBLE"</formula>
    </cfRule>
  </conditionalFormatting>
  <conditionalFormatting sqref="M315">
    <cfRule type="cellIs" dxfId="6826" priority="6893" stopIfTrue="1" operator="equal">
      <formula>"NO ADMISIBLE"</formula>
    </cfRule>
  </conditionalFormatting>
  <conditionalFormatting sqref="T314:T323">
    <cfRule type="cellIs" dxfId="6825" priority="6892" stopIfTrue="1" operator="equal">
      <formula>"NO ADMISIBLE"</formula>
    </cfRule>
  </conditionalFormatting>
  <conditionalFormatting sqref="T315:T323">
    <cfRule type="cellIs" dxfId="6824" priority="6889" operator="equal">
      <formula>"VERIFICAR"</formula>
    </cfRule>
    <cfRule type="cellIs" dxfId="6823" priority="6890" operator="equal">
      <formula>"NO"</formula>
    </cfRule>
    <cfRule type="cellIs" dxfId="6822" priority="6891" operator="equal">
      <formula>"SI"</formula>
    </cfRule>
  </conditionalFormatting>
  <conditionalFormatting sqref="AB314:AB323">
    <cfRule type="cellIs" dxfId="6821" priority="6888" stopIfTrue="1" operator="equal">
      <formula>"NO ADMISIBLE"</formula>
    </cfRule>
  </conditionalFormatting>
  <conditionalFormatting sqref="AC314:AC323">
    <cfRule type="cellIs" dxfId="6820" priority="6887" stopIfTrue="1" operator="equal">
      <formula>"NO ADMISIBLE"</formula>
    </cfRule>
  </conditionalFormatting>
  <conditionalFormatting sqref="AF314:AF324">
    <cfRule type="cellIs" dxfId="6819" priority="6886" stopIfTrue="1" operator="equal">
      <formula>"NO ADMISIBLE"</formula>
    </cfRule>
  </conditionalFormatting>
  <conditionalFormatting sqref="AF314:AF324">
    <cfRule type="cellIs" dxfId="6818" priority="6884" stopIfTrue="1" operator="equal">
      <formula>"NO ADMISIBLE"</formula>
    </cfRule>
    <cfRule type="cellIs" dxfId="6817" priority="6885" stopIfTrue="1" operator="equal">
      <formula>"ADMISIBLE"</formula>
    </cfRule>
  </conditionalFormatting>
  <conditionalFormatting sqref="AH314:AH324">
    <cfRule type="cellIs" dxfId="6816" priority="6883" stopIfTrue="1" operator="equal">
      <formula>"NO ADMISIBLE"</formula>
    </cfRule>
  </conditionalFormatting>
  <conditionalFormatting sqref="AH314:AH324">
    <cfRule type="cellIs" dxfId="6815" priority="6881" stopIfTrue="1" operator="equal">
      <formula>"NO ADMISIBLE"</formula>
    </cfRule>
    <cfRule type="cellIs" dxfId="6814" priority="6882" stopIfTrue="1" operator="equal">
      <formula>"ADMISIBLE"</formula>
    </cfRule>
  </conditionalFormatting>
  <conditionalFormatting sqref="B315:C315">
    <cfRule type="cellIs" dxfId="6813" priority="6880" stopIfTrue="1" operator="equal">
      <formula>"NO ADMISIBLE"</formula>
    </cfRule>
  </conditionalFormatting>
  <conditionalFormatting sqref="K318:M322 M316:M317">
    <cfRule type="cellIs" dxfId="6812" priority="6879" stopIfTrue="1" operator="equal">
      <formula>"NO ADMISIBLE"</formula>
    </cfRule>
  </conditionalFormatting>
  <conditionalFormatting sqref="J315:J324">
    <cfRule type="cellIs" dxfId="6811" priority="6878" stopIfTrue="1" operator="equal">
      <formula>"NO ADMISIBLE"</formula>
    </cfRule>
  </conditionalFormatting>
  <conditionalFormatting sqref="K318:L324">
    <cfRule type="cellIs" dxfId="6810" priority="6877" stopIfTrue="1" operator="equal">
      <formula>"NO ADMISIBLE"</formula>
    </cfRule>
  </conditionalFormatting>
  <conditionalFormatting sqref="C318:M324 M315:M317 C315:J317 B315:B324">
    <cfRule type="expression" dxfId="6809" priority="6876">
      <formula>MOD(ROW(),2)=0</formula>
    </cfRule>
  </conditionalFormatting>
  <conditionalFormatting sqref="T324:U324">
    <cfRule type="cellIs" dxfId="6808" priority="6875" stopIfTrue="1" operator="equal">
      <formula>"NO ADMISIBLE"</formula>
    </cfRule>
  </conditionalFormatting>
  <conditionalFormatting sqref="T324:U324">
    <cfRule type="cellIs" dxfId="6807" priority="6872" operator="equal">
      <formula>"VERIFICAR"</formula>
    </cfRule>
    <cfRule type="cellIs" dxfId="6806" priority="6873" operator="equal">
      <formula>"NO"</formula>
    </cfRule>
    <cfRule type="cellIs" dxfId="6805" priority="6874" operator="equal">
      <formula>"SI"</formula>
    </cfRule>
  </conditionalFormatting>
  <conditionalFormatting sqref="W324">
    <cfRule type="cellIs" dxfId="6804" priority="6871" stopIfTrue="1" operator="equal">
      <formula>"NO ADMISIBLE"</formula>
    </cfRule>
  </conditionalFormatting>
  <conditionalFormatting sqref="W324">
    <cfRule type="cellIs" dxfId="6803" priority="6868" operator="equal">
      <formula>"VERIFICAR"</formula>
    </cfRule>
    <cfRule type="cellIs" dxfId="6802" priority="6869" operator="equal">
      <formula>"NO"</formula>
    </cfRule>
    <cfRule type="cellIs" dxfId="6801" priority="6870" operator="equal">
      <formula>"SI"</formula>
    </cfRule>
  </conditionalFormatting>
  <conditionalFormatting sqref="Y324">
    <cfRule type="cellIs" dxfId="6800" priority="6867" stopIfTrue="1" operator="equal">
      <formula>"NO ADMISIBLE"</formula>
    </cfRule>
  </conditionalFormatting>
  <conditionalFormatting sqref="Y324">
    <cfRule type="cellIs" dxfId="6799" priority="6864" operator="equal">
      <formula>"VERIFICAR"</formula>
    </cfRule>
    <cfRule type="cellIs" dxfId="6798" priority="6865" operator="equal">
      <formula>"NO"</formula>
    </cfRule>
    <cfRule type="cellIs" dxfId="6797" priority="6866" operator="equal">
      <formula>"SI"</formula>
    </cfRule>
  </conditionalFormatting>
  <conditionalFormatting sqref="AA324:AI324">
    <cfRule type="cellIs" dxfId="6796" priority="6863" stopIfTrue="1" operator="equal">
      <formula>"NO ADMISIBLE"</formula>
    </cfRule>
  </conditionalFormatting>
  <conditionalFormatting sqref="AA324:AI324">
    <cfRule type="cellIs" dxfId="6795" priority="6860" operator="equal">
      <formula>"VERIFICAR"</formula>
    </cfRule>
    <cfRule type="cellIs" dxfId="6794" priority="6861" operator="equal">
      <formula>"NO"</formula>
    </cfRule>
    <cfRule type="cellIs" dxfId="6793" priority="6862" operator="equal">
      <formula>"SI"</formula>
    </cfRule>
  </conditionalFormatting>
  <conditionalFormatting sqref="S314">
    <cfRule type="cellIs" dxfId="6792" priority="6859" stopIfTrue="1" operator="equal">
      <formula>"NO ADMISIBLE"</formula>
    </cfRule>
  </conditionalFormatting>
  <conditionalFormatting sqref="S314">
    <cfRule type="cellIs" dxfId="6791" priority="6857" stopIfTrue="1" operator="equal">
      <formula>"NO ADMISIBLE"</formula>
    </cfRule>
    <cfRule type="cellIs" dxfId="6790" priority="6858" stopIfTrue="1" operator="equal">
      <formula>"ADMISIBLE"</formula>
    </cfRule>
  </conditionalFormatting>
  <conditionalFormatting sqref="K316:L317">
    <cfRule type="cellIs" dxfId="6789" priority="6856" stopIfTrue="1" operator="equal">
      <formula>"NO ADMISIBLE"</formula>
    </cfRule>
  </conditionalFormatting>
  <conditionalFormatting sqref="K315:L317">
    <cfRule type="cellIs" dxfId="6788" priority="6855" stopIfTrue="1" operator="equal">
      <formula>"NO ADMISIBLE"</formula>
    </cfRule>
  </conditionalFormatting>
  <conditionalFormatting sqref="K315:L317">
    <cfRule type="expression" dxfId="6787" priority="6854">
      <formula>MOD(ROW(),2)=0</formula>
    </cfRule>
  </conditionalFormatting>
  <conditionalFormatting sqref="K315:L317">
    <cfRule type="expression" dxfId="6786" priority="6853">
      <formula>AND(ROW()=CELL("row"),COLUMN()=CELL("COL"))</formula>
    </cfRule>
  </conditionalFormatting>
  <conditionalFormatting sqref="AA314:AA324">
    <cfRule type="cellIs" dxfId="6785" priority="6852" stopIfTrue="1" operator="equal">
      <formula>"NO ADMISIBLE"</formula>
    </cfRule>
  </conditionalFormatting>
  <conditionalFormatting sqref="AA314:AA324">
    <cfRule type="cellIs" dxfId="6784" priority="6850" stopIfTrue="1" operator="equal">
      <formula>"NO ADMISIBLE"</formula>
    </cfRule>
    <cfRule type="cellIs" dxfId="6783" priority="6851" stopIfTrue="1" operator="equal">
      <formula>"ADMISIBLE"</formula>
    </cfRule>
  </conditionalFormatting>
  <conditionalFormatting sqref="Q320:R324 T315:AI324 Q314:Q319 S314:AI314">
    <cfRule type="cellIs" dxfId="6782" priority="6849" operator="equal">
      <formula>"NO CUMPLE"</formula>
    </cfRule>
  </conditionalFormatting>
  <conditionalFormatting sqref="B320:B323">
    <cfRule type="cellIs" dxfId="6781" priority="6848" stopIfTrue="1" operator="equal">
      <formula>"NO ADMISIBLE"</formula>
    </cfRule>
  </conditionalFormatting>
  <conditionalFormatting sqref="C326 C332:C335 AD326:AD335 U326:U335 Y326:Z335 M335:M336 Z336 M326:Q326 N327:Q336">
    <cfRule type="cellIs" dxfId="6780" priority="6847" stopIfTrue="1" operator="equal">
      <formula>"NO ADMISIBLE"</formula>
    </cfRule>
  </conditionalFormatting>
  <conditionalFormatting sqref="V326:Y326 V327:X335 V336 X336">
    <cfRule type="cellIs" dxfId="6779" priority="6845" stopIfTrue="1" operator="equal">
      <formula>"NO ADMISIBLE"</formula>
    </cfRule>
    <cfRule type="cellIs" dxfId="6778" priority="6846" stopIfTrue="1" operator="equal">
      <formula>"ADMISIBLE"</formula>
    </cfRule>
  </conditionalFormatting>
  <conditionalFormatting sqref="Z326:Z336">
    <cfRule type="cellIs" dxfId="6777" priority="6843" stopIfTrue="1" operator="equal">
      <formula>"NO ADMISIBLE"</formula>
    </cfRule>
    <cfRule type="cellIs" dxfId="6776" priority="6844" stopIfTrue="1" operator="equal">
      <formula>"ADMISIBLE"</formula>
    </cfRule>
  </conditionalFormatting>
  <conditionalFormatting sqref="AE326:AE335">
    <cfRule type="cellIs" dxfId="6775" priority="6842" stopIfTrue="1" operator="equal">
      <formula>"NO ADMISIBLE"</formula>
    </cfRule>
  </conditionalFormatting>
  <conditionalFormatting sqref="AE326">
    <cfRule type="cellIs" dxfId="6774" priority="6840" stopIfTrue="1" operator="equal">
      <formula>"NO ADMISIBLE"</formula>
    </cfRule>
    <cfRule type="cellIs" dxfId="6773" priority="6841" stopIfTrue="1" operator="equal">
      <formula>"ADMISIBLE"</formula>
    </cfRule>
  </conditionalFormatting>
  <conditionalFormatting sqref="AG326:AG335">
    <cfRule type="cellIs" dxfId="6772" priority="6839" stopIfTrue="1" operator="equal">
      <formula>"NO ADMISIBLE"</formula>
    </cfRule>
  </conditionalFormatting>
  <conditionalFormatting sqref="AG326">
    <cfRule type="cellIs" dxfId="6771" priority="6837" stopIfTrue="1" operator="equal">
      <formula>"NO ADMISIBLE"</formula>
    </cfRule>
    <cfRule type="cellIs" dxfId="6770" priority="6838" stopIfTrue="1" operator="equal">
      <formula>"ADMISIBLE"</formula>
    </cfRule>
  </conditionalFormatting>
  <conditionalFormatting sqref="R330:R336">
    <cfRule type="cellIs" dxfId="6769" priority="6836" stopIfTrue="1" operator="equal">
      <formula>"NO ADMISIBLE"</formula>
    </cfRule>
  </conditionalFormatting>
  <conditionalFormatting sqref="D326:D335">
    <cfRule type="cellIs" dxfId="6768" priority="6835" stopIfTrue="1" operator="equal">
      <formula>"NO ADMISIBLE"</formula>
    </cfRule>
  </conditionalFormatting>
  <conditionalFormatting sqref="AI326:AI336">
    <cfRule type="cellIs" dxfId="6767" priority="6834" stopIfTrue="1" operator="equal">
      <formula>"NO ADMISIBLE"</formula>
    </cfRule>
  </conditionalFormatting>
  <conditionalFormatting sqref="AI326:AI336">
    <cfRule type="cellIs" dxfId="6766" priority="6832" stopIfTrue="1" operator="equal">
      <formula>"NO ADMISIBLE"</formula>
    </cfRule>
    <cfRule type="cellIs" dxfId="6765" priority="6833" stopIfTrue="1" operator="equal">
      <formula>"ADMISIBLE"</formula>
    </cfRule>
  </conditionalFormatting>
  <conditionalFormatting sqref="AA326:AA336">
    <cfRule type="cellIs" dxfId="6764" priority="6831" stopIfTrue="1" operator="equal">
      <formula>"NO ADMISIBLE"</formula>
    </cfRule>
  </conditionalFormatting>
  <conditionalFormatting sqref="AA326:AA336">
    <cfRule type="cellIs" dxfId="6763" priority="6829" stopIfTrue="1" operator="equal">
      <formula>"NO ADMISIBLE"</formula>
    </cfRule>
    <cfRule type="cellIs" dxfId="6762" priority="6830" stopIfTrue="1" operator="equal">
      <formula>"ADMISIBLE"</formula>
    </cfRule>
  </conditionalFormatting>
  <conditionalFormatting sqref="J328:J336">
    <cfRule type="cellIs" dxfId="6761" priority="6828" stopIfTrue="1" operator="equal">
      <formula>"NO ADMISIBLE"</formula>
    </cfRule>
  </conditionalFormatting>
  <conditionalFormatting sqref="M327">
    <cfRule type="cellIs" dxfId="6760" priority="6827" stopIfTrue="1" operator="equal">
      <formula>"NO ADMISIBLE"</formula>
    </cfRule>
  </conditionalFormatting>
  <conditionalFormatting sqref="T326:T335">
    <cfRule type="cellIs" dxfId="6759" priority="6826" stopIfTrue="1" operator="equal">
      <formula>"NO ADMISIBLE"</formula>
    </cfRule>
  </conditionalFormatting>
  <conditionalFormatting sqref="T327:T335">
    <cfRule type="cellIs" dxfId="6758" priority="6823" operator="equal">
      <formula>"VERIFICAR"</formula>
    </cfRule>
    <cfRule type="cellIs" dxfId="6757" priority="6824" operator="equal">
      <formula>"NO"</formula>
    </cfRule>
    <cfRule type="cellIs" dxfId="6756" priority="6825" operator="equal">
      <formula>"SI"</formula>
    </cfRule>
  </conditionalFormatting>
  <conditionalFormatting sqref="AB326:AB335">
    <cfRule type="cellIs" dxfId="6755" priority="6822" stopIfTrue="1" operator="equal">
      <formula>"NO ADMISIBLE"</formula>
    </cfRule>
  </conditionalFormatting>
  <conditionalFormatting sqref="AC326:AC335">
    <cfRule type="cellIs" dxfId="6754" priority="6821" stopIfTrue="1" operator="equal">
      <formula>"NO ADMISIBLE"</formula>
    </cfRule>
  </conditionalFormatting>
  <conditionalFormatting sqref="AF326:AF336">
    <cfRule type="cellIs" dxfId="6753" priority="6820" stopIfTrue="1" operator="equal">
      <formula>"NO ADMISIBLE"</formula>
    </cfRule>
  </conditionalFormatting>
  <conditionalFormatting sqref="AF326:AF336">
    <cfRule type="cellIs" dxfId="6752" priority="6818" stopIfTrue="1" operator="equal">
      <formula>"NO ADMISIBLE"</formula>
    </cfRule>
    <cfRule type="cellIs" dxfId="6751" priority="6819" stopIfTrue="1" operator="equal">
      <formula>"ADMISIBLE"</formula>
    </cfRule>
  </conditionalFormatting>
  <conditionalFormatting sqref="AH326:AH336">
    <cfRule type="cellIs" dxfId="6750" priority="6817" stopIfTrue="1" operator="equal">
      <formula>"NO ADMISIBLE"</formula>
    </cfRule>
  </conditionalFormatting>
  <conditionalFormatting sqref="AH326:AH336">
    <cfRule type="cellIs" dxfId="6749" priority="6815" stopIfTrue="1" operator="equal">
      <formula>"NO ADMISIBLE"</formula>
    </cfRule>
    <cfRule type="cellIs" dxfId="6748" priority="6816" stopIfTrue="1" operator="equal">
      <formula>"ADMISIBLE"</formula>
    </cfRule>
  </conditionalFormatting>
  <conditionalFormatting sqref="B327:C327">
    <cfRule type="cellIs" dxfId="6747" priority="6814" stopIfTrue="1" operator="equal">
      <formula>"NO ADMISIBLE"</formula>
    </cfRule>
  </conditionalFormatting>
  <conditionalFormatting sqref="K330:M334 M328:M329">
    <cfRule type="cellIs" dxfId="6746" priority="6813" stopIfTrue="1" operator="equal">
      <formula>"NO ADMISIBLE"</formula>
    </cfRule>
  </conditionalFormatting>
  <conditionalFormatting sqref="J327:J336">
    <cfRule type="cellIs" dxfId="6745" priority="6812" stopIfTrue="1" operator="equal">
      <formula>"NO ADMISIBLE"</formula>
    </cfRule>
  </conditionalFormatting>
  <conditionalFormatting sqref="K330:L336">
    <cfRule type="cellIs" dxfId="6744" priority="6811" stopIfTrue="1" operator="equal">
      <formula>"NO ADMISIBLE"</formula>
    </cfRule>
  </conditionalFormatting>
  <conditionalFormatting sqref="C330:M336 M327:M329 C327:J329 B327:B336">
    <cfRule type="expression" dxfId="6743" priority="6810">
      <formula>MOD(ROW(),2)=0</formula>
    </cfRule>
  </conditionalFormatting>
  <conditionalFormatting sqref="T336:U336">
    <cfRule type="cellIs" dxfId="6742" priority="6809" stopIfTrue="1" operator="equal">
      <formula>"NO ADMISIBLE"</formula>
    </cfRule>
  </conditionalFormatting>
  <conditionalFormatting sqref="T336:U336">
    <cfRule type="cellIs" dxfId="6741" priority="6806" operator="equal">
      <formula>"VERIFICAR"</formula>
    </cfRule>
    <cfRule type="cellIs" dxfId="6740" priority="6807" operator="equal">
      <formula>"NO"</formula>
    </cfRule>
    <cfRule type="cellIs" dxfId="6739" priority="6808" operator="equal">
      <formula>"SI"</formula>
    </cfRule>
  </conditionalFormatting>
  <conditionalFormatting sqref="W336">
    <cfRule type="cellIs" dxfId="6738" priority="6805" stopIfTrue="1" operator="equal">
      <formula>"NO ADMISIBLE"</formula>
    </cfRule>
  </conditionalFormatting>
  <conditionalFormatting sqref="W336">
    <cfRule type="cellIs" dxfId="6737" priority="6802" operator="equal">
      <formula>"VERIFICAR"</formula>
    </cfRule>
    <cfRule type="cellIs" dxfId="6736" priority="6803" operator="equal">
      <formula>"NO"</formula>
    </cfRule>
    <cfRule type="cellIs" dxfId="6735" priority="6804" operator="equal">
      <formula>"SI"</formula>
    </cfRule>
  </conditionalFormatting>
  <conditionalFormatting sqref="Y336">
    <cfRule type="cellIs" dxfId="6734" priority="6801" stopIfTrue="1" operator="equal">
      <formula>"NO ADMISIBLE"</formula>
    </cfRule>
  </conditionalFormatting>
  <conditionalFormatting sqref="Y336">
    <cfRule type="cellIs" dxfId="6733" priority="6798" operator="equal">
      <formula>"VERIFICAR"</formula>
    </cfRule>
    <cfRule type="cellIs" dxfId="6732" priority="6799" operator="equal">
      <formula>"NO"</formula>
    </cfRule>
    <cfRule type="cellIs" dxfId="6731" priority="6800" operator="equal">
      <formula>"SI"</formula>
    </cfRule>
  </conditionalFormatting>
  <conditionalFormatting sqref="AA336:AI336">
    <cfRule type="cellIs" dxfId="6730" priority="6797" stopIfTrue="1" operator="equal">
      <formula>"NO ADMISIBLE"</formula>
    </cfRule>
  </conditionalFormatting>
  <conditionalFormatting sqref="AA336:AI336">
    <cfRule type="cellIs" dxfId="6729" priority="6794" operator="equal">
      <formula>"VERIFICAR"</formula>
    </cfRule>
    <cfRule type="cellIs" dxfId="6728" priority="6795" operator="equal">
      <formula>"NO"</formula>
    </cfRule>
    <cfRule type="cellIs" dxfId="6727" priority="6796" operator="equal">
      <formula>"SI"</formula>
    </cfRule>
  </conditionalFormatting>
  <conditionalFormatting sqref="S326">
    <cfRule type="cellIs" dxfId="6726" priority="6793" stopIfTrue="1" operator="equal">
      <formula>"NO ADMISIBLE"</formula>
    </cfRule>
  </conditionalFormatting>
  <conditionalFormatting sqref="S326">
    <cfRule type="cellIs" dxfId="6725" priority="6791" stopIfTrue="1" operator="equal">
      <formula>"NO ADMISIBLE"</formula>
    </cfRule>
    <cfRule type="cellIs" dxfId="6724" priority="6792" stopIfTrue="1" operator="equal">
      <formula>"ADMISIBLE"</formula>
    </cfRule>
  </conditionalFormatting>
  <conditionalFormatting sqref="K328:L329">
    <cfRule type="cellIs" dxfId="6723" priority="6790" stopIfTrue="1" operator="equal">
      <formula>"NO ADMISIBLE"</formula>
    </cfRule>
  </conditionalFormatting>
  <conditionalFormatting sqref="K327:L329">
    <cfRule type="cellIs" dxfId="6722" priority="6789" stopIfTrue="1" operator="equal">
      <formula>"NO ADMISIBLE"</formula>
    </cfRule>
  </conditionalFormatting>
  <conditionalFormatting sqref="K327:L329">
    <cfRule type="expression" dxfId="6721" priority="6788">
      <formula>MOD(ROW(),2)=0</formula>
    </cfRule>
  </conditionalFormatting>
  <conditionalFormatting sqref="K327:L329">
    <cfRule type="expression" dxfId="6720" priority="6787">
      <formula>AND(ROW()=CELL("row"),COLUMN()=CELL("COL"))</formula>
    </cfRule>
  </conditionalFormatting>
  <conditionalFormatting sqref="AA326:AA336">
    <cfRule type="cellIs" dxfId="6719" priority="6786" stopIfTrue="1" operator="equal">
      <formula>"NO ADMISIBLE"</formula>
    </cfRule>
  </conditionalFormatting>
  <conditionalFormatting sqref="AA326:AA336">
    <cfRule type="cellIs" dxfId="6718" priority="6784" stopIfTrue="1" operator="equal">
      <formula>"NO ADMISIBLE"</formula>
    </cfRule>
    <cfRule type="cellIs" dxfId="6717" priority="6785" stopIfTrue="1" operator="equal">
      <formula>"ADMISIBLE"</formula>
    </cfRule>
  </conditionalFormatting>
  <conditionalFormatting sqref="Q330:R336 T327:AI336 Q326:Q329 S326:AI326">
    <cfRule type="cellIs" dxfId="6716" priority="6783" operator="equal">
      <formula>"NO CUMPLE"</formula>
    </cfRule>
  </conditionalFormatting>
  <conditionalFormatting sqref="B332:B335">
    <cfRule type="cellIs" dxfId="6715" priority="6782" stopIfTrue="1" operator="equal">
      <formula>"NO ADMISIBLE"</formula>
    </cfRule>
  </conditionalFormatting>
  <conditionalFormatting sqref="C338 C344:C347 AD338:AD347 U338:U347 Y338:Z347 M347:M348 Z348 M338:Q338 N339:Q348">
    <cfRule type="cellIs" dxfId="6714" priority="6781" stopIfTrue="1" operator="equal">
      <formula>"NO ADMISIBLE"</formula>
    </cfRule>
  </conditionalFormatting>
  <conditionalFormatting sqref="V338:Y338 V339:X347 V348 X348">
    <cfRule type="cellIs" dxfId="6713" priority="6779" stopIfTrue="1" operator="equal">
      <formula>"NO ADMISIBLE"</formula>
    </cfRule>
    <cfRule type="cellIs" dxfId="6712" priority="6780" stopIfTrue="1" operator="equal">
      <formula>"ADMISIBLE"</formula>
    </cfRule>
  </conditionalFormatting>
  <conditionalFormatting sqref="Z338:Z348">
    <cfRule type="cellIs" dxfId="6711" priority="6777" stopIfTrue="1" operator="equal">
      <formula>"NO ADMISIBLE"</formula>
    </cfRule>
    <cfRule type="cellIs" dxfId="6710" priority="6778" stopIfTrue="1" operator="equal">
      <formula>"ADMISIBLE"</formula>
    </cfRule>
  </conditionalFormatting>
  <conditionalFormatting sqref="AE338:AE347">
    <cfRule type="cellIs" dxfId="6709" priority="6776" stopIfTrue="1" operator="equal">
      <formula>"NO ADMISIBLE"</formula>
    </cfRule>
  </conditionalFormatting>
  <conditionalFormatting sqref="AE338">
    <cfRule type="cellIs" dxfId="6708" priority="6774" stopIfTrue="1" operator="equal">
      <formula>"NO ADMISIBLE"</formula>
    </cfRule>
    <cfRule type="cellIs" dxfId="6707" priority="6775" stopIfTrue="1" operator="equal">
      <formula>"ADMISIBLE"</formula>
    </cfRule>
  </conditionalFormatting>
  <conditionalFormatting sqref="AG338:AG347">
    <cfRule type="cellIs" dxfId="6706" priority="6773" stopIfTrue="1" operator="equal">
      <formula>"NO ADMISIBLE"</formula>
    </cfRule>
  </conditionalFormatting>
  <conditionalFormatting sqref="AG338">
    <cfRule type="cellIs" dxfId="6705" priority="6771" stopIfTrue="1" operator="equal">
      <formula>"NO ADMISIBLE"</formula>
    </cfRule>
    <cfRule type="cellIs" dxfId="6704" priority="6772" stopIfTrue="1" operator="equal">
      <formula>"ADMISIBLE"</formula>
    </cfRule>
  </conditionalFormatting>
  <conditionalFormatting sqref="R347:R348">
    <cfRule type="cellIs" dxfId="6703" priority="6770" stopIfTrue="1" operator="equal">
      <formula>"NO ADMISIBLE"</formula>
    </cfRule>
  </conditionalFormatting>
  <conditionalFormatting sqref="D338:D347">
    <cfRule type="cellIs" dxfId="6702" priority="6769" stopIfTrue="1" operator="equal">
      <formula>"NO ADMISIBLE"</formula>
    </cfRule>
  </conditionalFormatting>
  <conditionalFormatting sqref="AI338:AI348">
    <cfRule type="cellIs" dxfId="6701" priority="6768" stopIfTrue="1" operator="equal">
      <formula>"NO ADMISIBLE"</formula>
    </cfRule>
  </conditionalFormatting>
  <conditionalFormatting sqref="AI338:AI348">
    <cfRule type="cellIs" dxfId="6700" priority="6766" stopIfTrue="1" operator="equal">
      <formula>"NO ADMISIBLE"</formula>
    </cfRule>
    <cfRule type="cellIs" dxfId="6699" priority="6767" stopIfTrue="1" operator="equal">
      <formula>"ADMISIBLE"</formula>
    </cfRule>
  </conditionalFormatting>
  <conditionalFormatting sqref="AA338:AA348">
    <cfRule type="cellIs" dxfId="6698" priority="6765" stopIfTrue="1" operator="equal">
      <formula>"NO ADMISIBLE"</formula>
    </cfRule>
  </conditionalFormatting>
  <conditionalFormatting sqref="AA338:AA348">
    <cfRule type="cellIs" dxfId="6697" priority="6763" stopIfTrue="1" operator="equal">
      <formula>"NO ADMISIBLE"</formula>
    </cfRule>
    <cfRule type="cellIs" dxfId="6696" priority="6764" stopIfTrue="1" operator="equal">
      <formula>"ADMISIBLE"</formula>
    </cfRule>
  </conditionalFormatting>
  <conditionalFormatting sqref="J340:J348">
    <cfRule type="cellIs" dxfId="6695" priority="6762" stopIfTrue="1" operator="equal">
      <formula>"NO ADMISIBLE"</formula>
    </cfRule>
  </conditionalFormatting>
  <conditionalFormatting sqref="M339">
    <cfRule type="cellIs" dxfId="6694" priority="6761" stopIfTrue="1" operator="equal">
      <formula>"NO ADMISIBLE"</formula>
    </cfRule>
  </conditionalFormatting>
  <conditionalFormatting sqref="T338:T347">
    <cfRule type="cellIs" dxfId="6693" priority="6760" stopIfTrue="1" operator="equal">
      <formula>"NO ADMISIBLE"</formula>
    </cfRule>
  </conditionalFormatting>
  <conditionalFormatting sqref="T339:T347">
    <cfRule type="cellIs" dxfId="6692" priority="6757" operator="equal">
      <formula>"VERIFICAR"</formula>
    </cfRule>
    <cfRule type="cellIs" dxfId="6691" priority="6758" operator="equal">
      <formula>"NO"</formula>
    </cfRule>
    <cfRule type="cellIs" dxfId="6690" priority="6759" operator="equal">
      <formula>"SI"</formula>
    </cfRule>
  </conditionalFormatting>
  <conditionalFormatting sqref="AB338:AB347">
    <cfRule type="cellIs" dxfId="6689" priority="6756" stopIfTrue="1" operator="equal">
      <formula>"NO ADMISIBLE"</formula>
    </cfRule>
  </conditionalFormatting>
  <conditionalFormatting sqref="AC338:AC347">
    <cfRule type="cellIs" dxfId="6688" priority="6755" stopIfTrue="1" operator="equal">
      <formula>"NO ADMISIBLE"</formula>
    </cfRule>
  </conditionalFormatting>
  <conditionalFormatting sqref="AF338:AF348">
    <cfRule type="cellIs" dxfId="6687" priority="6754" stopIfTrue="1" operator="equal">
      <formula>"NO ADMISIBLE"</formula>
    </cfRule>
  </conditionalFormatting>
  <conditionalFormatting sqref="AF338:AF348">
    <cfRule type="cellIs" dxfId="6686" priority="6752" stopIfTrue="1" operator="equal">
      <formula>"NO ADMISIBLE"</formula>
    </cfRule>
    <cfRule type="cellIs" dxfId="6685" priority="6753" stopIfTrue="1" operator="equal">
      <formula>"ADMISIBLE"</formula>
    </cfRule>
  </conditionalFormatting>
  <conditionalFormatting sqref="AH338:AH348">
    <cfRule type="cellIs" dxfId="6684" priority="6751" stopIfTrue="1" operator="equal">
      <formula>"NO ADMISIBLE"</formula>
    </cfRule>
  </conditionalFormatting>
  <conditionalFormatting sqref="AH338:AH348">
    <cfRule type="cellIs" dxfId="6683" priority="6749" stopIfTrue="1" operator="equal">
      <formula>"NO ADMISIBLE"</formula>
    </cfRule>
    <cfRule type="cellIs" dxfId="6682" priority="6750" stopIfTrue="1" operator="equal">
      <formula>"ADMISIBLE"</formula>
    </cfRule>
  </conditionalFormatting>
  <conditionalFormatting sqref="B339:C339">
    <cfRule type="cellIs" dxfId="6681" priority="6748" stopIfTrue="1" operator="equal">
      <formula>"NO ADMISIBLE"</formula>
    </cfRule>
  </conditionalFormatting>
  <conditionalFormatting sqref="K342:M346 M340:M341">
    <cfRule type="cellIs" dxfId="6680" priority="6747" stopIfTrue="1" operator="equal">
      <formula>"NO ADMISIBLE"</formula>
    </cfRule>
  </conditionalFormatting>
  <conditionalFormatting sqref="J339:J348">
    <cfRule type="cellIs" dxfId="6679" priority="6746" stopIfTrue="1" operator="equal">
      <formula>"NO ADMISIBLE"</formula>
    </cfRule>
  </conditionalFormatting>
  <conditionalFormatting sqref="K342:L348">
    <cfRule type="cellIs" dxfId="6678" priority="6745" stopIfTrue="1" operator="equal">
      <formula>"NO ADMISIBLE"</formula>
    </cfRule>
  </conditionalFormatting>
  <conditionalFormatting sqref="C342:M348 M339:M341 C339:J341 B339:B348">
    <cfRule type="expression" dxfId="6677" priority="6744">
      <formula>MOD(ROW(),2)=0</formula>
    </cfRule>
  </conditionalFormatting>
  <conditionalFormatting sqref="T348:U348">
    <cfRule type="cellIs" dxfId="6676" priority="6743" stopIfTrue="1" operator="equal">
      <formula>"NO ADMISIBLE"</formula>
    </cfRule>
  </conditionalFormatting>
  <conditionalFormatting sqref="T348:U348">
    <cfRule type="cellIs" dxfId="6675" priority="6740" operator="equal">
      <formula>"VERIFICAR"</formula>
    </cfRule>
    <cfRule type="cellIs" dxfId="6674" priority="6741" operator="equal">
      <formula>"NO"</formula>
    </cfRule>
    <cfRule type="cellIs" dxfId="6673" priority="6742" operator="equal">
      <formula>"SI"</formula>
    </cfRule>
  </conditionalFormatting>
  <conditionalFormatting sqref="W348">
    <cfRule type="cellIs" dxfId="6672" priority="6739" stopIfTrue="1" operator="equal">
      <formula>"NO ADMISIBLE"</formula>
    </cfRule>
  </conditionalFormatting>
  <conditionalFormatting sqref="W348">
    <cfRule type="cellIs" dxfId="6671" priority="6736" operator="equal">
      <formula>"VERIFICAR"</formula>
    </cfRule>
    <cfRule type="cellIs" dxfId="6670" priority="6737" operator="equal">
      <formula>"NO"</formula>
    </cfRule>
    <cfRule type="cellIs" dxfId="6669" priority="6738" operator="equal">
      <formula>"SI"</formula>
    </cfRule>
  </conditionalFormatting>
  <conditionalFormatting sqref="Y348">
    <cfRule type="cellIs" dxfId="6668" priority="6735" stopIfTrue="1" operator="equal">
      <formula>"NO ADMISIBLE"</formula>
    </cfRule>
  </conditionalFormatting>
  <conditionalFormatting sqref="Y348">
    <cfRule type="cellIs" dxfId="6667" priority="6732" operator="equal">
      <formula>"VERIFICAR"</formula>
    </cfRule>
    <cfRule type="cellIs" dxfId="6666" priority="6733" operator="equal">
      <formula>"NO"</formula>
    </cfRule>
    <cfRule type="cellIs" dxfId="6665" priority="6734" operator="equal">
      <formula>"SI"</formula>
    </cfRule>
  </conditionalFormatting>
  <conditionalFormatting sqref="AA348:AI348">
    <cfRule type="cellIs" dxfId="6664" priority="6731" stopIfTrue="1" operator="equal">
      <formula>"NO ADMISIBLE"</formula>
    </cfRule>
  </conditionalFormatting>
  <conditionalFormatting sqref="AA348:AI348">
    <cfRule type="cellIs" dxfId="6663" priority="6728" operator="equal">
      <formula>"VERIFICAR"</formula>
    </cfRule>
    <cfRule type="cellIs" dxfId="6662" priority="6729" operator="equal">
      <formula>"NO"</formula>
    </cfRule>
    <cfRule type="cellIs" dxfId="6661" priority="6730" operator="equal">
      <formula>"SI"</formula>
    </cfRule>
  </conditionalFormatting>
  <conditionalFormatting sqref="S338">
    <cfRule type="cellIs" dxfId="6660" priority="6727" stopIfTrue="1" operator="equal">
      <formula>"NO ADMISIBLE"</formula>
    </cfRule>
  </conditionalFormatting>
  <conditionalFormatting sqref="S338">
    <cfRule type="cellIs" dxfId="6659" priority="6725" stopIfTrue="1" operator="equal">
      <formula>"NO ADMISIBLE"</formula>
    </cfRule>
    <cfRule type="cellIs" dxfId="6658" priority="6726" stopIfTrue="1" operator="equal">
      <formula>"ADMISIBLE"</formula>
    </cfRule>
  </conditionalFormatting>
  <conditionalFormatting sqref="K340:L341">
    <cfRule type="cellIs" dxfId="6657" priority="6724" stopIfTrue="1" operator="equal">
      <formula>"NO ADMISIBLE"</formula>
    </cfRule>
  </conditionalFormatting>
  <conditionalFormatting sqref="K339:L341">
    <cfRule type="cellIs" dxfId="6656" priority="6723" stopIfTrue="1" operator="equal">
      <formula>"NO ADMISIBLE"</formula>
    </cfRule>
  </conditionalFormatting>
  <conditionalFormatting sqref="K339:L341">
    <cfRule type="expression" dxfId="6655" priority="6722">
      <formula>MOD(ROW(),2)=0</formula>
    </cfRule>
  </conditionalFormatting>
  <conditionalFormatting sqref="K339:L341">
    <cfRule type="expression" dxfId="6654" priority="6721">
      <formula>AND(ROW()=CELL("row"),COLUMN()=CELL("COL"))</formula>
    </cfRule>
  </conditionalFormatting>
  <conditionalFormatting sqref="AA338:AA348">
    <cfRule type="cellIs" dxfId="6653" priority="6720" stopIfTrue="1" operator="equal">
      <formula>"NO ADMISIBLE"</formula>
    </cfRule>
  </conditionalFormatting>
  <conditionalFormatting sqref="AA338:AA348">
    <cfRule type="cellIs" dxfId="6652" priority="6718" stopIfTrue="1" operator="equal">
      <formula>"NO ADMISIBLE"</formula>
    </cfRule>
    <cfRule type="cellIs" dxfId="6651" priority="6719" stopIfTrue="1" operator="equal">
      <formula>"ADMISIBLE"</formula>
    </cfRule>
  </conditionalFormatting>
  <conditionalFormatting sqref="Q347:R348 T339:AI348 Q338:Q346 S338:AI338">
    <cfRule type="cellIs" dxfId="6650" priority="6717" operator="equal">
      <formula>"NO CUMPLE"</formula>
    </cfRule>
  </conditionalFormatting>
  <conditionalFormatting sqref="B344:B347">
    <cfRule type="cellIs" dxfId="6649" priority="6716" stopIfTrue="1" operator="equal">
      <formula>"NO ADMISIBLE"</formula>
    </cfRule>
  </conditionalFormatting>
  <conditionalFormatting sqref="C350 C356:C359 AD350:AD359 U350:U359 Y350:Z359 M359:M360 Z360 M350:Q350 N351:Q360">
    <cfRule type="cellIs" dxfId="6648" priority="6715" stopIfTrue="1" operator="equal">
      <formula>"NO ADMISIBLE"</formula>
    </cfRule>
  </conditionalFormatting>
  <conditionalFormatting sqref="V350:Y350 V351:X359 V360 X360">
    <cfRule type="cellIs" dxfId="6647" priority="6713" stopIfTrue="1" operator="equal">
      <formula>"NO ADMISIBLE"</formula>
    </cfRule>
    <cfRule type="cellIs" dxfId="6646" priority="6714" stopIfTrue="1" operator="equal">
      <formula>"ADMISIBLE"</formula>
    </cfRule>
  </conditionalFormatting>
  <conditionalFormatting sqref="Z350:Z360">
    <cfRule type="cellIs" dxfId="6645" priority="6711" stopIfTrue="1" operator="equal">
      <formula>"NO ADMISIBLE"</formula>
    </cfRule>
    <cfRule type="cellIs" dxfId="6644" priority="6712" stopIfTrue="1" operator="equal">
      <formula>"ADMISIBLE"</formula>
    </cfRule>
  </conditionalFormatting>
  <conditionalFormatting sqref="AE350:AE359">
    <cfRule type="cellIs" dxfId="6643" priority="6710" stopIfTrue="1" operator="equal">
      <formula>"NO ADMISIBLE"</formula>
    </cfRule>
  </conditionalFormatting>
  <conditionalFormatting sqref="AE350">
    <cfRule type="cellIs" dxfId="6642" priority="6708" stopIfTrue="1" operator="equal">
      <formula>"NO ADMISIBLE"</formula>
    </cfRule>
    <cfRule type="cellIs" dxfId="6641" priority="6709" stopIfTrue="1" operator="equal">
      <formula>"ADMISIBLE"</formula>
    </cfRule>
  </conditionalFormatting>
  <conditionalFormatting sqref="AG350:AG359">
    <cfRule type="cellIs" dxfId="6640" priority="6707" stopIfTrue="1" operator="equal">
      <formula>"NO ADMISIBLE"</formula>
    </cfRule>
  </conditionalFormatting>
  <conditionalFormatting sqref="AG350">
    <cfRule type="cellIs" dxfId="6639" priority="6705" stopIfTrue="1" operator="equal">
      <formula>"NO ADMISIBLE"</formula>
    </cfRule>
    <cfRule type="cellIs" dxfId="6638" priority="6706" stopIfTrue="1" operator="equal">
      <formula>"ADMISIBLE"</formula>
    </cfRule>
  </conditionalFormatting>
  <conditionalFormatting sqref="R355:R360">
    <cfRule type="cellIs" dxfId="6637" priority="6704" stopIfTrue="1" operator="equal">
      <formula>"NO ADMISIBLE"</formula>
    </cfRule>
  </conditionalFormatting>
  <conditionalFormatting sqref="D350:D359">
    <cfRule type="cellIs" dxfId="6636" priority="6703" stopIfTrue="1" operator="equal">
      <formula>"NO ADMISIBLE"</formula>
    </cfRule>
  </conditionalFormatting>
  <conditionalFormatting sqref="AI350:AI360">
    <cfRule type="cellIs" dxfId="6635" priority="6702" stopIfTrue="1" operator="equal">
      <formula>"NO ADMISIBLE"</formula>
    </cfRule>
  </conditionalFormatting>
  <conditionalFormatting sqref="AI350:AI360">
    <cfRule type="cellIs" dxfId="6634" priority="6700" stopIfTrue="1" operator="equal">
      <formula>"NO ADMISIBLE"</formula>
    </cfRule>
    <cfRule type="cellIs" dxfId="6633" priority="6701" stopIfTrue="1" operator="equal">
      <formula>"ADMISIBLE"</formula>
    </cfRule>
  </conditionalFormatting>
  <conditionalFormatting sqref="AA350:AA360">
    <cfRule type="cellIs" dxfId="6632" priority="6699" stopIfTrue="1" operator="equal">
      <formula>"NO ADMISIBLE"</formula>
    </cfRule>
  </conditionalFormatting>
  <conditionalFormatting sqref="AA350:AA360">
    <cfRule type="cellIs" dxfId="6631" priority="6697" stopIfTrue="1" operator="equal">
      <formula>"NO ADMISIBLE"</formula>
    </cfRule>
    <cfRule type="cellIs" dxfId="6630" priority="6698" stopIfTrue="1" operator="equal">
      <formula>"ADMISIBLE"</formula>
    </cfRule>
  </conditionalFormatting>
  <conditionalFormatting sqref="J352:J360">
    <cfRule type="cellIs" dxfId="6629" priority="6696" stopIfTrue="1" operator="equal">
      <formula>"NO ADMISIBLE"</formula>
    </cfRule>
  </conditionalFormatting>
  <conditionalFormatting sqref="M351">
    <cfRule type="cellIs" dxfId="6628" priority="6695" stopIfTrue="1" operator="equal">
      <formula>"NO ADMISIBLE"</formula>
    </cfRule>
  </conditionalFormatting>
  <conditionalFormatting sqref="T350:T359">
    <cfRule type="cellIs" dxfId="6627" priority="6694" stopIfTrue="1" operator="equal">
      <formula>"NO ADMISIBLE"</formula>
    </cfRule>
  </conditionalFormatting>
  <conditionalFormatting sqref="T351:T359">
    <cfRule type="cellIs" dxfId="6626" priority="6691" operator="equal">
      <formula>"VERIFICAR"</formula>
    </cfRule>
    <cfRule type="cellIs" dxfId="6625" priority="6692" operator="equal">
      <formula>"NO"</formula>
    </cfRule>
    <cfRule type="cellIs" dxfId="6624" priority="6693" operator="equal">
      <formula>"SI"</formula>
    </cfRule>
  </conditionalFormatting>
  <conditionalFormatting sqref="AB350:AB359">
    <cfRule type="cellIs" dxfId="6623" priority="6690" stopIfTrue="1" operator="equal">
      <formula>"NO ADMISIBLE"</formula>
    </cfRule>
  </conditionalFormatting>
  <conditionalFormatting sqref="AC350:AC359">
    <cfRule type="cellIs" dxfId="6622" priority="6689" stopIfTrue="1" operator="equal">
      <formula>"NO ADMISIBLE"</formula>
    </cfRule>
  </conditionalFormatting>
  <conditionalFormatting sqref="AF350:AF360">
    <cfRule type="cellIs" dxfId="6621" priority="6688" stopIfTrue="1" operator="equal">
      <formula>"NO ADMISIBLE"</formula>
    </cfRule>
  </conditionalFormatting>
  <conditionalFormatting sqref="AF350:AF360">
    <cfRule type="cellIs" dxfId="6620" priority="6686" stopIfTrue="1" operator="equal">
      <formula>"NO ADMISIBLE"</formula>
    </cfRule>
    <cfRule type="cellIs" dxfId="6619" priority="6687" stopIfTrue="1" operator="equal">
      <formula>"ADMISIBLE"</formula>
    </cfRule>
  </conditionalFormatting>
  <conditionalFormatting sqref="AH350:AH360">
    <cfRule type="cellIs" dxfId="6618" priority="6685" stopIfTrue="1" operator="equal">
      <formula>"NO ADMISIBLE"</formula>
    </cfRule>
  </conditionalFormatting>
  <conditionalFormatting sqref="AH350:AH360">
    <cfRule type="cellIs" dxfId="6617" priority="6683" stopIfTrue="1" operator="equal">
      <formula>"NO ADMISIBLE"</formula>
    </cfRule>
    <cfRule type="cellIs" dxfId="6616" priority="6684" stopIfTrue="1" operator="equal">
      <formula>"ADMISIBLE"</formula>
    </cfRule>
  </conditionalFormatting>
  <conditionalFormatting sqref="B351:C351">
    <cfRule type="cellIs" dxfId="6615" priority="6682" stopIfTrue="1" operator="equal">
      <formula>"NO ADMISIBLE"</formula>
    </cfRule>
  </conditionalFormatting>
  <conditionalFormatting sqref="K354:M358 M352:M353">
    <cfRule type="cellIs" dxfId="6614" priority="6681" stopIfTrue="1" operator="equal">
      <formula>"NO ADMISIBLE"</formula>
    </cfRule>
  </conditionalFormatting>
  <conditionalFormatting sqref="J351:J360">
    <cfRule type="cellIs" dxfId="6613" priority="6680" stopIfTrue="1" operator="equal">
      <formula>"NO ADMISIBLE"</formula>
    </cfRule>
  </conditionalFormatting>
  <conditionalFormatting sqref="K354:L360">
    <cfRule type="cellIs" dxfId="6612" priority="6679" stopIfTrue="1" operator="equal">
      <formula>"NO ADMISIBLE"</formula>
    </cfRule>
  </conditionalFormatting>
  <conditionalFormatting sqref="C354:M360 M351:M353 C351:J353 B351:B360">
    <cfRule type="expression" dxfId="6611" priority="6678">
      <formula>MOD(ROW(),2)=0</formula>
    </cfRule>
  </conditionalFormatting>
  <conditionalFormatting sqref="T360:U360">
    <cfRule type="cellIs" dxfId="6610" priority="6677" stopIfTrue="1" operator="equal">
      <formula>"NO ADMISIBLE"</formula>
    </cfRule>
  </conditionalFormatting>
  <conditionalFormatting sqref="T360:U360">
    <cfRule type="cellIs" dxfId="6609" priority="6674" operator="equal">
      <formula>"VERIFICAR"</formula>
    </cfRule>
    <cfRule type="cellIs" dxfId="6608" priority="6675" operator="equal">
      <formula>"NO"</formula>
    </cfRule>
    <cfRule type="cellIs" dxfId="6607" priority="6676" operator="equal">
      <formula>"SI"</formula>
    </cfRule>
  </conditionalFormatting>
  <conditionalFormatting sqref="W360">
    <cfRule type="cellIs" dxfId="6606" priority="6673" stopIfTrue="1" operator="equal">
      <formula>"NO ADMISIBLE"</formula>
    </cfRule>
  </conditionalFormatting>
  <conditionalFormatting sqref="W360">
    <cfRule type="cellIs" dxfId="6605" priority="6670" operator="equal">
      <formula>"VERIFICAR"</formula>
    </cfRule>
    <cfRule type="cellIs" dxfId="6604" priority="6671" operator="equal">
      <formula>"NO"</formula>
    </cfRule>
    <cfRule type="cellIs" dxfId="6603" priority="6672" operator="equal">
      <formula>"SI"</formula>
    </cfRule>
  </conditionalFormatting>
  <conditionalFormatting sqref="Y360">
    <cfRule type="cellIs" dxfId="6602" priority="6669" stopIfTrue="1" operator="equal">
      <formula>"NO ADMISIBLE"</formula>
    </cfRule>
  </conditionalFormatting>
  <conditionalFormatting sqref="Y360">
    <cfRule type="cellIs" dxfId="6601" priority="6666" operator="equal">
      <formula>"VERIFICAR"</formula>
    </cfRule>
    <cfRule type="cellIs" dxfId="6600" priority="6667" operator="equal">
      <formula>"NO"</formula>
    </cfRule>
    <cfRule type="cellIs" dxfId="6599" priority="6668" operator="equal">
      <formula>"SI"</formula>
    </cfRule>
  </conditionalFormatting>
  <conditionalFormatting sqref="AA360:AI360">
    <cfRule type="cellIs" dxfId="6598" priority="6665" stopIfTrue="1" operator="equal">
      <formula>"NO ADMISIBLE"</formula>
    </cfRule>
  </conditionalFormatting>
  <conditionalFormatting sqref="AA360:AI360">
    <cfRule type="cellIs" dxfId="6597" priority="6662" operator="equal">
      <formula>"VERIFICAR"</formula>
    </cfRule>
    <cfRule type="cellIs" dxfId="6596" priority="6663" operator="equal">
      <formula>"NO"</formula>
    </cfRule>
    <cfRule type="cellIs" dxfId="6595" priority="6664" operator="equal">
      <formula>"SI"</formula>
    </cfRule>
  </conditionalFormatting>
  <conditionalFormatting sqref="S350">
    <cfRule type="cellIs" dxfId="6594" priority="6661" stopIfTrue="1" operator="equal">
      <formula>"NO ADMISIBLE"</formula>
    </cfRule>
  </conditionalFormatting>
  <conditionalFormatting sqref="S350">
    <cfRule type="cellIs" dxfId="6593" priority="6659" stopIfTrue="1" operator="equal">
      <formula>"NO ADMISIBLE"</formula>
    </cfRule>
    <cfRule type="cellIs" dxfId="6592" priority="6660" stopIfTrue="1" operator="equal">
      <formula>"ADMISIBLE"</formula>
    </cfRule>
  </conditionalFormatting>
  <conditionalFormatting sqref="K352:L353">
    <cfRule type="cellIs" dxfId="6591" priority="6658" stopIfTrue="1" operator="equal">
      <formula>"NO ADMISIBLE"</formula>
    </cfRule>
  </conditionalFormatting>
  <conditionalFormatting sqref="K351:L353">
    <cfRule type="cellIs" dxfId="6590" priority="6657" stopIfTrue="1" operator="equal">
      <formula>"NO ADMISIBLE"</formula>
    </cfRule>
  </conditionalFormatting>
  <conditionalFormatting sqref="K351:L353">
    <cfRule type="expression" dxfId="6589" priority="6656">
      <formula>MOD(ROW(),2)=0</formula>
    </cfRule>
  </conditionalFormatting>
  <conditionalFormatting sqref="K351:L353">
    <cfRule type="expression" dxfId="6588" priority="6655">
      <formula>AND(ROW()=CELL("row"),COLUMN()=CELL("COL"))</formula>
    </cfRule>
  </conditionalFormatting>
  <conditionalFormatting sqref="AA350:AA360">
    <cfRule type="cellIs" dxfId="6587" priority="6654" stopIfTrue="1" operator="equal">
      <formula>"NO ADMISIBLE"</formula>
    </cfRule>
  </conditionalFormatting>
  <conditionalFormatting sqref="AA350:AA360">
    <cfRule type="cellIs" dxfId="6586" priority="6652" stopIfTrue="1" operator="equal">
      <formula>"NO ADMISIBLE"</formula>
    </cfRule>
    <cfRule type="cellIs" dxfId="6585" priority="6653" stopIfTrue="1" operator="equal">
      <formula>"ADMISIBLE"</formula>
    </cfRule>
  </conditionalFormatting>
  <conditionalFormatting sqref="Q355:R360 T351:AI360 Q350:Q354 S350:AI350">
    <cfRule type="cellIs" dxfId="6584" priority="6651" operator="equal">
      <formula>"NO CUMPLE"</formula>
    </cfRule>
  </conditionalFormatting>
  <conditionalFormatting sqref="B356:B359">
    <cfRule type="cellIs" dxfId="6583" priority="6650" stopIfTrue="1" operator="equal">
      <formula>"NO ADMISIBLE"</formula>
    </cfRule>
  </conditionalFormatting>
  <conditionalFormatting sqref="C362 C368:C371 AD362:AD371 U362:U371 Y362:Z371 M371:M372 Z372 M362:Q362 N363:Q372">
    <cfRule type="cellIs" dxfId="6582" priority="6649" stopIfTrue="1" operator="equal">
      <formula>"NO ADMISIBLE"</formula>
    </cfRule>
  </conditionalFormatting>
  <conditionalFormatting sqref="V362:Y362 V363:X371 V372 X372">
    <cfRule type="cellIs" dxfId="6581" priority="6647" stopIfTrue="1" operator="equal">
      <formula>"NO ADMISIBLE"</formula>
    </cfRule>
    <cfRule type="cellIs" dxfId="6580" priority="6648" stopIfTrue="1" operator="equal">
      <formula>"ADMISIBLE"</formula>
    </cfRule>
  </conditionalFormatting>
  <conditionalFormatting sqref="Z362:Z372">
    <cfRule type="cellIs" dxfId="6579" priority="6645" stopIfTrue="1" operator="equal">
      <formula>"NO ADMISIBLE"</formula>
    </cfRule>
    <cfRule type="cellIs" dxfId="6578" priority="6646" stopIfTrue="1" operator="equal">
      <formula>"ADMISIBLE"</formula>
    </cfRule>
  </conditionalFormatting>
  <conditionalFormatting sqref="AE362:AE371">
    <cfRule type="cellIs" dxfId="6577" priority="6644" stopIfTrue="1" operator="equal">
      <formula>"NO ADMISIBLE"</formula>
    </cfRule>
  </conditionalFormatting>
  <conditionalFormatting sqref="AE362">
    <cfRule type="cellIs" dxfId="6576" priority="6642" stopIfTrue="1" operator="equal">
      <formula>"NO ADMISIBLE"</formula>
    </cfRule>
    <cfRule type="cellIs" dxfId="6575" priority="6643" stopIfTrue="1" operator="equal">
      <formula>"ADMISIBLE"</formula>
    </cfRule>
  </conditionalFormatting>
  <conditionalFormatting sqref="AG362:AG371">
    <cfRule type="cellIs" dxfId="6574" priority="6641" stopIfTrue="1" operator="equal">
      <formula>"NO ADMISIBLE"</formula>
    </cfRule>
  </conditionalFormatting>
  <conditionalFormatting sqref="AG362">
    <cfRule type="cellIs" dxfId="6573" priority="6639" stopIfTrue="1" operator="equal">
      <formula>"NO ADMISIBLE"</formula>
    </cfRule>
    <cfRule type="cellIs" dxfId="6572" priority="6640" stopIfTrue="1" operator="equal">
      <formula>"ADMISIBLE"</formula>
    </cfRule>
  </conditionalFormatting>
  <conditionalFormatting sqref="R371:R372">
    <cfRule type="cellIs" dxfId="6571" priority="6638" stopIfTrue="1" operator="equal">
      <formula>"NO ADMISIBLE"</formula>
    </cfRule>
  </conditionalFormatting>
  <conditionalFormatting sqref="D362:D371">
    <cfRule type="cellIs" dxfId="6570" priority="6637" stopIfTrue="1" operator="equal">
      <formula>"NO ADMISIBLE"</formula>
    </cfRule>
  </conditionalFormatting>
  <conditionalFormatting sqref="AI362:AI372">
    <cfRule type="cellIs" dxfId="6569" priority="6636" stopIfTrue="1" operator="equal">
      <formula>"NO ADMISIBLE"</formula>
    </cfRule>
  </conditionalFormatting>
  <conditionalFormatting sqref="AI362:AI372">
    <cfRule type="cellIs" dxfId="6568" priority="6634" stopIfTrue="1" operator="equal">
      <formula>"NO ADMISIBLE"</formula>
    </cfRule>
    <cfRule type="cellIs" dxfId="6567" priority="6635" stopIfTrue="1" operator="equal">
      <formula>"ADMISIBLE"</formula>
    </cfRule>
  </conditionalFormatting>
  <conditionalFormatting sqref="AA362:AA372">
    <cfRule type="cellIs" dxfId="6566" priority="6633" stopIfTrue="1" operator="equal">
      <formula>"NO ADMISIBLE"</formula>
    </cfRule>
  </conditionalFormatting>
  <conditionalFormatting sqref="AA362:AA372">
    <cfRule type="cellIs" dxfId="6565" priority="6631" stopIfTrue="1" operator="equal">
      <formula>"NO ADMISIBLE"</formula>
    </cfRule>
    <cfRule type="cellIs" dxfId="6564" priority="6632" stopIfTrue="1" operator="equal">
      <formula>"ADMISIBLE"</formula>
    </cfRule>
  </conditionalFormatting>
  <conditionalFormatting sqref="J364:J372">
    <cfRule type="cellIs" dxfId="6563" priority="6630" stopIfTrue="1" operator="equal">
      <formula>"NO ADMISIBLE"</formula>
    </cfRule>
  </conditionalFormatting>
  <conditionalFormatting sqref="M363">
    <cfRule type="cellIs" dxfId="6562" priority="6629" stopIfTrue="1" operator="equal">
      <formula>"NO ADMISIBLE"</formula>
    </cfRule>
  </conditionalFormatting>
  <conditionalFormatting sqref="T362:T371">
    <cfRule type="cellIs" dxfId="6561" priority="6628" stopIfTrue="1" operator="equal">
      <formula>"NO ADMISIBLE"</formula>
    </cfRule>
  </conditionalFormatting>
  <conditionalFormatting sqref="T363:T371">
    <cfRule type="cellIs" dxfId="6560" priority="6625" operator="equal">
      <formula>"VERIFICAR"</formula>
    </cfRule>
    <cfRule type="cellIs" dxfId="6559" priority="6626" operator="equal">
      <formula>"NO"</formula>
    </cfRule>
    <cfRule type="cellIs" dxfId="6558" priority="6627" operator="equal">
      <formula>"SI"</formula>
    </cfRule>
  </conditionalFormatting>
  <conditionalFormatting sqref="AB362:AB371">
    <cfRule type="cellIs" dxfId="6557" priority="6624" stopIfTrue="1" operator="equal">
      <formula>"NO ADMISIBLE"</formula>
    </cfRule>
  </conditionalFormatting>
  <conditionalFormatting sqref="AC362:AC371">
    <cfRule type="cellIs" dxfId="6556" priority="6623" stopIfTrue="1" operator="equal">
      <formula>"NO ADMISIBLE"</formula>
    </cfRule>
  </conditionalFormatting>
  <conditionalFormatting sqref="AF362:AF372">
    <cfRule type="cellIs" dxfId="6555" priority="6622" stopIfTrue="1" operator="equal">
      <formula>"NO ADMISIBLE"</formula>
    </cfRule>
  </conditionalFormatting>
  <conditionalFormatting sqref="AF362:AF372">
    <cfRule type="cellIs" dxfId="6554" priority="6620" stopIfTrue="1" operator="equal">
      <formula>"NO ADMISIBLE"</formula>
    </cfRule>
    <cfRule type="cellIs" dxfId="6553" priority="6621" stopIfTrue="1" operator="equal">
      <formula>"ADMISIBLE"</formula>
    </cfRule>
  </conditionalFormatting>
  <conditionalFormatting sqref="AH362:AH372">
    <cfRule type="cellIs" dxfId="6552" priority="6619" stopIfTrue="1" operator="equal">
      <formula>"NO ADMISIBLE"</formula>
    </cfRule>
  </conditionalFormatting>
  <conditionalFormatting sqref="AH362:AH372">
    <cfRule type="cellIs" dxfId="6551" priority="6617" stopIfTrue="1" operator="equal">
      <formula>"NO ADMISIBLE"</formula>
    </cfRule>
    <cfRule type="cellIs" dxfId="6550" priority="6618" stopIfTrue="1" operator="equal">
      <formula>"ADMISIBLE"</formula>
    </cfRule>
  </conditionalFormatting>
  <conditionalFormatting sqref="B363:C363">
    <cfRule type="cellIs" dxfId="6549" priority="6616" stopIfTrue="1" operator="equal">
      <formula>"NO ADMISIBLE"</formula>
    </cfRule>
  </conditionalFormatting>
  <conditionalFormatting sqref="K366:M370 M364:M365">
    <cfRule type="cellIs" dxfId="6548" priority="6615" stopIfTrue="1" operator="equal">
      <formula>"NO ADMISIBLE"</formula>
    </cfRule>
  </conditionalFormatting>
  <conditionalFormatting sqref="J363:J372">
    <cfRule type="cellIs" dxfId="6547" priority="6614" stopIfTrue="1" operator="equal">
      <formula>"NO ADMISIBLE"</formula>
    </cfRule>
  </conditionalFormatting>
  <conditionalFormatting sqref="K366:L372">
    <cfRule type="cellIs" dxfId="6546" priority="6613" stopIfTrue="1" operator="equal">
      <formula>"NO ADMISIBLE"</formula>
    </cfRule>
  </conditionalFormatting>
  <conditionalFormatting sqref="C366:M372 M363:M365 C363:J365 B363:B372">
    <cfRule type="expression" dxfId="6545" priority="6612">
      <formula>MOD(ROW(),2)=0</formula>
    </cfRule>
  </conditionalFormatting>
  <conditionalFormatting sqref="T372:U372">
    <cfRule type="cellIs" dxfId="6544" priority="6611" stopIfTrue="1" operator="equal">
      <formula>"NO ADMISIBLE"</formula>
    </cfRule>
  </conditionalFormatting>
  <conditionalFormatting sqref="T372:U372">
    <cfRule type="cellIs" dxfId="6543" priority="6608" operator="equal">
      <formula>"VERIFICAR"</formula>
    </cfRule>
    <cfRule type="cellIs" dxfId="6542" priority="6609" operator="equal">
      <formula>"NO"</formula>
    </cfRule>
    <cfRule type="cellIs" dxfId="6541" priority="6610" operator="equal">
      <formula>"SI"</formula>
    </cfRule>
  </conditionalFormatting>
  <conditionalFormatting sqref="W372">
    <cfRule type="cellIs" dxfId="6540" priority="6607" stopIfTrue="1" operator="equal">
      <formula>"NO ADMISIBLE"</formula>
    </cfRule>
  </conditionalFormatting>
  <conditionalFormatting sqref="W372">
    <cfRule type="cellIs" dxfId="6539" priority="6604" operator="equal">
      <formula>"VERIFICAR"</formula>
    </cfRule>
    <cfRule type="cellIs" dxfId="6538" priority="6605" operator="equal">
      <formula>"NO"</formula>
    </cfRule>
    <cfRule type="cellIs" dxfId="6537" priority="6606" operator="equal">
      <formula>"SI"</formula>
    </cfRule>
  </conditionalFormatting>
  <conditionalFormatting sqref="Y372">
    <cfRule type="cellIs" dxfId="6536" priority="6603" stopIfTrue="1" operator="equal">
      <formula>"NO ADMISIBLE"</formula>
    </cfRule>
  </conditionalFormatting>
  <conditionalFormatting sqref="Y372">
    <cfRule type="cellIs" dxfId="6535" priority="6600" operator="equal">
      <formula>"VERIFICAR"</formula>
    </cfRule>
    <cfRule type="cellIs" dxfId="6534" priority="6601" operator="equal">
      <formula>"NO"</formula>
    </cfRule>
    <cfRule type="cellIs" dxfId="6533" priority="6602" operator="equal">
      <formula>"SI"</formula>
    </cfRule>
  </conditionalFormatting>
  <conditionalFormatting sqref="AA372:AI372">
    <cfRule type="cellIs" dxfId="6532" priority="6599" stopIfTrue="1" operator="equal">
      <formula>"NO ADMISIBLE"</formula>
    </cfRule>
  </conditionalFormatting>
  <conditionalFormatting sqref="AA372:AI372">
    <cfRule type="cellIs" dxfId="6531" priority="6596" operator="equal">
      <formula>"VERIFICAR"</formula>
    </cfRule>
    <cfRule type="cellIs" dxfId="6530" priority="6597" operator="equal">
      <formula>"NO"</formula>
    </cfRule>
    <cfRule type="cellIs" dxfId="6529" priority="6598" operator="equal">
      <formula>"SI"</formula>
    </cfRule>
  </conditionalFormatting>
  <conditionalFormatting sqref="S362">
    <cfRule type="cellIs" dxfId="6528" priority="6595" stopIfTrue="1" operator="equal">
      <formula>"NO ADMISIBLE"</formula>
    </cfRule>
  </conditionalFormatting>
  <conditionalFormatting sqref="S362">
    <cfRule type="cellIs" dxfId="6527" priority="6593" stopIfTrue="1" operator="equal">
      <formula>"NO ADMISIBLE"</formula>
    </cfRule>
    <cfRule type="cellIs" dxfId="6526" priority="6594" stopIfTrue="1" operator="equal">
      <formula>"ADMISIBLE"</formula>
    </cfRule>
  </conditionalFormatting>
  <conditionalFormatting sqref="K364:L365">
    <cfRule type="cellIs" dxfId="6525" priority="6592" stopIfTrue="1" operator="equal">
      <formula>"NO ADMISIBLE"</formula>
    </cfRule>
  </conditionalFormatting>
  <conditionalFormatting sqref="K363:L365">
    <cfRule type="cellIs" dxfId="6524" priority="6591" stopIfTrue="1" operator="equal">
      <formula>"NO ADMISIBLE"</formula>
    </cfRule>
  </conditionalFormatting>
  <conditionalFormatting sqref="K363:L365">
    <cfRule type="expression" dxfId="6523" priority="6590">
      <formula>MOD(ROW(),2)=0</formula>
    </cfRule>
  </conditionalFormatting>
  <conditionalFormatting sqref="K363:L365">
    <cfRule type="expression" dxfId="6522" priority="6589">
      <formula>AND(ROW()=CELL("row"),COLUMN()=CELL("COL"))</formula>
    </cfRule>
  </conditionalFormatting>
  <conditionalFormatting sqref="AA362:AA372">
    <cfRule type="cellIs" dxfId="6521" priority="6588" stopIfTrue="1" operator="equal">
      <formula>"NO ADMISIBLE"</formula>
    </cfRule>
  </conditionalFormatting>
  <conditionalFormatting sqref="AA362:AA372">
    <cfRule type="cellIs" dxfId="6520" priority="6586" stopIfTrue="1" operator="equal">
      <formula>"NO ADMISIBLE"</formula>
    </cfRule>
    <cfRule type="cellIs" dxfId="6519" priority="6587" stopIfTrue="1" operator="equal">
      <formula>"ADMISIBLE"</formula>
    </cfRule>
  </conditionalFormatting>
  <conditionalFormatting sqref="Q371:R372 T363:AI372 Q362:Q370 S362:AI362">
    <cfRule type="cellIs" dxfId="6518" priority="6585" operator="equal">
      <formula>"NO CUMPLE"</formula>
    </cfRule>
  </conditionalFormatting>
  <conditionalFormatting sqref="B368:B371">
    <cfRule type="cellIs" dxfId="6517" priority="6584" stopIfTrue="1" operator="equal">
      <formula>"NO ADMISIBLE"</formula>
    </cfRule>
  </conditionalFormatting>
  <conditionalFormatting sqref="C374 C380:C383 AD374:AD383 U374:U383 Y374:Z383 M383:M384 Z384 M374:Q374 N375:Q384">
    <cfRule type="cellIs" dxfId="6516" priority="6583" stopIfTrue="1" operator="equal">
      <formula>"NO ADMISIBLE"</formula>
    </cfRule>
  </conditionalFormatting>
  <conditionalFormatting sqref="V374:Y374 V375:X383 V384 X384">
    <cfRule type="cellIs" dxfId="6515" priority="6581" stopIfTrue="1" operator="equal">
      <formula>"NO ADMISIBLE"</formula>
    </cfRule>
    <cfRule type="cellIs" dxfId="6514" priority="6582" stopIfTrue="1" operator="equal">
      <formula>"ADMISIBLE"</formula>
    </cfRule>
  </conditionalFormatting>
  <conditionalFormatting sqref="Z374:Z384">
    <cfRule type="cellIs" dxfId="6513" priority="6579" stopIfTrue="1" operator="equal">
      <formula>"NO ADMISIBLE"</formula>
    </cfRule>
    <cfRule type="cellIs" dxfId="6512" priority="6580" stopIfTrue="1" operator="equal">
      <formula>"ADMISIBLE"</formula>
    </cfRule>
  </conditionalFormatting>
  <conditionalFormatting sqref="AE374:AE383">
    <cfRule type="cellIs" dxfId="6511" priority="6578" stopIfTrue="1" operator="equal">
      <formula>"NO ADMISIBLE"</formula>
    </cfRule>
  </conditionalFormatting>
  <conditionalFormatting sqref="AE374">
    <cfRule type="cellIs" dxfId="6510" priority="6576" stopIfTrue="1" operator="equal">
      <formula>"NO ADMISIBLE"</formula>
    </cfRule>
    <cfRule type="cellIs" dxfId="6509" priority="6577" stopIfTrue="1" operator="equal">
      <formula>"ADMISIBLE"</formula>
    </cfRule>
  </conditionalFormatting>
  <conditionalFormatting sqref="AG374:AG383">
    <cfRule type="cellIs" dxfId="6508" priority="6575" stopIfTrue="1" operator="equal">
      <formula>"NO ADMISIBLE"</formula>
    </cfRule>
  </conditionalFormatting>
  <conditionalFormatting sqref="AG374">
    <cfRule type="cellIs" dxfId="6507" priority="6573" stopIfTrue="1" operator="equal">
      <formula>"NO ADMISIBLE"</formula>
    </cfRule>
    <cfRule type="cellIs" dxfId="6506" priority="6574" stopIfTrue="1" operator="equal">
      <formula>"ADMISIBLE"</formula>
    </cfRule>
  </conditionalFormatting>
  <conditionalFormatting sqref="R376:R384">
    <cfRule type="cellIs" dxfId="6505" priority="6572" stopIfTrue="1" operator="equal">
      <formula>"NO ADMISIBLE"</formula>
    </cfRule>
  </conditionalFormatting>
  <conditionalFormatting sqref="D374:D383">
    <cfRule type="cellIs" dxfId="6504" priority="6571" stopIfTrue="1" operator="equal">
      <formula>"NO ADMISIBLE"</formula>
    </cfRule>
  </conditionalFormatting>
  <conditionalFormatting sqref="AI374:AI384">
    <cfRule type="cellIs" dxfId="6503" priority="6570" stopIfTrue="1" operator="equal">
      <formula>"NO ADMISIBLE"</formula>
    </cfRule>
  </conditionalFormatting>
  <conditionalFormatting sqref="AI374:AI384">
    <cfRule type="cellIs" dxfId="6502" priority="6568" stopIfTrue="1" operator="equal">
      <formula>"NO ADMISIBLE"</formula>
    </cfRule>
    <cfRule type="cellIs" dxfId="6501" priority="6569" stopIfTrue="1" operator="equal">
      <formula>"ADMISIBLE"</formula>
    </cfRule>
  </conditionalFormatting>
  <conditionalFormatting sqref="AA374:AA384">
    <cfRule type="cellIs" dxfId="6500" priority="6567" stopIfTrue="1" operator="equal">
      <formula>"NO ADMISIBLE"</formula>
    </cfRule>
  </conditionalFormatting>
  <conditionalFormatting sqref="AA374:AA384">
    <cfRule type="cellIs" dxfId="6499" priority="6565" stopIfTrue="1" operator="equal">
      <formula>"NO ADMISIBLE"</formula>
    </cfRule>
    <cfRule type="cellIs" dxfId="6498" priority="6566" stopIfTrue="1" operator="equal">
      <formula>"ADMISIBLE"</formula>
    </cfRule>
  </conditionalFormatting>
  <conditionalFormatting sqref="J376:J384">
    <cfRule type="cellIs" dxfId="6497" priority="6564" stopIfTrue="1" operator="equal">
      <formula>"NO ADMISIBLE"</formula>
    </cfRule>
  </conditionalFormatting>
  <conditionalFormatting sqref="M375">
    <cfRule type="cellIs" dxfId="6496" priority="6563" stopIfTrue="1" operator="equal">
      <formula>"NO ADMISIBLE"</formula>
    </cfRule>
  </conditionalFormatting>
  <conditionalFormatting sqref="T374:T383">
    <cfRule type="cellIs" dxfId="6495" priority="6562" stopIfTrue="1" operator="equal">
      <formula>"NO ADMISIBLE"</formula>
    </cfRule>
  </conditionalFormatting>
  <conditionalFormatting sqref="T375:T383">
    <cfRule type="cellIs" dxfId="6494" priority="6559" operator="equal">
      <formula>"VERIFICAR"</formula>
    </cfRule>
    <cfRule type="cellIs" dxfId="6493" priority="6560" operator="equal">
      <formula>"NO"</formula>
    </cfRule>
    <cfRule type="cellIs" dxfId="6492" priority="6561" operator="equal">
      <formula>"SI"</formula>
    </cfRule>
  </conditionalFormatting>
  <conditionalFormatting sqref="AB374:AB383">
    <cfRule type="cellIs" dxfId="6491" priority="6558" stopIfTrue="1" operator="equal">
      <formula>"NO ADMISIBLE"</formula>
    </cfRule>
  </conditionalFormatting>
  <conditionalFormatting sqref="AC374:AC383">
    <cfRule type="cellIs" dxfId="6490" priority="6557" stopIfTrue="1" operator="equal">
      <formula>"NO ADMISIBLE"</formula>
    </cfRule>
  </conditionalFormatting>
  <conditionalFormatting sqref="AF374:AF384">
    <cfRule type="cellIs" dxfId="6489" priority="6556" stopIfTrue="1" operator="equal">
      <formula>"NO ADMISIBLE"</formula>
    </cfRule>
  </conditionalFormatting>
  <conditionalFormatting sqref="AF374:AF384">
    <cfRule type="cellIs" dxfId="6488" priority="6554" stopIfTrue="1" operator="equal">
      <formula>"NO ADMISIBLE"</formula>
    </cfRule>
    <cfRule type="cellIs" dxfId="6487" priority="6555" stopIfTrue="1" operator="equal">
      <formula>"ADMISIBLE"</formula>
    </cfRule>
  </conditionalFormatting>
  <conditionalFormatting sqref="AH374:AH384">
    <cfRule type="cellIs" dxfId="6486" priority="6553" stopIfTrue="1" operator="equal">
      <formula>"NO ADMISIBLE"</formula>
    </cfRule>
  </conditionalFormatting>
  <conditionalFormatting sqref="AH374:AH384">
    <cfRule type="cellIs" dxfId="6485" priority="6551" stopIfTrue="1" operator="equal">
      <formula>"NO ADMISIBLE"</formula>
    </cfRule>
    <cfRule type="cellIs" dxfId="6484" priority="6552" stopIfTrue="1" operator="equal">
      <formula>"ADMISIBLE"</formula>
    </cfRule>
  </conditionalFormatting>
  <conditionalFormatting sqref="B375:C375">
    <cfRule type="cellIs" dxfId="6483" priority="6550" stopIfTrue="1" operator="equal">
      <formula>"NO ADMISIBLE"</formula>
    </cfRule>
  </conditionalFormatting>
  <conditionalFormatting sqref="K378:M382 M376:M377">
    <cfRule type="cellIs" dxfId="6482" priority="6549" stopIfTrue="1" operator="equal">
      <formula>"NO ADMISIBLE"</formula>
    </cfRule>
  </conditionalFormatting>
  <conditionalFormatting sqref="J375:J384">
    <cfRule type="cellIs" dxfId="6481" priority="6548" stopIfTrue="1" operator="equal">
      <formula>"NO ADMISIBLE"</formula>
    </cfRule>
  </conditionalFormatting>
  <conditionalFormatting sqref="K378:L384">
    <cfRule type="cellIs" dxfId="6480" priority="6547" stopIfTrue="1" operator="equal">
      <formula>"NO ADMISIBLE"</formula>
    </cfRule>
  </conditionalFormatting>
  <conditionalFormatting sqref="C378:M384 M375:M377 C375:J377 B375:B384">
    <cfRule type="expression" dxfId="6479" priority="6546">
      <formula>MOD(ROW(),2)=0</formula>
    </cfRule>
  </conditionalFormatting>
  <conditionalFormatting sqref="T384:U384">
    <cfRule type="cellIs" dxfId="6478" priority="6545" stopIfTrue="1" operator="equal">
      <formula>"NO ADMISIBLE"</formula>
    </cfRule>
  </conditionalFormatting>
  <conditionalFormatting sqref="T384:U384">
    <cfRule type="cellIs" dxfId="6477" priority="6542" operator="equal">
      <formula>"VERIFICAR"</formula>
    </cfRule>
    <cfRule type="cellIs" dxfId="6476" priority="6543" operator="equal">
      <formula>"NO"</formula>
    </cfRule>
    <cfRule type="cellIs" dxfId="6475" priority="6544" operator="equal">
      <formula>"SI"</formula>
    </cfRule>
  </conditionalFormatting>
  <conditionalFormatting sqref="W384">
    <cfRule type="cellIs" dxfId="6474" priority="6541" stopIfTrue="1" operator="equal">
      <formula>"NO ADMISIBLE"</formula>
    </cfRule>
  </conditionalFormatting>
  <conditionalFormatting sqref="W384">
    <cfRule type="cellIs" dxfId="6473" priority="6538" operator="equal">
      <formula>"VERIFICAR"</formula>
    </cfRule>
    <cfRule type="cellIs" dxfId="6472" priority="6539" operator="equal">
      <formula>"NO"</formula>
    </cfRule>
    <cfRule type="cellIs" dxfId="6471" priority="6540" operator="equal">
      <formula>"SI"</formula>
    </cfRule>
  </conditionalFormatting>
  <conditionalFormatting sqref="Y384">
    <cfRule type="cellIs" dxfId="6470" priority="6537" stopIfTrue="1" operator="equal">
      <formula>"NO ADMISIBLE"</formula>
    </cfRule>
  </conditionalFormatting>
  <conditionalFormatting sqref="Y384">
    <cfRule type="cellIs" dxfId="6469" priority="6534" operator="equal">
      <formula>"VERIFICAR"</formula>
    </cfRule>
    <cfRule type="cellIs" dxfId="6468" priority="6535" operator="equal">
      <formula>"NO"</formula>
    </cfRule>
    <cfRule type="cellIs" dxfId="6467" priority="6536" operator="equal">
      <formula>"SI"</formula>
    </cfRule>
  </conditionalFormatting>
  <conditionalFormatting sqref="AA384:AI384">
    <cfRule type="cellIs" dxfId="6466" priority="6533" stopIfTrue="1" operator="equal">
      <formula>"NO ADMISIBLE"</formula>
    </cfRule>
  </conditionalFormatting>
  <conditionalFormatting sqref="AA384:AI384">
    <cfRule type="cellIs" dxfId="6465" priority="6530" operator="equal">
      <formula>"VERIFICAR"</formula>
    </cfRule>
    <cfRule type="cellIs" dxfId="6464" priority="6531" operator="equal">
      <formula>"NO"</formula>
    </cfRule>
    <cfRule type="cellIs" dxfId="6463" priority="6532" operator="equal">
      <formula>"SI"</formula>
    </cfRule>
  </conditionalFormatting>
  <conditionalFormatting sqref="S374">
    <cfRule type="cellIs" dxfId="6462" priority="6529" stopIfTrue="1" operator="equal">
      <formula>"NO ADMISIBLE"</formula>
    </cfRule>
  </conditionalFormatting>
  <conditionalFormatting sqref="S374">
    <cfRule type="cellIs" dxfId="6461" priority="6527" stopIfTrue="1" operator="equal">
      <formula>"NO ADMISIBLE"</formula>
    </cfRule>
    <cfRule type="cellIs" dxfId="6460" priority="6528" stopIfTrue="1" operator="equal">
      <formula>"ADMISIBLE"</formula>
    </cfRule>
  </conditionalFormatting>
  <conditionalFormatting sqref="K376:L377">
    <cfRule type="cellIs" dxfId="6459" priority="6526" stopIfTrue="1" operator="equal">
      <formula>"NO ADMISIBLE"</formula>
    </cfRule>
  </conditionalFormatting>
  <conditionalFormatting sqref="K375:L377">
    <cfRule type="cellIs" dxfId="6458" priority="6525" stopIfTrue="1" operator="equal">
      <formula>"NO ADMISIBLE"</formula>
    </cfRule>
  </conditionalFormatting>
  <conditionalFormatting sqref="K375:L377">
    <cfRule type="expression" dxfId="6457" priority="6524">
      <formula>MOD(ROW(),2)=0</formula>
    </cfRule>
  </conditionalFormatting>
  <conditionalFormatting sqref="K375:L377">
    <cfRule type="expression" dxfId="6456" priority="6523">
      <formula>AND(ROW()=CELL("row"),COLUMN()=CELL("COL"))</formula>
    </cfRule>
  </conditionalFormatting>
  <conditionalFormatting sqref="AA374:AA384">
    <cfRule type="cellIs" dxfId="6455" priority="6522" stopIfTrue="1" operator="equal">
      <formula>"NO ADMISIBLE"</formula>
    </cfRule>
  </conditionalFormatting>
  <conditionalFormatting sqref="AA374:AA384">
    <cfRule type="cellIs" dxfId="6454" priority="6520" stopIfTrue="1" operator="equal">
      <formula>"NO ADMISIBLE"</formula>
    </cfRule>
    <cfRule type="cellIs" dxfId="6453" priority="6521" stopIfTrue="1" operator="equal">
      <formula>"ADMISIBLE"</formula>
    </cfRule>
  </conditionalFormatting>
  <conditionalFormatting sqref="Q376:R384 T375:AI384 Q374:Q375 S374:AI374">
    <cfRule type="cellIs" dxfId="6452" priority="6519" operator="equal">
      <formula>"NO CUMPLE"</formula>
    </cfRule>
  </conditionalFormatting>
  <conditionalFormatting sqref="B380:B383">
    <cfRule type="cellIs" dxfId="6451" priority="6518" stopIfTrue="1" operator="equal">
      <formula>"NO ADMISIBLE"</formula>
    </cfRule>
  </conditionalFormatting>
  <conditionalFormatting sqref="C386 C392:C395 AD386:AD395 U386:U395 Y386:Z395 M395:M396 Z396 M386:Q386 N387:Q396">
    <cfRule type="cellIs" dxfId="6450" priority="6517" stopIfTrue="1" operator="equal">
      <formula>"NO ADMISIBLE"</formula>
    </cfRule>
  </conditionalFormatting>
  <conditionalFormatting sqref="V386:Y386 V387:X395 V396 X396">
    <cfRule type="cellIs" dxfId="6449" priority="6515" stopIfTrue="1" operator="equal">
      <formula>"NO ADMISIBLE"</formula>
    </cfRule>
    <cfRule type="cellIs" dxfId="6448" priority="6516" stopIfTrue="1" operator="equal">
      <formula>"ADMISIBLE"</formula>
    </cfRule>
  </conditionalFormatting>
  <conditionalFormatting sqref="Z386:Z396">
    <cfRule type="cellIs" dxfId="6447" priority="6513" stopIfTrue="1" operator="equal">
      <formula>"NO ADMISIBLE"</formula>
    </cfRule>
    <cfRule type="cellIs" dxfId="6446" priority="6514" stopIfTrue="1" operator="equal">
      <formula>"ADMISIBLE"</formula>
    </cfRule>
  </conditionalFormatting>
  <conditionalFormatting sqref="AE386:AE395">
    <cfRule type="cellIs" dxfId="6445" priority="6512" stopIfTrue="1" operator="equal">
      <formula>"NO ADMISIBLE"</formula>
    </cfRule>
  </conditionalFormatting>
  <conditionalFormatting sqref="AE386">
    <cfRule type="cellIs" dxfId="6444" priority="6510" stopIfTrue="1" operator="equal">
      <formula>"NO ADMISIBLE"</formula>
    </cfRule>
    <cfRule type="cellIs" dxfId="6443" priority="6511" stopIfTrue="1" operator="equal">
      <formula>"ADMISIBLE"</formula>
    </cfRule>
  </conditionalFormatting>
  <conditionalFormatting sqref="AG386:AG395">
    <cfRule type="cellIs" dxfId="6442" priority="6509" stopIfTrue="1" operator="equal">
      <formula>"NO ADMISIBLE"</formula>
    </cfRule>
  </conditionalFormatting>
  <conditionalFormatting sqref="AG386">
    <cfRule type="cellIs" dxfId="6441" priority="6507" stopIfTrue="1" operator="equal">
      <formula>"NO ADMISIBLE"</formula>
    </cfRule>
    <cfRule type="cellIs" dxfId="6440" priority="6508" stopIfTrue="1" operator="equal">
      <formula>"ADMISIBLE"</formula>
    </cfRule>
  </conditionalFormatting>
  <conditionalFormatting sqref="R390:R396">
    <cfRule type="cellIs" dxfId="6439" priority="6506" stopIfTrue="1" operator="equal">
      <formula>"NO ADMISIBLE"</formula>
    </cfRule>
  </conditionalFormatting>
  <conditionalFormatting sqref="D386:D395">
    <cfRule type="cellIs" dxfId="6438" priority="6505" stopIfTrue="1" operator="equal">
      <formula>"NO ADMISIBLE"</formula>
    </cfRule>
  </conditionalFormatting>
  <conditionalFormatting sqref="AI386:AI396">
    <cfRule type="cellIs" dxfId="6437" priority="6504" stopIfTrue="1" operator="equal">
      <formula>"NO ADMISIBLE"</formula>
    </cfRule>
  </conditionalFormatting>
  <conditionalFormatting sqref="AI386:AI396">
    <cfRule type="cellIs" dxfId="6436" priority="6502" stopIfTrue="1" operator="equal">
      <formula>"NO ADMISIBLE"</formula>
    </cfRule>
    <cfRule type="cellIs" dxfId="6435" priority="6503" stopIfTrue="1" operator="equal">
      <formula>"ADMISIBLE"</formula>
    </cfRule>
  </conditionalFormatting>
  <conditionalFormatting sqref="AA386:AA396">
    <cfRule type="cellIs" dxfId="6434" priority="6501" stopIfTrue="1" operator="equal">
      <formula>"NO ADMISIBLE"</formula>
    </cfRule>
  </conditionalFormatting>
  <conditionalFormatting sqref="AA386:AA396">
    <cfRule type="cellIs" dxfId="6433" priority="6499" stopIfTrue="1" operator="equal">
      <formula>"NO ADMISIBLE"</formula>
    </cfRule>
    <cfRule type="cellIs" dxfId="6432" priority="6500" stopIfTrue="1" operator="equal">
      <formula>"ADMISIBLE"</formula>
    </cfRule>
  </conditionalFormatting>
  <conditionalFormatting sqref="J388:J396">
    <cfRule type="cellIs" dxfId="6431" priority="6498" stopIfTrue="1" operator="equal">
      <formula>"NO ADMISIBLE"</formula>
    </cfRule>
  </conditionalFormatting>
  <conditionalFormatting sqref="M387">
    <cfRule type="cellIs" dxfId="6430" priority="6497" stopIfTrue="1" operator="equal">
      <formula>"NO ADMISIBLE"</formula>
    </cfRule>
  </conditionalFormatting>
  <conditionalFormatting sqref="T386:T395">
    <cfRule type="cellIs" dxfId="6429" priority="6496" stopIfTrue="1" operator="equal">
      <formula>"NO ADMISIBLE"</formula>
    </cfRule>
  </conditionalFormatting>
  <conditionalFormatting sqref="T387:T395">
    <cfRule type="cellIs" dxfId="6428" priority="6493" operator="equal">
      <formula>"VERIFICAR"</formula>
    </cfRule>
    <cfRule type="cellIs" dxfId="6427" priority="6494" operator="equal">
      <formula>"NO"</formula>
    </cfRule>
    <cfRule type="cellIs" dxfId="6426" priority="6495" operator="equal">
      <formula>"SI"</formula>
    </cfRule>
  </conditionalFormatting>
  <conditionalFormatting sqref="AB386:AB395">
    <cfRule type="cellIs" dxfId="6425" priority="6492" stopIfTrue="1" operator="equal">
      <formula>"NO ADMISIBLE"</formula>
    </cfRule>
  </conditionalFormatting>
  <conditionalFormatting sqref="AC386:AC395">
    <cfRule type="cellIs" dxfId="6424" priority="6491" stopIfTrue="1" operator="equal">
      <formula>"NO ADMISIBLE"</formula>
    </cfRule>
  </conditionalFormatting>
  <conditionalFormatting sqref="AF386:AF396">
    <cfRule type="cellIs" dxfId="6423" priority="6490" stopIfTrue="1" operator="equal">
      <formula>"NO ADMISIBLE"</formula>
    </cfRule>
  </conditionalFormatting>
  <conditionalFormatting sqref="AF386:AF396">
    <cfRule type="cellIs" dxfId="6422" priority="6488" stopIfTrue="1" operator="equal">
      <formula>"NO ADMISIBLE"</formula>
    </cfRule>
    <cfRule type="cellIs" dxfId="6421" priority="6489" stopIfTrue="1" operator="equal">
      <formula>"ADMISIBLE"</formula>
    </cfRule>
  </conditionalFormatting>
  <conditionalFormatting sqref="AH386:AH396">
    <cfRule type="cellIs" dxfId="6420" priority="6487" stopIfTrue="1" operator="equal">
      <formula>"NO ADMISIBLE"</formula>
    </cfRule>
  </conditionalFormatting>
  <conditionalFormatting sqref="AH386:AH396">
    <cfRule type="cellIs" dxfId="6419" priority="6485" stopIfTrue="1" operator="equal">
      <formula>"NO ADMISIBLE"</formula>
    </cfRule>
    <cfRule type="cellIs" dxfId="6418" priority="6486" stopIfTrue="1" operator="equal">
      <formula>"ADMISIBLE"</formula>
    </cfRule>
  </conditionalFormatting>
  <conditionalFormatting sqref="B387:C387">
    <cfRule type="cellIs" dxfId="6417" priority="6484" stopIfTrue="1" operator="equal">
      <formula>"NO ADMISIBLE"</formula>
    </cfRule>
  </conditionalFormatting>
  <conditionalFormatting sqref="K390:M394 M388:M389">
    <cfRule type="cellIs" dxfId="6416" priority="6483" stopIfTrue="1" operator="equal">
      <formula>"NO ADMISIBLE"</formula>
    </cfRule>
  </conditionalFormatting>
  <conditionalFormatting sqref="J387:J396">
    <cfRule type="cellIs" dxfId="6415" priority="6482" stopIfTrue="1" operator="equal">
      <formula>"NO ADMISIBLE"</formula>
    </cfRule>
  </conditionalFormatting>
  <conditionalFormatting sqref="K390:L396">
    <cfRule type="cellIs" dxfId="6414" priority="6481" stopIfTrue="1" operator="equal">
      <formula>"NO ADMISIBLE"</formula>
    </cfRule>
  </conditionalFormatting>
  <conditionalFormatting sqref="C390:M396 M387:M389 C387:J389 B387:B396">
    <cfRule type="expression" dxfId="6413" priority="6480">
      <formula>MOD(ROW(),2)=0</formula>
    </cfRule>
  </conditionalFormatting>
  <conditionalFormatting sqref="T396:U396">
    <cfRule type="cellIs" dxfId="6412" priority="6479" stopIfTrue="1" operator="equal">
      <formula>"NO ADMISIBLE"</formula>
    </cfRule>
  </conditionalFormatting>
  <conditionalFormatting sqref="T396:U396">
    <cfRule type="cellIs" dxfId="6411" priority="6476" operator="equal">
      <formula>"VERIFICAR"</formula>
    </cfRule>
    <cfRule type="cellIs" dxfId="6410" priority="6477" operator="equal">
      <formula>"NO"</formula>
    </cfRule>
    <cfRule type="cellIs" dxfId="6409" priority="6478" operator="equal">
      <formula>"SI"</formula>
    </cfRule>
  </conditionalFormatting>
  <conditionalFormatting sqref="W396">
    <cfRule type="cellIs" dxfId="6408" priority="6475" stopIfTrue="1" operator="equal">
      <formula>"NO ADMISIBLE"</formula>
    </cfRule>
  </conditionalFormatting>
  <conditionalFormatting sqref="W396">
    <cfRule type="cellIs" dxfId="6407" priority="6472" operator="equal">
      <formula>"VERIFICAR"</formula>
    </cfRule>
    <cfRule type="cellIs" dxfId="6406" priority="6473" operator="equal">
      <formula>"NO"</formula>
    </cfRule>
    <cfRule type="cellIs" dxfId="6405" priority="6474" operator="equal">
      <formula>"SI"</formula>
    </cfRule>
  </conditionalFormatting>
  <conditionalFormatting sqref="Y396">
    <cfRule type="cellIs" dxfId="6404" priority="6471" stopIfTrue="1" operator="equal">
      <formula>"NO ADMISIBLE"</formula>
    </cfRule>
  </conditionalFormatting>
  <conditionalFormatting sqref="Y396">
    <cfRule type="cellIs" dxfId="6403" priority="6468" operator="equal">
      <formula>"VERIFICAR"</formula>
    </cfRule>
    <cfRule type="cellIs" dxfId="6402" priority="6469" operator="equal">
      <formula>"NO"</formula>
    </cfRule>
    <cfRule type="cellIs" dxfId="6401" priority="6470" operator="equal">
      <formula>"SI"</formula>
    </cfRule>
  </conditionalFormatting>
  <conditionalFormatting sqref="AA396:AI396">
    <cfRule type="cellIs" dxfId="6400" priority="6467" stopIfTrue="1" operator="equal">
      <formula>"NO ADMISIBLE"</formula>
    </cfRule>
  </conditionalFormatting>
  <conditionalFormatting sqref="AA396:AI396">
    <cfRule type="cellIs" dxfId="6399" priority="6464" operator="equal">
      <formula>"VERIFICAR"</formula>
    </cfRule>
    <cfRule type="cellIs" dxfId="6398" priority="6465" operator="equal">
      <formula>"NO"</formula>
    </cfRule>
    <cfRule type="cellIs" dxfId="6397" priority="6466" operator="equal">
      <formula>"SI"</formula>
    </cfRule>
  </conditionalFormatting>
  <conditionalFormatting sqref="S386">
    <cfRule type="cellIs" dxfId="6396" priority="6463" stopIfTrue="1" operator="equal">
      <formula>"NO ADMISIBLE"</formula>
    </cfRule>
  </conditionalFormatting>
  <conditionalFormatting sqref="S386">
    <cfRule type="cellIs" dxfId="6395" priority="6461" stopIfTrue="1" operator="equal">
      <formula>"NO ADMISIBLE"</formula>
    </cfRule>
    <cfRule type="cellIs" dxfId="6394" priority="6462" stopIfTrue="1" operator="equal">
      <formula>"ADMISIBLE"</formula>
    </cfRule>
  </conditionalFormatting>
  <conditionalFormatting sqref="K388:L389">
    <cfRule type="cellIs" dxfId="6393" priority="6460" stopIfTrue="1" operator="equal">
      <formula>"NO ADMISIBLE"</formula>
    </cfRule>
  </conditionalFormatting>
  <conditionalFormatting sqref="K387:L389">
    <cfRule type="cellIs" dxfId="6392" priority="6459" stopIfTrue="1" operator="equal">
      <formula>"NO ADMISIBLE"</formula>
    </cfRule>
  </conditionalFormatting>
  <conditionalFormatting sqref="K387:L389">
    <cfRule type="expression" dxfId="6391" priority="6458">
      <formula>MOD(ROW(),2)=0</formula>
    </cfRule>
  </conditionalFormatting>
  <conditionalFormatting sqref="K387:L389">
    <cfRule type="expression" dxfId="6390" priority="6457">
      <formula>AND(ROW()=CELL("row"),COLUMN()=CELL("COL"))</formula>
    </cfRule>
  </conditionalFormatting>
  <conditionalFormatting sqref="AA386:AA396">
    <cfRule type="cellIs" dxfId="6389" priority="6456" stopIfTrue="1" operator="equal">
      <formula>"NO ADMISIBLE"</formula>
    </cfRule>
  </conditionalFormatting>
  <conditionalFormatting sqref="AA386:AA396">
    <cfRule type="cellIs" dxfId="6388" priority="6454" stopIfTrue="1" operator="equal">
      <formula>"NO ADMISIBLE"</formula>
    </cfRule>
    <cfRule type="cellIs" dxfId="6387" priority="6455" stopIfTrue="1" operator="equal">
      <formula>"ADMISIBLE"</formula>
    </cfRule>
  </conditionalFormatting>
  <conditionalFormatting sqref="Q390:R396 T387:AI396 Q386:Q389 S386:AI386">
    <cfRule type="cellIs" dxfId="6386" priority="6453" operator="equal">
      <formula>"NO CUMPLE"</formula>
    </cfRule>
  </conditionalFormatting>
  <conditionalFormatting sqref="B392:B395">
    <cfRule type="cellIs" dxfId="6385" priority="6452" stopIfTrue="1" operator="equal">
      <formula>"NO ADMISIBLE"</formula>
    </cfRule>
  </conditionalFormatting>
  <conditionalFormatting sqref="C398 C404:C407 AD398:AD407 U398:U407 Y398:Z407 M407:M408 Z408 M398:Q398 N399:Q408">
    <cfRule type="cellIs" dxfId="6384" priority="6451" stopIfTrue="1" operator="equal">
      <formula>"NO ADMISIBLE"</formula>
    </cfRule>
  </conditionalFormatting>
  <conditionalFormatting sqref="V398:Y398 V399:X407 V408 X408">
    <cfRule type="cellIs" dxfId="6383" priority="6449" stopIfTrue="1" operator="equal">
      <formula>"NO ADMISIBLE"</formula>
    </cfRule>
    <cfRule type="cellIs" dxfId="6382" priority="6450" stopIfTrue="1" operator="equal">
      <formula>"ADMISIBLE"</formula>
    </cfRule>
  </conditionalFormatting>
  <conditionalFormatting sqref="Z398:Z408">
    <cfRule type="cellIs" dxfId="6381" priority="6447" stopIfTrue="1" operator="equal">
      <formula>"NO ADMISIBLE"</formula>
    </cfRule>
    <cfRule type="cellIs" dxfId="6380" priority="6448" stopIfTrue="1" operator="equal">
      <formula>"ADMISIBLE"</formula>
    </cfRule>
  </conditionalFormatting>
  <conditionalFormatting sqref="AE398:AE407">
    <cfRule type="cellIs" dxfId="6379" priority="6446" stopIfTrue="1" operator="equal">
      <formula>"NO ADMISIBLE"</formula>
    </cfRule>
  </conditionalFormatting>
  <conditionalFormatting sqref="AE398">
    <cfRule type="cellIs" dxfId="6378" priority="6444" stopIfTrue="1" operator="equal">
      <formula>"NO ADMISIBLE"</formula>
    </cfRule>
    <cfRule type="cellIs" dxfId="6377" priority="6445" stopIfTrue="1" operator="equal">
      <formula>"ADMISIBLE"</formula>
    </cfRule>
  </conditionalFormatting>
  <conditionalFormatting sqref="AG398:AG407">
    <cfRule type="cellIs" dxfId="6376" priority="6443" stopIfTrue="1" operator="equal">
      <formula>"NO ADMISIBLE"</formula>
    </cfRule>
  </conditionalFormatting>
  <conditionalFormatting sqref="AG398">
    <cfRule type="cellIs" dxfId="6375" priority="6441" stopIfTrue="1" operator="equal">
      <formula>"NO ADMISIBLE"</formula>
    </cfRule>
    <cfRule type="cellIs" dxfId="6374" priority="6442" stopIfTrue="1" operator="equal">
      <formula>"ADMISIBLE"</formula>
    </cfRule>
  </conditionalFormatting>
  <conditionalFormatting sqref="R402:R408">
    <cfRule type="cellIs" dxfId="6373" priority="6440" stopIfTrue="1" operator="equal">
      <formula>"NO ADMISIBLE"</formula>
    </cfRule>
  </conditionalFormatting>
  <conditionalFormatting sqref="D398:D407">
    <cfRule type="cellIs" dxfId="6372" priority="6439" stopIfTrue="1" operator="equal">
      <formula>"NO ADMISIBLE"</formula>
    </cfRule>
  </conditionalFormatting>
  <conditionalFormatting sqref="AI398:AI408">
    <cfRule type="cellIs" dxfId="6371" priority="6438" stopIfTrue="1" operator="equal">
      <formula>"NO ADMISIBLE"</formula>
    </cfRule>
  </conditionalFormatting>
  <conditionalFormatting sqref="AI398:AI408">
    <cfRule type="cellIs" dxfId="6370" priority="6436" stopIfTrue="1" operator="equal">
      <formula>"NO ADMISIBLE"</formula>
    </cfRule>
    <cfRule type="cellIs" dxfId="6369" priority="6437" stopIfTrue="1" operator="equal">
      <formula>"ADMISIBLE"</formula>
    </cfRule>
  </conditionalFormatting>
  <conditionalFormatting sqref="AA398:AA408">
    <cfRule type="cellIs" dxfId="6368" priority="6435" stopIfTrue="1" operator="equal">
      <formula>"NO ADMISIBLE"</formula>
    </cfRule>
  </conditionalFormatting>
  <conditionalFormatting sqref="AA398:AA408">
    <cfRule type="cellIs" dxfId="6367" priority="6433" stopIfTrue="1" operator="equal">
      <formula>"NO ADMISIBLE"</formula>
    </cfRule>
    <cfRule type="cellIs" dxfId="6366" priority="6434" stopIfTrue="1" operator="equal">
      <formula>"ADMISIBLE"</formula>
    </cfRule>
  </conditionalFormatting>
  <conditionalFormatting sqref="J400:J408">
    <cfRule type="cellIs" dxfId="6365" priority="6432" stopIfTrue="1" operator="equal">
      <formula>"NO ADMISIBLE"</formula>
    </cfRule>
  </conditionalFormatting>
  <conditionalFormatting sqref="M399">
    <cfRule type="cellIs" dxfId="6364" priority="6431" stopIfTrue="1" operator="equal">
      <formula>"NO ADMISIBLE"</formula>
    </cfRule>
  </conditionalFormatting>
  <conditionalFormatting sqref="T398:T407">
    <cfRule type="cellIs" dxfId="6363" priority="6430" stopIfTrue="1" operator="equal">
      <formula>"NO ADMISIBLE"</formula>
    </cfRule>
  </conditionalFormatting>
  <conditionalFormatting sqref="T399:T407">
    <cfRule type="cellIs" dxfId="6362" priority="6427" operator="equal">
      <formula>"VERIFICAR"</formula>
    </cfRule>
    <cfRule type="cellIs" dxfId="6361" priority="6428" operator="equal">
      <formula>"NO"</formula>
    </cfRule>
    <cfRule type="cellIs" dxfId="6360" priority="6429" operator="equal">
      <formula>"SI"</formula>
    </cfRule>
  </conditionalFormatting>
  <conditionalFormatting sqref="AB398:AB407">
    <cfRule type="cellIs" dxfId="6359" priority="6426" stopIfTrue="1" operator="equal">
      <formula>"NO ADMISIBLE"</formula>
    </cfRule>
  </conditionalFormatting>
  <conditionalFormatting sqref="AC398:AC407">
    <cfRule type="cellIs" dxfId="6358" priority="6425" stopIfTrue="1" operator="equal">
      <formula>"NO ADMISIBLE"</formula>
    </cfRule>
  </conditionalFormatting>
  <conditionalFormatting sqref="AF398:AF408">
    <cfRule type="cellIs" dxfId="6357" priority="6424" stopIfTrue="1" operator="equal">
      <formula>"NO ADMISIBLE"</formula>
    </cfRule>
  </conditionalFormatting>
  <conditionalFormatting sqref="AF398:AF408">
    <cfRule type="cellIs" dxfId="6356" priority="6422" stopIfTrue="1" operator="equal">
      <formula>"NO ADMISIBLE"</formula>
    </cfRule>
    <cfRule type="cellIs" dxfId="6355" priority="6423" stopIfTrue="1" operator="equal">
      <formula>"ADMISIBLE"</formula>
    </cfRule>
  </conditionalFormatting>
  <conditionalFormatting sqref="AH398:AH408">
    <cfRule type="cellIs" dxfId="6354" priority="6421" stopIfTrue="1" operator="equal">
      <formula>"NO ADMISIBLE"</formula>
    </cfRule>
  </conditionalFormatting>
  <conditionalFormatting sqref="AH398:AH408">
    <cfRule type="cellIs" dxfId="6353" priority="6419" stopIfTrue="1" operator="equal">
      <formula>"NO ADMISIBLE"</formula>
    </cfRule>
    <cfRule type="cellIs" dxfId="6352" priority="6420" stopIfTrue="1" operator="equal">
      <formula>"ADMISIBLE"</formula>
    </cfRule>
  </conditionalFormatting>
  <conditionalFormatting sqref="B399:C399">
    <cfRule type="cellIs" dxfId="6351" priority="6418" stopIfTrue="1" operator="equal">
      <formula>"NO ADMISIBLE"</formula>
    </cfRule>
  </conditionalFormatting>
  <conditionalFormatting sqref="K402:M406 M400:M401">
    <cfRule type="cellIs" dxfId="6350" priority="6417" stopIfTrue="1" operator="equal">
      <formula>"NO ADMISIBLE"</formula>
    </cfRule>
  </conditionalFormatting>
  <conditionalFormatting sqref="J399:J408">
    <cfRule type="cellIs" dxfId="6349" priority="6416" stopIfTrue="1" operator="equal">
      <formula>"NO ADMISIBLE"</formula>
    </cfRule>
  </conditionalFormatting>
  <conditionalFormatting sqref="K402:L408">
    <cfRule type="cellIs" dxfId="6348" priority="6415" stopIfTrue="1" operator="equal">
      <formula>"NO ADMISIBLE"</formula>
    </cfRule>
  </conditionalFormatting>
  <conditionalFormatting sqref="C402:M408 M399:M401 C399:J401 B399:B408">
    <cfRule type="expression" dxfId="6347" priority="6414">
      <formula>MOD(ROW(),2)=0</formula>
    </cfRule>
  </conditionalFormatting>
  <conditionalFormatting sqref="T408:U408">
    <cfRule type="cellIs" dxfId="6346" priority="6413" stopIfTrue="1" operator="equal">
      <formula>"NO ADMISIBLE"</formula>
    </cfRule>
  </conditionalFormatting>
  <conditionalFormatting sqref="T408:U408">
    <cfRule type="cellIs" dxfId="6345" priority="6410" operator="equal">
      <formula>"VERIFICAR"</formula>
    </cfRule>
    <cfRule type="cellIs" dxfId="6344" priority="6411" operator="equal">
      <formula>"NO"</formula>
    </cfRule>
    <cfRule type="cellIs" dxfId="6343" priority="6412" operator="equal">
      <formula>"SI"</formula>
    </cfRule>
  </conditionalFormatting>
  <conditionalFormatting sqref="W408">
    <cfRule type="cellIs" dxfId="6342" priority="6409" stopIfTrue="1" operator="equal">
      <formula>"NO ADMISIBLE"</formula>
    </cfRule>
  </conditionalFormatting>
  <conditionalFormatting sqref="W408">
    <cfRule type="cellIs" dxfId="6341" priority="6406" operator="equal">
      <formula>"VERIFICAR"</formula>
    </cfRule>
    <cfRule type="cellIs" dxfId="6340" priority="6407" operator="equal">
      <formula>"NO"</formula>
    </cfRule>
    <cfRule type="cellIs" dxfId="6339" priority="6408" operator="equal">
      <formula>"SI"</formula>
    </cfRule>
  </conditionalFormatting>
  <conditionalFormatting sqref="Y408">
    <cfRule type="cellIs" dxfId="6338" priority="6405" stopIfTrue="1" operator="equal">
      <formula>"NO ADMISIBLE"</formula>
    </cfRule>
  </conditionalFormatting>
  <conditionalFormatting sqref="Y408">
    <cfRule type="cellIs" dxfId="6337" priority="6402" operator="equal">
      <formula>"VERIFICAR"</formula>
    </cfRule>
    <cfRule type="cellIs" dxfId="6336" priority="6403" operator="equal">
      <formula>"NO"</formula>
    </cfRule>
    <cfRule type="cellIs" dxfId="6335" priority="6404" operator="equal">
      <formula>"SI"</formula>
    </cfRule>
  </conditionalFormatting>
  <conditionalFormatting sqref="AA408:AI408">
    <cfRule type="cellIs" dxfId="6334" priority="6401" stopIfTrue="1" operator="equal">
      <formula>"NO ADMISIBLE"</formula>
    </cfRule>
  </conditionalFormatting>
  <conditionalFormatting sqref="AA408:AI408">
    <cfRule type="cellIs" dxfId="6333" priority="6398" operator="equal">
      <formula>"VERIFICAR"</formula>
    </cfRule>
    <cfRule type="cellIs" dxfId="6332" priority="6399" operator="equal">
      <formula>"NO"</formula>
    </cfRule>
    <cfRule type="cellIs" dxfId="6331" priority="6400" operator="equal">
      <formula>"SI"</formula>
    </cfRule>
  </conditionalFormatting>
  <conditionalFormatting sqref="S398">
    <cfRule type="cellIs" dxfId="6330" priority="6397" stopIfTrue="1" operator="equal">
      <formula>"NO ADMISIBLE"</formula>
    </cfRule>
  </conditionalFormatting>
  <conditionalFormatting sqref="S398">
    <cfRule type="cellIs" dxfId="6329" priority="6395" stopIfTrue="1" operator="equal">
      <formula>"NO ADMISIBLE"</formula>
    </cfRule>
    <cfRule type="cellIs" dxfId="6328" priority="6396" stopIfTrue="1" operator="equal">
      <formula>"ADMISIBLE"</formula>
    </cfRule>
  </conditionalFormatting>
  <conditionalFormatting sqref="K400:L401">
    <cfRule type="cellIs" dxfId="6327" priority="6394" stopIfTrue="1" operator="equal">
      <formula>"NO ADMISIBLE"</formula>
    </cfRule>
  </conditionalFormatting>
  <conditionalFormatting sqref="K399:L401">
    <cfRule type="cellIs" dxfId="6326" priority="6393" stopIfTrue="1" operator="equal">
      <formula>"NO ADMISIBLE"</formula>
    </cfRule>
  </conditionalFormatting>
  <conditionalFormatting sqref="K399:L401">
    <cfRule type="expression" dxfId="6325" priority="6392">
      <formula>MOD(ROW(),2)=0</formula>
    </cfRule>
  </conditionalFormatting>
  <conditionalFormatting sqref="K399:L401">
    <cfRule type="expression" dxfId="6324" priority="6391">
      <formula>AND(ROW()=CELL("row"),COLUMN()=CELL("COL"))</formula>
    </cfRule>
  </conditionalFormatting>
  <conditionalFormatting sqref="AA398:AA408">
    <cfRule type="cellIs" dxfId="6323" priority="6390" stopIfTrue="1" operator="equal">
      <formula>"NO ADMISIBLE"</formula>
    </cfRule>
  </conditionalFormatting>
  <conditionalFormatting sqref="AA398:AA408">
    <cfRule type="cellIs" dxfId="6322" priority="6388" stopIfTrue="1" operator="equal">
      <formula>"NO ADMISIBLE"</formula>
    </cfRule>
    <cfRule type="cellIs" dxfId="6321" priority="6389" stopIfTrue="1" operator="equal">
      <formula>"ADMISIBLE"</formula>
    </cfRule>
  </conditionalFormatting>
  <conditionalFormatting sqref="Q402:R408 T399:AI408 Q398:Q401 S398:AI398">
    <cfRule type="cellIs" dxfId="6320" priority="6387" operator="equal">
      <formula>"NO CUMPLE"</formula>
    </cfRule>
  </conditionalFormatting>
  <conditionalFormatting sqref="B404:B407">
    <cfRule type="cellIs" dxfId="6319" priority="6386" stopIfTrue="1" operator="equal">
      <formula>"NO ADMISIBLE"</formula>
    </cfRule>
  </conditionalFormatting>
  <conditionalFormatting sqref="C410 C416:C419 AD410:AD419 U410:U419 Y410:Z419 M419:M420 Z420 M410:Q410 N411:Q420">
    <cfRule type="cellIs" dxfId="6318" priority="6385" stopIfTrue="1" operator="equal">
      <formula>"NO ADMISIBLE"</formula>
    </cfRule>
  </conditionalFormatting>
  <conditionalFormatting sqref="V410:Y410 V411:X419 V420 X420">
    <cfRule type="cellIs" dxfId="6317" priority="6383" stopIfTrue="1" operator="equal">
      <formula>"NO ADMISIBLE"</formula>
    </cfRule>
    <cfRule type="cellIs" dxfId="6316" priority="6384" stopIfTrue="1" operator="equal">
      <formula>"ADMISIBLE"</formula>
    </cfRule>
  </conditionalFormatting>
  <conditionalFormatting sqref="Z410:Z420">
    <cfRule type="cellIs" dxfId="6315" priority="6381" stopIfTrue="1" operator="equal">
      <formula>"NO ADMISIBLE"</formula>
    </cfRule>
    <cfRule type="cellIs" dxfId="6314" priority="6382" stopIfTrue="1" operator="equal">
      <formula>"ADMISIBLE"</formula>
    </cfRule>
  </conditionalFormatting>
  <conditionalFormatting sqref="AE410:AE419">
    <cfRule type="cellIs" dxfId="6313" priority="6380" stopIfTrue="1" operator="equal">
      <formula>"NO ADMISIBLE"</formula>
    </cfRule>
  </conditionalFormatting>
  <conditionalFormatting sqref="AE410">
    <cfRule type="cellIs" dxfId="6312" priority="6378" stopIfTrue="1" operator="equal">
      <formula>"NO ADMISIBLE"</formula>
    </cfRule>
    <cfRule type="cellIs" dxfId="6311" priority="6379" stopIfTrue="1" operator="equal">
      <formula>"ADMISIBLE"</formula>
    </cfRule>
  </conditionalFormatting>
  <conditionalFormatting sqref="AG410:AG419">
    <cfRule type="cellIs" dxfId="6310" priority="6377" stopIfTrue="1" operator="equal">
      <formula>"NO ADMISIBLE"</formula>
    </cfRule>
  </conditionalFormatting>
  <conditionalFormatting sqref="AG410">
    <cfRule type="cellIs" dxfId="6309" priority="6375" stopIfTrue="1" operator="equal">
      <formula>"NO ADMISIBLE"</formula>
    </cfRule>
    <cfRule type="cellIs" dxfId="6308" priority="6376" stopIfTrue="1" operator="equal">
      <formula>"ADMISIBLE"</formula>
    </cfRule>
  </conditionalFormatting>
  <conditionalFormatting sqref="R419:R420">
    <cfRule type="cellIs" dxfId="6307" priority="6374" stopIfTrue="1" operator="equal">
      <formula>"NO ADMISIBLE"</formula>
    </cfRule>
  </conditionalFormatting>
  <conditionalFormatting sqref="D410:D419">
    <cfRule type="cellIs" dxfId="6306" priority="6373" stopIfTrue="1" operator="equal">
      <formula>"NO ADMISIBLE"</formula>
    </cfRule>
  </conditionalFormatting>
  <conditionalFormatting sqref="AI410:AI420">
    <cfRule type="cellIs" dxfId="6305" priority="6372" stopIfTrue="1" operator="equal">
      <formula>"NO ADMISIBLE"</formula>
    </cfRule>
  </conditionalFormatting>
  <conditionalFormatting sqref="AI410:AI420">
    <cfRule type="cellIs" dxfId="6304" priority="6370" stopIfTrue="1" operator="equal">
      <formula>"NO ADMISIBLE"</formula>
    </cfRule>
    <cfRule type="cellIs" dxfId="6303" priority="6371" stopIfTrue="1" operator="equal">
      <formula>"ADMISIBLE"</formula>
    </cfRule>
  </conditionalFormatting>
  <conditionalFormatting sqref="AA410:AA420">
    <cfRule type="cellIs" dxfId="6302" priority="6369" stopIfTrue="1" operator="equal">
      <formula>"NO ADMISIBLE"</formula>
    </cfRule>
  </conditionalFormatting>
  <conditionalFormatting sqref="AA410:AA420">
    <cfRule type="cellIs" dxfId="6301" priority="6367" stopIfTrue="1" operator="equal">
      <formula>"NO ADMISIBLE"</formula>
    </cfRule>
    <cfRule type="cellIs" dxfId="6300" priority="6368" stopIfTrue="1" operator="equal">
      <formula>"ADMISIBLE"</formula>
    </cfRule>
  </conditionalFormatting>
  <conditionalFormatting sqref="J412:J420">
    <cfRule type="cellIs" dxfId="6299" priority="6366" stopIfTrue="1" operator="equal">
      <formula>"NO ADMISIBLE"</formula>
    </cfRule>
  </conditionalFormatting>
  <conditionalFormatting sqref="M411">
    <cfRule type="cellIs" dxfId="6298" priority="6365" stopIfTrue="1" operator="equal">
      <formula>"NO ADMISIBLE"</formula>
    </cfRule>
  </conditionalFormatting>
  <conditionalFormatting sqref="T410:T419">
    <cfRule type="cellIs" dxfId="6297" priority="6364" stopIfTrue="1" operator="equal">
      <formula>"NO ADMISIBLE"</formula>
    </cfRule>
  </conditionalFormatting>
  <conditionalFormatting sqref="T411:T419">
    <cfRule type="cellIs" dxfId="6296" priority="6361" operator="equal">
      <formula>"VERIFICAR"</formula>
    </cfRule>
    <cfRule type="cellIs" dxfId="6295" priority="6362" operator="equal">
      <formula>"NO"</formula>
    </cfRule>
    <cfRule type="cellIs" dxfId="6294" priority="6363" operator="equal">
      <formula>"SI"</formula>
    </cfRule>
  </conditionalFormatting>
  <conditionalFormatting sqref="AB410:AB419">
    <cfRule type="cellIs" dxfId="6293" priority="6360" stopIfTrue="1" operator="equal">
      <formula>"NO ADMISIBLE"</formula>
    </cfRule>
  </conditionalFormatting>
  <conditionalFormatting sqref="AC410:AC419">
    <cfRule type="cellIs" dxfId="6292" priority="6359" stopIfTrue="1" operator="equal">
      <formula>"NO ADMISIBLE"</formula>
    </cfRule>
  </conditionalFormatting>
  <conditionalFormatting sqref="AF410:AF420">
    <cfRule type="cellIs" dxfId="6291" priority="6358" stopIfTrue="1" operator="equal">
      <formula>"NO ADMISIBLE"</formula>
    </cfRule>
  </conditionalFormatting>
  <conditionalFormatting sqref="AF410:AF420">
    <cfRule type="cellIs" dxfId="6290" priority="6356" stopIfTrue="1" operator="equal">
      <formula>"NO ADMISIBLE"</formula>
    </cfRule>
    <cfRule type="cellIs" dxfId="6289" priority="6357" stopIfTrue="1" operator="equal">
      <formula>"ADMISIBLE"</formula>
    </cfRule>
  </conditionalFormatting>
  <conditionalFormatting sqref="AH410:AH420">
    <cfRule type="cellIs" dxfId="6288" priority="6355" stopIfTrue="1" operator="equal">
      <formula>"NO ADMISIBLE"</formula>
    </cfRule>
  </conditionalFormatting>
  <conditionalFormatting sqref="AH410:AH420">
    <cfRule type="cellIs" dxfId="6287" priority="6353" stopIfTrue="1" operator="equal">
      <formula>"NO ADMISIBLE"</formula>
    </cfRule>
    <cfRule type="cellIs" dxfId="6286" priority="6354" stopIfTrue="1" operator="equal">
      <formula>"ADMISIBLE"</formula>
    </cfRule>
  </conditionalFormatting>
  <conditionalFormatting sqref="B411:C411">
    <cfRule type="cellIs" dxfId="6285" priority="6352" stopIfTrue="1" operator="equal">
      <formula>"NO ADMISIBLE"</formula>
    </cfRule>
  </conditionalFormatting>
  <conditionalFormatting sqref="K414:M418 M412:M413">
    <cfRule type="cellIs" dxfId="6284" priority="6351" stopIfTrue="1" operator="equal">
      <formula>"NO ADMISIBLE"</formula>
    </cfRule>
  </conditionalFormatting>
  <conditionalFormatting sqref="J411:J420">
    <cfRule type="cellIs" dxfId="6283" priority="6350" stopIfTrue="1" operator="equal">
      <formula>"NO ADMISIBLE"</formula>
    </cfRule>
  </conditionalFormatting>
  <conditionalFormatting sqref="K414:L420">
    <cfRule type="cellIs" dxfId="6282" priority="6349" stopIfTrue="1" operator="equal">
      <formula>"NO ADMISIBLE"</formula>
    </cfRule>
  </conditionalFormatting>
  <conditionalFormatting sqref="C414:M420 M411:M413 C411:J413 B411:B420">
    <cfRule type="expression" dxfId="6281" priority="6348">
      <formula>MOD(ROW(),2)=0</formula>
    </cfRule>
  </conditionalFormatting>
  <conditionalFormatting sqref="T420:U420">
    <cfRule type="cellIs" dxfId="6280" priority="6347" stopIfTrue="1" operator="equal">
      <formula>"NO ADMISIBLE"</formula>
    </cfRule>
  </conditionalFormatting>
  <conditionalFormatting sqref="T420:U420">
    <cfRule type="cellIs" dxfId="6279" priority="6344" operator="equal">
      <formula>"VERIFICAR"</formula>
    </cfRule>
    <cfRule type="cellIs" dxfId="6278" priority="6345" operator="equal">
      <formula>"NO"</formula>
    </cfRule>
    <cfRule type="cellIs" dxfId="6277" priority="6346" operator="equal">
      <formula>"SI"</formula>
    </cfRule>
  </conditionalFormatting>
  <conditionalFormatting sqref="W420">
    <cfRule type="cellIs" dxfId="6276" priority="6343" stopIfTrue="1" operator="equal">
      <formula>"NO ADMISIBLE"</formula>
    </cfRule>
  </conditionalFormatting>
  <conditionalFormatting sqref="W420">
    <cfRule type="cellIs" dxfId="6275" priority="6340" operator="equal">
      <formula>"VERIFICAR"</formula>
    </cfRule>
    <cfRule type="cellIs" dxfId="6274" priority="6341" operator="equal">
      <formula>"NO"</formula>
    </cfRule>
    <cfRule type="cellIs" dxfId="6273" priority="6342" operator="equal">
      <formula>"SI"</formula>
    </cfRule>
  </conditionalFormatting>
  <conditionalFormatting sqref="Y420">
    <cfRule type="cellIs" dxfId="6272" priority="6339" stopIfTrue="1" operator="equal">
      <formula>"NO ADMISIBLE"</formula>
    </cfRule>
  </conditionalFormatting>
  <conditionalFormatting sqref="Y420">
    <cfRule type="cellIs" dxfId="6271" priority="6336" operator="equal">
      <formula>"VERIFICAR"</formula>
    </cfRule>
    <cfRule type="cellIs" dxfId="6270" priority="6337" operator="equal">
      <formula>"NO"</formula>
    </cfRule>
    <cfRule type="cellIs" dxfId="6269" priority="6338" operator="equal">
      <formula>"SI"</formula>
    </cfRule>
  </conditionalFormatting>
  <conditionalFormatting sqref="AA420:AI420">
    <cfRule type="cellIs" dxfId="6268" priority="6335" stopIfTrue="1" operator="equal">
      <formula>"NO ADMISIBLE"</formula>
    </cfRule>
  </conditionalFormatting>
  <conditionalFormatting sqref="AA420:AI420">
    <cfRule type="cellIs" dxfId="6267" priority="6332" operator="equal">
      <formula>"VERIFICAR"</formula>
    </cfRule>
    <cfRule type="cellIs" dxfId="6266" priority="6333" operator="equal">
      <formula>"NO"</formula>
    </cfRule>
    <cfRule type="cellIs" dxfId="6265" priority="6334" operator="equal">
      <formula>"SI"</formula>
    </cfRule>
  </conditionalFormatting>
  <conditionalFormatting sqref="S410">
    <cfRule type="cellIs" dxfId="6264" priority="6331" stopIfTrue="1" operator="equal">
      <formula>"NO ADMISIBLE"</formula>
    </cfRule>
  </conditionalFormatting>
  <conditionalFormatting sqref="S410">
    <cfRule type="cellIs" dxfId="6263" priority="6329" stopIfTrue="1" operator="equal">
      <formula>"NO ADMISIBLE"</formula>
    </cfRule>
    <cfRule type="cellIs" dxfId="6262" priority="6330" stopIfTrue="1" operator="equal">
      <formula>"ADMISIBLE"</formula>
    </cfRule>
  </conditionalFormatting>
  <conditionalFormatting sqref="K412:L413">
    <cfRule type="cellIs" dxfId="6261" priority="6328" stopIfTrue="1" operator="equal">
      <formula>"NO ADMISIBLE"</formula>
    </cfRule>
  </conditionalFormatting>
  <conditionalFormatting sqref="K411:L413">
    <cfRule type="cellIs" dxfId="6260" priority="6327" stopIfTrue="1" operator="equal">
      <formula>"NO ADMISIBLE"</formula>
    </cfRule>
  </conditionalFormatting>
  <conditionalFormatting sqref="K411:L413">
    <cfRule type="expression" dxfId="6259" priority="6326">
      <formula>MOD(ROW(),2)=0</formula>
    </cfRule>
  </conditionalFormatting>
  <conditionalFormatting sqref="K411:L413">
    <cfRule type="expression" dxfId="6258" priority="6325">
      <formula>AND(ROW()=CELL("row"),COLUMN()=CELL("COL"))</formula>
    </cfRule>
  </conditionalFormatting>
  <conditionalFormatting sqref="AA410:AA420">
    <cfRule type="cellIs" dxfId="6257" priority="6324" stopIfTrue="1" operator="equal">
      <formula>"NO ADMISIBLE"</formula>
    </cfRule>
  </conditionalFormatting>
  <conditionalFormatting sqref="AA410:AA420">
    <cfRule type="cellIs" dxfId="6256" priority="6322" stopIfTrue="1" operator="equal">
      <formula>"NO ADMISIBLE"</formula>
    </cfRule>
    <cfRule type="cellIs" dxfId="6255" priority="6323" stopIfTrue="1" operator="equal">
      <formula>"ADMISIBLE"</formula>
    </cfRule>
  </conditionalFormatting>
  <conditionalFormatting sqref="Q419:R420 T411:AI420 Q410:Q418 S410:AI410">
    <cfRule type="cellIs" dxfId="6254" priority="6321" operator="equal">
      <formula>"NO CUMPLE"</formula>
    </cfRule>
  </conditionalFormatting>
  <conditionalFormatting sqref="B416:B419">
    <cfRule type="cellIs" dxfId="6253" priority="6320" stopIfTrue="1" operator="equal">
      <formula>"NO ADMISIBLE"</formula>
    </cfRule>
  </conditionalFormatting>
  <conditionalFormatting sqref="C422 C428:C431 AD422:AD431 U422:U431 Y422:Z431 M431:M432 Z432 M422:Q422 N423:Q432">
    <cfRule type="cellIs" dxfId="6252" priority="6319" stopIfTrue="1" operator="equal">
      <formula>"NO ADMISIBLE"</formula>
    </cfRule>
  </conditionalFormatting>
  <conditionalFormatting sqref="V422:Y422 V423:X431 V432 X432">
    <cfRule type="cellIs" dxfId="6251" priority="6317" stopIfTrue="1" operator="equal">
      <formula>"NO ADMISIBLE"</formula>
    </cfRule>
    <cfRule type="cellIs" dxfId="6250" priority="6318" stopIfTrue="1" operator="equal">
      <formula>"ADMISIBLE"</formula>
    </cfRule>
  </conditionalFormatting>
  <conditionalFormatting sqref="Z422:Z432">
    <cfRule type="cellIs" dxfId="6249" priority="6315" stopIfTrue="1" operator="equal">
      <formula>"NO ADMISIBLE"</formula>
    </cfRule>
    <cfRule type="cellIs" dxfId="6248" priority="6316" stopIfTrue="1" operator="equal">
      <formula>"ADMISIBLE"</formula>
    </cfRule>
  </conditionalFormatting>
  <conditionalFormatting sqref="AE422:AE431">
    <cfRule type="cellIs" dxfId="6247" priority="6314" stopIfTrue="1" operator="equal">
      <formula>"NO ADMISIBLE"</formula>
    </cfRule>
  </conditionalFormatting>
  <conditionalFormatting sqref="AE422">
    <cfRule type="cellIs" dxfId="6246" priority="6312" stopIfTrue="1" operator="equal">
      <formula>"NO ADMISIBLE"</formula>
    </cfRule>
    <cfRule type="cellIs" dxfId="6245" priority="6313" stopIfTrue="1" operator="equal">
      <formula>"ADMISIBLE"</formula>
    </cfRule>
  </conditionalFormatting>
  <conditionalFormatting sqref="AG422:AG431">
    <cfRule type="cellIs" dxfId="6244" priority="6311" stopIfTrue="1" operator="equal">
      <formula>"NO ADMISIBLE"</formula>
    </cfRule>
  </conditionalFormatting>
  <conditionalFormatting sqref="AG422">
    <cfRule type="cellIs" dxfId="6243" priority="6309" stopIfTrue="1" operator="equal">
      <formula>"NO ADMISIBLE"</formula>
    </cfRule>
    <cfRule type="cellIs" dxfId="6242" priority="6310" stopIfTrue="1" operator="equal">
      <formula>"ADMISIBLE"</formula>
    </cfRule>
  </conditionalFormatting>
  <conditionalFormatting sqref="R425:R432">
    <cfRule type="cellIs" dxfId="6241" priority="6308" stopIfTrue="1" operator="equal">
      <formula>"NO ADMISIBLE"</formula>
    </cfRule>
  </conditionalFormatting>
  <conditionalFormatting sqref="D422:D431">
    <cfRule type="cellIs" dxfId="6240" priority="6307" stopIfTrue="1" operator="equal">
      <formula>"NO ADMISIBLE"</formula>
    </cfRule>
  </conditionalFormatting>
  <conditionalFormatting sqref="AI422:AI432">
    <cfRule type="cellIs" dxfId="6239" priority="6306" stopIfTrue="1" operator="equal">
      <formula>"NO ADMISIBLE"</formula>
    </cfRule>
  </conditionalFormatting>
  <conditionalFormatting sqref="AI422:AI432">
    <cfRule type="cellIs" dxfId="6238" priority="6304" stopIfTrue="1" operator="equal">
      <formula>"NO ADMISIBLE"</formula>
    </cfRule>
    <cfRule type="cellIs" dxfId="6237" priority="6305" stopIfTrue="1" operator="equal">
      <formula>"ADMISIBLE"</formula>
    </cfRule>
  </conditionalFormatting>
  <conditionalFormatting sqref="AA422:AA432">
    <cfRule type="cellIs" dxfId="6236" priority="6303" stopIfTrue="1" operator="equal">
      <formula>"NO ADMISIBLE"</formula>
    </cfRule>
  </conditionalFormatting>
  <conditionalFormatting sqref="AA422:AA432">
    <cfRule type="cellIs" dxfId="6235" priority="6301" stopIfTrue="1" operator="equal">
      <formula>"NO ADMISIBLE"</formula>
    </cfRule>
    <cfRule type="cellIs" dxfId="6234" priority="6302" stopIfTrue="1" operator="equal">
      <formula>"ADMISIBLE"</formula>
    </cfRule>
  </conditionalFormatting>
  <conditionalFormatting sqref="J424:J432">
    <cfRule type="cellIs" dxfId="6233" priority="6300" stopIfTrue="1" operator="equal">
      <formula>"NO ADMISIBLE"</formula>
    </cfRule>
  </conditionalFormatting>
  <conditionalFormatting sqref="M423">
    <cfRule type="cellIs" dxfId="6232" priority="6299" stopIfTrue="1" operator="equal">
      <formula>"NO ADMISIBLE"</formula>
    </cfRule>
  </conditionalFormatting>
  <conditionalFormatting sqref="T422:T431">
    <cfRule type="cellIs" dxfId="6231" priority="6298" stopIfTrue="1" operator="equal">
      <formula>"NO ADMISIBLE"</formula>
    </cfRule>
  </conditionalFormatting>
  <conditionalFormatting sqref="T423:T431">
    <cfRule type="cellIs" dxfId="6230" priority="6295" operator="equal">
      <formula>"VERIFICAR"</formula>
    </cfRule>
    <cfRule type="cellIs" dxfId="6229" priority="6296" operator="equal">
      <formula>"NO"</formula>
    </cfRule>
    <cfRule type="cellIs" dxfId="6228" priority="6297" operator="equal">
      <formula>"SI"</formula>
    </cfRule>
  </conditionalFormatting>
  <conditionalFormatting sqref="AB422:AB431">
    <cfRule type="cellIs" dxfId="6227" priority="6294" stopIfTrue="1" operator="equal">
      <formula>"NO ADMISIBLE"</formula>
    </cfRule>
  </conditionalFormatting>
  <conditionalFormatting sqref="AC422:AC431">
    <cfRule type="cellIs" dxfId="6226" priority="6293" stopIfTrue="1" operator="equal">
      <formula>"NO ADMISIBLE"</formula>
    </cfRule>
  </conditionalFormatting>
  <conditionalFormatting sqref="AF422:AF432">
    <cfRule type="cellIs" dxfId="6225" priority="6292" stopIfTrue="1" operator="equal">
      <formula>"NO ADMISIBLE"</formula>
    </cfRule>
  </conditionalFormatting>
  <conditionalFormatting sqref="AF422:AF432">
    <cfRule type="cellIs" dxfId="6224" priority="6290" stopIfTrue="1" operator="equal">
      <formula>"NO ADMISIBLE"</formula>
    </cfRule>
    <cfRule type="cellIs" dxfId="6223" priority="6291" stopIfTrue="1" operator="equal">
      <formula>"ADMISIBLE"</formula>
    </cfRule>
  </conditionalFormatting>
  <conditionalFormatting sqref="AH422:AH432">
    <cfRule type="cellIs" dxfId="6222" priority="6289" stopIfTrue="1" operator="equal">
      <formula>"NO ADMISIBLE"</formula>
    </cfRule>
  </conditionalFormatting>
  <conditionalFormatting sqref="AH422:AH432">
    <cfRule type="cellIs" dxfId="6221" priority="6287" stopIfTrue="1" operator="equal">
      <formula>"NO ADMISIBLE"</formula>
    </cfRule>
    <cfRule type="cellIs" dxfId="6220" priority="6288" stopIfTrue="1" operator="equal">
      <formula>"ADMISIBLE"</formula>
    </cfRule>
  </conditionalFormatting>
  <conditionalFormatting sqref="B423:C423">
    <cfRule type="cellIs" dxfId="6219" priority="6286" stopIfTrue="1" operator="equal">
      <formula>"NO ADMISIBLE"</formula>
    </cfRule>
  </conditionalFormatting>
  <conditionalFormatting sqref="K426:M430 M424:M425">
    <cfRule type="cellIs" dxfId="6218" priority="6285" stopIfTrue="1" operator="equal">
      <formula>"NO ADMISIBLE"</formula>
    </cfRule>
  </conditionalFormatting>
  <conditionalFormatting sqref="J423:J432">
    <cfRule type="cellIs" dxfId="6217" priority="6284" stopIfTrue="1" operator="equal">
      <formula>"NO ADMISIBLE"</formula>
    </cfRule>
  </conditionalFormatting>
  <conditionalFormatting sqref="K426:L432">
    <cfRule type="cellIs" dxfId="6216" priority="6283" stopIfTrue="1" operator="equal">
      <formula>"NO ADMISIBLE"</formula>
    </cfRule>
  </conditionalFormatting>
  <conditionalFormatting sqref="C426:M432 M423:M425 C423:J425 B423:B432">
    <cfRule type="expression" dxfId="6215" priority="6282">
      <formula>MOD(ROW(),2)=0</formula>
    </cfRule>
  </conditionalFormatting>
  <conditionalFormatting sqref="T432:U432">
    <cfRule type="cellIs" dxfId="6214" priority="6281" stopIfTrue="1" operator="equal">
      <formula>"NO ADMISIBLE"</formula>
    </cfRule>
  </conditionalFormatting>
  <conditionalFormatting sqref="T432:U432">
    <cfRule type="cellIs" dxfId="6213" priority="6278" operator="equal">
      <formula>"VERIFICAR"</formula>
    </cfRule>
    <cfRule type="cellIs" dxfId="6212" priority="6279" operator="equal">
      <formula>"NO"</formula>
    </cfRule>
    <cfRule type="cellIs" dxfId="6211" priority="6280" operator="equal">
      <formula>"SI"</formula>
    </cfRule>
  </conditionalFormatting>
  <conditionalFormatting sqref="W432">
    <cfRule type="cellIs" dxfId="6210" priority="6277" stopIfTrue="1" operator="equal">
      <formula>"NO ADMISIBLE"</formula>
    </cfRule>
  </conditionalFormatting>
  <conditionalFormatting sqref="W432">
    <cfRule type="cellIs" dxfId="6209" priority="6274" operator="equal">
      <formula>"VERIFICAR"</formula>
    </cfRule>
    <cfRule type="cellIs" dxfId="6208" priority="6275" operator="equal">
      <formula>"NO"</formula>
    </cfRule>
    <cfRule type="cellIs" dxfId="6207" priority="6276" operator="equal">
      <formula>"SI"</formula>
    </cfRule>
  </conditionalFormatting>
  <conditionalFormatting sqref="Y432">
    <cfRule type="cellIs" dxfId="6206" priority="6273" stopIfTrue="1" operator="equal">
      <formula>"NO ADMISIBLE"</formula>
    </cfRule>
  </conditionalFormatting>
  <conditionalFormatting sqref="Y432">
    <cfRule type="cellIs" dxfId="6205" priority="6270" operator="equal">
      <formula>"VERIFICAR"</formula>
    </cfRule>
    <cfRule type="cellIs" dxfId="6204" priority="6271" operator="equal">
      <formula>"NO"</formula>
    </cfRule>
    <cfRule type="cellIs" dxfId="6203" priority="6272" operator="equal">
      <formula>"SI"</formula>
    </cfRule>
  </conditionalFormatting>
  <conditionalFormatting sqref="AA432:AI432">
    <cfRule type="cellIs" dxfId="6202" priority="6269" stopIfTrue="1" operator="equal">
      <formula>"NO ADMISIBLE"</formula>
    </cfRule>
  </conditionalFormatting>
  <conditionalFormatting sqref="AA432:AI432">
    <cfRule type="cellIs" dxfId="6201" priority="6266" operator="equal">
      <formula>"VERIFICAR"</formula>
    </cfRule>
    <cfRule type="cellIs" dxfId="6200" priority="6267" operator="equal">
      <formula>"NO"</formula>
    </cfRule>
    <cfRule type="cellIs" dxfId="6199" priority="6268" operator="equal">
      <formula>"SI"</formula>
    </cfRule>
  </conditionalFormatting>
  <conditionalFormatting sqref="S422">
    <cfRule type="cellIs" dxfId="6198" priority="6265" stopIfTrue="1" operator="equal">
      <formula>"NO ADMISIBLE"</formula>
    </cfRule>
  </conditionalFormatting>
  <conditionalFormatting sqref="S422">
    <cfRule type="cellIs" dxfId="6197" priority="6263" stopIfTrue="1" operator="equal">
      <formula>"NO ADMISIBLE"</formula>
    </cfRule>
    <cfRule type="cellIs" dxfId="6196" priority="6264" stopIfTrue="1" operator="equal">
      <formula>"ADMISIBLE"</formula>
    </cfRule>
  </conditionalFormatting>
  <conditionalFormatting sqref="K424:L425">
    <cfRule type="cellIs" dxfId="6195" priority="6262" stopIfTrue="1" operator="equal">
      <formula>"NO ADMISIBLE"</formula>
    </cfRule>
  </conditionalFormatting>
  <conditionalFormatting sqref="K423:L425">
    <cfRule type="cellIs" dxfId="6194" priority="6261" stopIfTrue="1" operator="equal">
      <formula>"NO ADMISIBLE"</formula>
    </cfRule>
  </conditionalFormatting>
  <conditionalFormatting sqref="K423:L425">
    <cfRule type="expression" dxfId="6193" priority="6260">
      <formula>MOD(ROW(),2)=0</formula>
    </cfRule>
  </conditionalFormatting>
  <conditionalFormatting sqref="K423:L425">
    <cfRule type="expression" dxfId="6192" priority="6259">
      <formula>AND(ROW()=CELL("row"),COLUMN()=CELL("COL"))</formula>
    </cfRule>
  </conditionalFormatting>
  <conditionalFormatting sqref="AA422:AA432">
    <cfRule type="cellIs" dxfId="6191" priority="6258" stopIfTrue="1" operator="equal">
      <formula>"NO ADMISIBLE"</formula>
    </cfRule>
  </conditionalFormatting>
  <conditionalFormatting sqref="AA422:AA432">
    <cfRule type="cellIs" dxfId="6190" priority="6256" stopIfTrue="1" operator="equal">
      <formula>"NO ADMISIBLE"</formula>
    </cfRule>
    <cfRule type="cellIs" dxfId="6189" priority="6257" stopIfTrue="1" operator="equal">
      <formula>"ADMISIBLE"</formula>
    </cfRule>
  </conditionalFormatting>
  <conditionalFormatting sqref="Q425:R432 T423:AI432 Q422:Q424 S422:AI422">
    <cfRule type="cellIs" dxfId="6188" priority="6255" operator="equal">
      <formula>"NO CUMPLE"</formula>
    </cfRule>
  </conditionalFormatting>
  <conditionalFormatting sqref="B428:B431">
    <cfRule type="cellIs" dxfId="6187" priority="6254" stopIfTrue="1" operator="equal">
      <formula>"NO ADMISIBLE"</formula>
    </cfRule>
  </conditionalFormatting>
  <conditionalFormatting sqref="C434 C440:C443 AD434:AD443 U434:U443 Y434:Z443 M443:M444 Z444 M434:Q434 N435:Q444">
    <cfRule type="cellIs" dxfId="6186" priority="6253" stopIfTrue="1" operator="equal">
      <formula>"NO ADMISIBLE"</formula>
    </cfRule>
  </conditionalFormatting>
  <conditionalFormatting sqref="V434:Y434 V435:X443 V444 X444">
    <cfRule type="cellIs" dxfId="6185" priority="6251" stopIfTrue="1" operator="equal">
      <formula>"NO ADMISIBLE"</formula>
    </cfRule>
    <cfRule type="cellIs" dxfId="6184" priority="6252" stopIfTrue="1" operator="equal">
      <formula>"ADMISIBLE"</formula>
    </cfRule>
  </conditionalFormatting>
  <conditionalFormatting sqref="Z434:Z444">
    <cfRule type="cellIs" dxfId="6183" priority="6249" stopIfTrue="1" operator="equal">
      <formula>"NO ADMISIBLE"</formula>
    </cfRule>
    <cfRule type="cellIs" dxfId="6182" priority="6250" stopIfTrue="1" operator="equal">
      <formula>"ADMISIBLE"</formula>
    </cfRule>
  </conditionalFormatting>
  <conditionalFormatting sqref="AE434:AE443">
    <cfRule type="cellIs" dxfId="6181" priority="6248" stopIfTrue="1" operator="equal">
      <formula>"NO ADMISIBLE"</formula>
    </cfRule>
  </conditionalFormatting>
  <conditionalFormatting sqref="AE434">
    <cfRule type="cellIs" dxfId="6180" priority="6246" stopIfTrue="1" operator="equal">
      <formula>"NO ADMISIBLE"</formula>
    </cfRule>
    <cfRule type="cellIs" dxfId="6179" priority="6247" stopIfTrue="1" operator="equal">
      <formula>"ADMISIBLE"</formula>
    </cfRule>
  </conditionalFormatting>
  <conditionalFormatting sqref="AG434:AG443">
    <cfRule type="cellIs" dxfId="6178" priority="6245" stopIfTrue="1" operator="equal">
      <formula>"NO ADMISIBLE"</formula>
    </cfRule>
  </conditionalFormatting>
  <conditionalFormatting sqref="AG434">
    <cfRule type="cellIs" dxfId="6177" priority="6243" stopIfTrue="1" operator="equal">
      <formula>"NO ADMISIBLE"</formula>
    </cfRule>
    <cfRule type="cellIs" dxfId="6176" priority="6244" stopIfTrue="1" operator="equal">
      <formula>"ADMISIBLE"</formula>
    </cfRule>
  </conditionalFormatting>
  <conditionalFormatting sqref="R443:R444">
    <cfRule type="cellIs" dxfId="6175" priority="6242" stopIfTrue="1" operator="equal">
      <formula>"NO ADMISIBLE"</formula>
    </cfRule>
  </conditionalFormatting>
  <conditionalFormatting sqref="D434:D443">
    <cfRule type="cellIs" dxfId="6174" priority="6241" stopIfTrue="1" operator="equal">
      <formula>"NO ADMISIBLE"</formula>
    </cfRule>
  </conditionalFormatting>
  <conditionalFormatting sqref="AI434:AI444">
    <cfRule type="cellIs" dxfId="6173" priority="6240" stopIfTrue="1" operator="equal">
      <formula>"NO ADMISIBLE"</formula>
    </cfRule>
  </conditionalFormatting>
  <conditionalFormatting sqref="AI434:AI444">
    <cfRule type="cellIs" dxfId="6172" priority="6238" stopIfTrue="1" operator="equal">
      <formula>"NO ADMISIBLE"</formula>
    </cfRule>
    <cfRule type="cellIs" dxfId="6171" priority="6239" stopIfTrue="1" operator="equal">
      <formula>"ADMISIBLE"</formula>
    </cfRule>
  </conditionalFormatting>
  <conditionalFormatting sqref="AA434:AA444">
    <cfRule type="cellIs" dxfId="6170" priority="6237" stopIfTrue="1" operator="equal">
      <formula>"NO ADMISIBLE"</formula>
    </cfRule>
  </conditionalFormatting>
  <conditionalFormatting sqref="AA434:AA444">
    <cfRule type="cellIs" dxfId="6169" priority="6235" stopIfTrue="1" operator="equal">
      <formula>"NO ADMISIBLE"</formula>
    </cfRule>
    <cfRule type="cellIs" dxfId="6168" priority="6236" stopIfTrue="1" operator="equal">
      <formula>"ADMISIBLE"</formula>
    </cfRule>
  </conditionalFormatting>
  <conditionalFormatting sqref="J436:J444">
    <cfRule type="cellIs" dxfId="6167" priority="6234" stopIfTrue="1" operator="equal">
      <formula>"NO ADMISIBLE"</formula>
    </cfRule>
  </conditionalFormatting>
  <conditionalFormatting sqref="M435">
    <cfRule type="cellIs" dxfId="6166" priority="6233" stopIfTrue="1" operator="equal">
      <formula>"NO ADMISIBLE"</formula>
    </cfRule>
  </conditionalFormatting>
  <conditionalFormatting sqref="T434:T443">
    <cfRule type="cellIs" dxfId="6165" priority="6232" stopIfTrue="1" operator="equal">
      <formula>"NO ADMISIBLE"</formula>
    </cfRule>
  </conditionalFormatting>
  <conditionalFormatting sqref="T435:T443">
    <cfRule type="cellIs" dxfId="6164" priority="6229" operator="equal">
      <formula>"VERIFICAR"</formula>
    </cfRule>
    <cfRule type="cellIs" dxfId="6163" priority="6230" operator="equal">
      <formula>"NO"</formula>
    </cfRule>
    <cfRule type="cellIs" dxfId="6162" priority="6231" operator="equal">
      <formula>"SI"</formula>
    </cfRule>
  </conditionalFormatting>
  <conditionalFormatting sqref="AB434:AB443">
    <cfRule type="cellIs" dxfId="6161" priority="6228" stopIfTrue="1" operator="equal">
      <formula>"NO ADMISIBLE"</formula>
    </cfRule>
  </conditionalFormatting>
  <conditionalFormatting sqref="AC434:AC443">
    <cfRule type="cellIs" dxfId="6160" priority="6227" stopIfTrue="1" operator="equal">
      <formula>"NO ADMISIBLE"</formula>
    </cfRule>
  </conditionalFormatting>
  <conditionalFormatting sqref="AF434:AF444">
    <cfRule type="cellIs" dxfId="6159" priority="6226" stopIfTrue="1" operator="equal">
      <formula>"NO ADMISIBLE"</formula>
    </cfRule>
  </conditionalFormatting>
  <conditionalFormatting sqref="AF434:AF444">
    <cfRule type="cellIs" dxfId="6158" priority="6224" stopIfTrue="1" operator="equal">
      <formula>"NO ADMISIBLE"</formula>
    </cfRule>
    <cfRule type="cellIs" dxfId="6157" priority="6225" stopIfTrue="1" operator="equal">
      <formula>"ADMISIBLE"</formula>
    </cfRule>
  </conditionalFormatting>
  <conditionalFormatting sqref="AH434:AH444">
    <cfRule type="cellIs" dxfId="6156" priority="6223" stopIfTrue="1" operator="equal">
      <formula>"NO ADMISIBLE"</formula>
    </cfRule>
  </conditionalFormatting>
  <conditionalFormatting sqref="AH434:AH444">
    <cfRule type="cellIs" dxfId="6155" priority="6221" stopIfTrue="1" operator="equal">
      <formula>"NO ADMISIBLE"</formula>
    </cfRule>
    <cfRule type="cellIs" dxfId="6154" priority="6222" stopIfTrue="1" operator="equal">
      <formula>"ADMISIBLE"</formula>
    </cfRule>
  </conditionalFormatting>
  <conditionalFormatting sqref="B435:C435">
    <cfRule type="cellIs" dxfId="6153" priority="6220" stopIfTrue="1" operator="equal">
      <formula>"NO ADMISIBLE"</formula>
    </cfRule>
  </conditionalFormatting>
  <conditionalFormatting sqref="K438:M442 M436:M437">
    <cfRule type="cellIs" dxfId="6152" priority="6219" stopIfTrue="1" operator="equal">
      <formula>"NO ADMISIBLE"</formula>
    </cfRule>
  </conditionalFormatting>
  <conditionalFormatting sqref="J435:J444">
    <cfRule type="cellIs" dxfId="6151" priority="6218" stopIfTrue="1" operator="equal">
      <formula>"NO ADMISIBLE"</formula>
    </cfRule>
  </conditionalFormatting>
  <conditionalFormatting sqref="K438:L444">
    <cfRule type="cellIs" dxfId="6150" priority="6217" stopIfTrue="1" operator="equal">
      <formula>"NO ADMISIBLE"</formula>
    </cfRule>
  </conditionalFormatting>
  <conditionalFormatting sqref="C438:M444 M435:M437 B435:B444 C435:J437">
    <cfRule type="expression" dxfId="6149" priority="6216">
      <formula>MOD(ROW(),2)=0</formula>
    </cfRule>
  </conditionalFormatting>
  <conditionalFormatting sqref="T444:U444">
    <cfRule type="cellIs" dxfId="6148" priority="6215" stopIfTrue="1" operator="equal">
      <formula>"NO ADMISIBLE"</formula>
    </cfRule>
  </conditionalFormatting>
  <conditionalFormatting sqref="T444:U444">
    <cfRule type="cellIs" dxfId="6147" priority="6212" operator="equal">
      <formula>"VERIFICAR"</formula>
    </cfRule>
    <cfRule type="cellIs" dxfId="6146" priority="6213" operator="equal">
      <formula>"NO"</formula>
    </cfRule>
    <cfRule type="cellIs" dxfId="6145" priority="6214" operator="equal">
      <formula>"SI"</formula>
    </cfRule>
  </conditionalFormatting>
  <conditionalFormatting sqref="W444">
    <cfRule type="cellIs" dxfId="6144" priority="6211" stopIfTrue="1" operator="equal">
      <formula>"NO ADMISIBLE"</formula>
    </cfRule>
  </conditionalFormatting>
  <conditionalFormatting sqref="W444">
    <cfRule type="cellIs" dxfId="6143" priority="6208" operator="equal">
      <formula>"VERIFICAR"</formula>
    </cfRule>
    <cfRule type="cellIs" dxfId="6142" priority="6209" operator="equal">
      <formula>"NO"</formula>
    </cfRule>
    <cfRule type="cellIs" dxfId="6141" priority="6210" operator="equal">
      <formula>"SI"</formula>
    </cfRule>
  </conditionalFormatting>
  <conditionalFormatting sqref="Y444">
    <cfRule type="cellIs" dxfId="6140" priority="6207" stopIfTrue="1" operator="equal">
      <formula>"NO ADMISIBLE"</formula>
    </cfRule>
  </conditionalFormatting>
  <conditionalFormatting sqref="Y444">
    <cfRule type="cellIs" dxfId="6139" priority="6204" operator="equal">
      <formula>"VERIFICAR"</formula>
    </cfRule>
    <cfRule type="cellIs" dxfId="6138" priority="6205" operator="equal">
      <formula>"NO"</formula>
    </cfRule>
    <cfRule type="cellIs" dxfId="6137" priority="6206" operator="equal">
      <formula>"SI"</formula>
    </cfRule>
  </conditionalFormatting>
  <conditionalFormatting sqref="AA444:AI444">
    <cfRule type="cellIs" dxfId="6136" priority="6203" stopIfTrue="1" operator="equal">
      <formula>"NO ADMISIBLE"</formula>
    </cfRule>
  </conditionalFormatting>
  <conditionalFormatting sqref="AA444:AI444">
    <cfRule type="cellIs" dxfId="6135" priority="6200" operator="equal">
      <formula>"VERIFICAR"</formula>
    </cfRule>
    <cfRule type="cellIs" dxfId="6134" priority="6201" operator="equal">
      <formula>"NO"</formula>
    </cfRule>
    <cfRule type="cellIs" dxfId="6133" priority="6202" operator="equal">
      <formula>"SI"</formula>
    </cfRule>
  </conditionalFormatting>
  <conditionalFormatting sqref="S434">
    <cfRule type="cellIs" dxfId="6132" priority="6199" stopIfTrue="1" operator="equal">
      <formula>"NO ADMISIBLE"</formula>
    </cfRule>
  </conditionalFormatting>
  <conditionalFormatting sqref="S434">
    <cfRule type="cellIs" dxfId="6131" priority="6197" stopIfTrue="1" operator="equal">
      <formula>"NO ADMISIBLE"</formula>
    </cfRule>
    <cfRule type="cellIs" dxfId="6130" priority="6198" stopIfTrue="1" operator="equal">
      <formula>"ADMISIBLE"</formula>
    </cfRule>
  </conditionalFormatting>
  <conditionalFormatting sqref="K436:L437">
    <cfRule type="cellIs" dxfId="6129" priority="6196" stopIfTrue="1" operator="equal">
      <formula>"NO ADMISIBLE"</formula>
    </cfRule>
  </conditionalFormatting>
  <conditionalFormatting sqref="K435:L437">
    <cfRule type="cellIs" dxfId="6128" priority="6195" stopIfTrue="1" operator="equal">
      <formula>"NO ADMISIBLE"</formula>
    </cfRule>
  </conditionalFormatting>
  <conditionalFormatting sqref="K435:L437">
    <cfRule type="expression" dxfId="6127" priority="6194">
      <formula>MOD(ROW(),2)=0</formula>
    </cfRule>
  </conditionalFormatting>
  <conditionalFormatting sqref="K435:L437">
    <cfRule type="expression" dxfId="6126" priority="6193">
      <formula>AND(ROW()=CELL("row"),COLUMN()=CELL("COL"))</formula>
    </cfRule>
  </conditionalFormatting>
  <conditionalFormatting sqref="AA434:AA444">
    <cfRule type="cellIs" dxfId="6125" priority="6192" stopIfTrue="1" operator="equal">
      <formula>"NO ADMISIBLE"</formula>
    </cfRule>
  </conditionalFormatting>
  <conditionalFormatting sqref="AA434:AA444">
    <cfRule type="cellIs" dxfId="6124" priority="6190" stopIfTrue="1" operator="equal">
      <formula>"NO ADMISIBLE"</formula>
    </cfRule>
    <cfRule type="cellIs" dxfId="6123" priority="6191" stopIfTrue="1" operator="equal">
      <formula>"ADMISIBLE"</formula>
    </cfRule>
  </conditionalFormatting>
  <conditionalFormatting sqref="Q443:R444 T435:AI444 Q434:Q442 S434:AI434">
    <cfRule type="cellIs" dxfId="6122" priority="6189" operator="equal">
      <formula>"NO CUMPLE"</formula>
    </cfRule>
  </conditionalFormatting>
  <conditionalFormatting sqref="B440:B443">
    <cfRule type="cellIs" dxfId="6121" priority="6188" stopIfTrue="1" operator="equal">
      <formula>"NO ADMISIBLE"</formula>
    </cfRule>
  </conditionalFormatting>
  <conditionalFormatting sqref="C446 C452:C455 AD446:AD455 U446:U455 Y446:Z455 M455:M456 Z456 M446:Q446 N447:Q456">
    <cfRule type="cellIs" dxfId="6120" priority="6187" stopIfTrue="1" operator="equal">
      <formula>"NO ADMISIBLE"</formula>
    </cfRule>
  </conditionalFormatting>
  <conditionalFormatting sqref="V446:Y446 V447:X455 V456 X456">
    <cfRule type="cellIs" dxfId="6119" priority="6185" stopIfTrue="1" operator="equal">
      <formula>"NO ADMISIBLE"</formula>
    </cfRule>
    <cfRule type="cellIs" dxfId="6118" priority="6186" stopIfTrue="1" operator="equal">
      <formula>"ADMISIBLE"</formula>
    </cfRule>
  </conditionalFormatting>
  <conditionalFormatting sqref="Z446:Z456">
    <cfRule type="cellIs" dxfId="6117" priority="6183" stopIfTrue="1" operator="equal">
      <formula>"NO ADMISIBLE"</formula>
    </cfRule>
    <cfRule type="cellIs" dxfId="6116" priority="6184" stopIfTrue="1" operator="equal">
      <formula>"ADMISIBLE"</formula>
    </cfRule>
  </conditionalFormatting>
  <conditionalFormatting sqref="AE446:AE455">
    <cfRule type="cellIs" dxfId="6115" priority="6182" stopIfTrue="1" operator="equal">
      <formula>"NO ADMISIBLE"</formula>
    </cfRule>
  </conditionalFormatting>
  <conditionalFormatting sqref="AE446">
    <cfRule type="cellIs" dxfId="6114" priority="6180" stopIfTrue="1" operator="equal">
      <formula>"NO ADMISIBLE"</formula>
    </cfRule>
    <cfRule type="cellIs" dxfId="6113" priority="6181" stopIfTrue="1" operator="equal">
      <formula>"ADMISIBLE"</formula>
    </cfRule>
  </conditionalFormatting>
  <conditionalFormatting sqref="AG446:AG455">
    <cfRule type="cellIs" dxfId="6112" priority="6179" stopIfTrue="1" operator="equal">
      <formula>"NO ADMISIBLE"</formula>
    </cfRule>
  </conditionalFormatting>
  <conditionalFormatting sqref="AG446">
    <cfRule type="cellIs" dxfId="6111" priority="6177" stopIfTrue="1" operator="equal">
      <formula>"NO ADMISIBLE"</formula>
    </cfRule>
    <cfRule type="cellIs" dxfId="6110" priority="6178" stopIfTrue="1" operator="equal">
      <formula>"ADMISIBLE"</formula>
    </cfRule>
  </conditionalFormatting>
  <conditionalFormatting sqref="R455:R456">
    <cfRule type="cellIs" dxfId="6109" priority="6176" stopIfTrue="1" operator="equal">
      <formula>"NO ADMISIBLE"</formula>
    </cfRule>
  </conditionalFormatting>
  <conditionalFormatting sqref="D446:D455">
    <cfRule type="cellIs" dxfId="6108" priority="6175" stopIfTrue="1" operator="equal">
      <formula>"NO ADMISIBLE"</formula>
    </cfRule>
  </conditionalFormatting>
  <conditionalFormatting sqref="AI446:AI456">
    <cfRule type="cellIs" dxfId="6107" priority="6174" stopIfTrue="1" operator="equal">
      <formula>"NO ADMISIBLE"</formula>
    </cfRule>
  </conditionalFormatting>
  <conditionalFormatting sqref="AI446:AI456">
    <cfRule type="cellIs" dxfId="6106" priority="6172" stopIfTrue="1" operator="equal">
      <formula>"NO ADMISIBLE"</formula>
    </cfRule>
    <cfRule type="cellIs" dxfId="6105" priority="6173" stopIfTrue="1" operator="equal">
      <formula>"ADMISIBLE"</formula>
    </cfRule>
  </conditionalFormatting>
  <conditionalFormatting sqref="AA446:AA456">
    <cfRule type="cellIs" dxfId="6104" priority="6171" stopIfTrue="1" operator="equal">
      <formula>"NO ADMISIBLE"</formula>
    </cfRule>
  </conditionalFormatting>
  <conditionalFormatting sqref="AA446:AA456">
    <cfRule type="cellIs" dxfId="6103" priority="6169" stopIfTrue="1" operator="equal">
      <formula>"NO ADMISIBLE"</formula>
    </cfRule>
    <cfRule type="cellIs" dxfId="6102" priority="6170" stopIfTrue="1" operator="equal">
      <formula>"ADMISIBLE"</formula>
    </cfRule>
  </conditionalFormatting>
  <conditionalFormatting sqref="J448:J456">
    <cfRule type="cellIs" dxfId="6101" priority="6168" stopIfTrue="1" operator="equal">
      <formula>"NO ADMISIBLE"</formula>
    </cfRule>
  </conditionalFormatting>
  <conditionalFormatting sqref="M447">
    <cfRule type="cellIs" dxfId="6100" priority="6167" stopIfTrue="1" operator="equal">
      <formula>"NO ADMISIBLE"</formula>
    </cfRule>
  </conditionalFormatting>
  <conditionalFormatting sqref="T446:T455">
    <cfRule type="cellIs" dxfId="6099" priority="6166" stopIfTrue="1" operator="equal">
      <formula>"NO ADMISIBLE"</formula>
    </cfRule>
  </conditionalFormatting>
  <conditionalFormatting sqref="T447:T455">
    <cfRule type="cellIs" dxfId="6098" priority="6163" operator="equal">
      <formula>"VERIFICAR"</formula>
    </cfRule>
    <cfRule type="cellIs" dxfId="6097" priority="6164" operator="equal">
      <formula>"NO"</formula>
    </cfRule>
    <cfRule type="cellIs" dxfId="6096" priority="6165" operator="equal">
      <formula>"SI"</formula>
    </cfRule>
  </conditionalFormatting>
  <conditionalFormatting sqref="AB446:AB455">
    <cfRule type="cellIs" dxfId="6095" priority="6162" stopIfTrue="1" operator="equal">
      <formula>"NO ADMISIBLE"</formula>
    </cfRule>
  </conditionalFormatting>
  <conditionalFormatting sqref="AC446:AC455">
    <cfRule type="cellIs" dxfId="6094" priority="6161" stopIfTrue="1" operator="equal">
      <formula>"NO ADMISIBLE"</formula>
    </cfRule>
  </conditionalFormatting>
  <conditionalFormatting sqref="AF446:AF456">
    <cfRule type="cellIs" dxfId="6093" priority="6160" stopIfTrue="1" operator="equal">
      <formula>"NO ADMISIBLE"</formula>
    </cfRule>
  </conditionalFormatting>
  <conditionalFormatting sqref="AF446:AF456">
    <cfRule type="cellIs" dxfId="6092" priority="6158" stopIfTrue="1" operator="equal">
      <formula>"NO ADMISIBLE"</formula>
    </cfRule>
    <cfRule type="cellIs" dxfId="6091" priority="6159" stopIfTrue="1" operator="equal">
      <formula>"ADMISIBLE"</formula>
    </cfRule>
  </conditionalFormatting>
  <conditionalFormatting sqref="AH446:AH456">
    <cfRule type="cellIs" dxfId="6090" priority="6157" stopIfTrue="1" operator="equal">
      <formula>"NO ADMISIBLE"</formula>
    </cfRule>
  </conditionalFormatting>
  <conditionalFormatting sqref="AH446:AH456">
    <cfRule type="cellIs" dxfId="6089" priority="6155" stopIfTrue="1" operator="equal">
      <formula>"NO ADMISIBLE"</formula>
    </cfRule>
    <cfRule type="cellIs" dxfId="6088" priority="6156" stopIfTrue="1" operator="equal">
      <formula>"ADMISIBLE"</formula>
    </cfRule>
  </conditionalFormatting>
  <conditionalFormatting sqref="B447:C447">
    <cfRule type="cellIs" dxfId="6087" priority="6154" stopIfTrue="1" operator="equal">
      <formula>"NO ADMISIBLE"</formula>
    </cfRule>
  </conditionalFormatting>
  <conditionalFormatting sqref="K450:M454 M448:M449">
    <cfRule type="cellIs" dxfId="6086" priority="6153" stopIfTrue="1" operator="equal">
      <formula>"NO ADMISIBLE"</formula>
    </cfRule>
  </conditionalFormatting>
  <conditionalFormatting sqref="J447:J456">
    <cfRule type="cellIs" dxfId="6085" priority="6152" stopIfTrue="1" operator="equal">
      <formula>"NO ADMISIBLE"</formula>
    </cfRule>
  </conditionalFormatting>
  <conditionalFormatting sqref="K450:L456">
    <cfRule type="cellIs" dxfId="6084" priority="6151" stopIfTrue="1" operator="equal">
      <formula>"NO ADMISIBLE"</formula>
    </cfRule>
  </conditionalFormatting>
  <conditionalFormatting sqref="C450:M456 M447:M449 C447:J449 B447:B456">
    <cfRule type="expression" dxfId="6083" priority="6150">
      <formula>MOD(ROW(),2)=0</formula>
    </cfRule>
  </conditionalFormatting>
  <conditionalFormatting sqref="T456:U456">
    <cfRule type="cellIs" dxfId="6082" priority="6149" stopIfTrue="1" operator="equal">
      <formula>"NO ADMISIBLE"</formula>
    </cfRule>
  </conditionalFormatting>
  <conditionalFormatting sqref="T456:U456">
    <cfRule type="cellIs" dxfId="6081" priority="6146" operator="equal">
      <formula>"VERIFICAR"</formula>
    </cfRule>
    <cfRule type="cellIs" dxfId="6080" priority="6147" operator="equal">
      <formula>"NO"</formula>
    </cfRule>
    <cfRule type="cellIs" dxfId="6079" priority="6148" operator="equal">
      <formula>"SI"</formula>
    </cfRule>
  </conditionalFormatting>
  <conditionalFormatting sqref="W456">
    <cfRule type="cellIs" dxfId="6078" priority="6145" stopIfTrue="1" operator="equal">
      <formula>"NO ADMISIBLE"</formula>
    </cfRule>
  </conditionalFormatting>
  <conditionalFormatting sqref="W456">
    <cfRule type="cellIs" dxfId="6077" priority="6142" operator="equal">
      <formula>"VERIFICAR"</formula>
    </cfRule>
    <cfRule type="cellIs" dxfId="6076" priority="6143" operator="equal">
      <formula>"NO"</formula>
    </cfRule>
    <cfRule type="cellIs" dxfId="6075" priority="6144" operator="equal">
      <formula>"SI"</formula>
    </cfRule>
  </conditionalFormatting>
  <conditionalFormatting sqref="Y456">
    <cfRule type="cellIs" dxfId="6074" priority="6141" stopIfTrue="1" operator="equal">
      <formula>"NO ADMISIBLE"</formula>
    </cfRule>
  </conditionalFormatting>
  <conditionalFormatting sqref="Y456">
    <cfRule type="cellIs" dxfId="6073" priority="6138" operator="equal">
      <formula>"VERIFICAR"</formula>
    </cfRule>
    <cfRule type="cellIs" dxfId="6072" priority="6139" operator="equal">
      <formula>"NO"</formula>
    </cfRule>
    <cfRule type="cellIs" dxfId="6071" priority="6140" operator="equal">
      <formula>"SI"</formula>
    </cfRule>
  </conditionalFormatting>
  <conditionalFormatting sqref="AA456:AI456">
    <cfRule type="cellIs" dxfId="6070" priority="6137" stopIfTrue="1" operator="equal">
      <formula>"NO ADMISIBLE"</formula>
    </cfRule>
  </conditionalFormatting>
  <conditionalFormatting sqref="AA456:AI456">
    <cfRule type="cellIs" dxfId="6069" priority="6134" operator="equal">
      <formula>"VERIFICAR"</formula>
    </cfRule>
    <cfRule type="cellIs" dxfId="6068" priority="6135" operator="equal">
      <formula>"NO"</formula>
    </cfRule>
    <cfRule type="cellIs" dxfId="6067" priority="6136" operator="equal">
      <formula>"SI"</formula>
    </cfRule>
  </conditionalFormatting>
  <conditionalFormatting sqref="S446">
    <cfRule type="cellIs" dxfId="6066" priority="6133" stopIfTrue="1" operator="equal">
      <formula>"NO ADMISIBLE"</formula>
    </cfRule>
  </conditionalFormatting>
  <conditionalFormatting sqref="S446">
    <cfRule type="cellIs" dxfId="6065" priority="6131" stopIfTrue="1" operator="equal">
      <formula>"NO ADMISIBLE"</formula>
    </cfRule>
    <cfRule type="cellIs" dxfId="6064" priority="6132" stopIfTrue="1" operator="equal">
      <formula>"ADMISIBLE"</formula>
    </cfRule>
  </conditionalFormatting>
  <conditionalFormatting sqref="K448:L449">
    <cfRule type="cellIs" dxfId="6063" priority="6130" stopIfTrue="1" operator="equal">
      <formula>"NO ADMISIBLE"</formula>
    </cfRule>
  </conditionalFormatting>
  <conditionalFormatting sqref="K447:L449">
    <cfRule type="cellIs" dxfId="6062" priority="6129" stopIfTrue="1" operator="equal">
      <formula>"NO ADMISIBLE"</formula>
    </cfRule>
  </conditionalFormatting>
  <conditionalFormatting sqref="K447:L449">
    <cfRule type="expression" dxfId="6061" priority="6128">
      <formula>MOD(ROW(),2)=0</formula>
    </cfRule>
  </conditionalFormatting>
  <conditionalFormatting sqref="K447:L449">
    <cfRule type="expression" dxfId="6060" priority="6127">
      <formula>AND(ROW()=CELL("row"),COLUMN()=CELL("COL"))</formula>
    </cfRule>
  </conditionalFormatting>
  <conditionalFormatting sqref="AA446:AA456">
    <cfRule type="cellIs" dxfId="6059" priority="6126" stopIfTrue="1" operator="equal">
      <formula>"NO ADMISIBLE"</formula>
    </cfRule>
  </conditionalFormatting>
  <conditionalFormatting sqref="AA446:AA456">
    <cfRule type="cellIs" dxfId="6058" priority="6124" stopIfTrue="1" operator="equal">
      <formula>"NO ADMISIBLE"</formula>
    </cfRule>
    <cfRule type="cellIs" dxfId="6057" priority="6125" stopIfTrue="1" operator="equal">
      <formula>"ADMISIBLE"</formula>
    </cfRule>
  </conditionalFormatting>
  <conditionalFormatting sqref="Q455:R456 T447:AI456 Q446:Q454 S446:AI446">
    <cfRule type="cellIs" dxfId="6056" priority="6123" operator="equal">
      <formula>"NO CUMPLE"</formula>
    </cfRule>
  </conditionalFormatting>
  <conditionalFormatting sqref="B452:B455">
    <cfRule type="cellIs" dxfId="6055" priority="6122" stopIfTrue="1" operator="equal">
      <formula>"NO ADMISIBLE"</formula>
    </cfRule>
  </conditionalFormatting>
  <conditionalFormatting sqref="C458 C464:C467 AD458:AD467 U458:U467 Y458:Z467 M467:M468 Z468 M458:Q458 N459:Q468">
    <cfRule type="cellIs" dxfId="6054" priority="6121" stopIfTrue="1" operator="equal">
      <formula>"NO ADMISIBLE"</formula>
    </cfRule>
  </conditionalFormatting>
  <conditionalFormatting sqref="V458:Y458 V459:X467 V468 X468">
    <cfRule type="cellIs" dxfId="6053" priority="6119" stopIfTrue="1" operator="equal">
      <formula>"NO ADMISIBLE"</formula>
    </cfRule>
    <cfRule type="cellIs" dxfId="6052" priority="6120" stopIfTrue="1" operator="equal">
      <formula>"ADMISIBLE"</formula>
    </cfRule>
  </conditionalFormatting>
  <conditionalFormatting sqref="Z458:Z468">
    <cfRule type="cellIs" dxfId="6051" priority="6117" stopIfTrue="1" operator="equal">
      <formula>"NO ADMISIBLE"</formula>
    </cfRule>
    <cfRule type="cellIs" dxfId="6050" priority="6118" stopIfTrue="1" operator="equal">
      <formula>"ADMISIBLE"</formula>
    </cfRule>
  </conditionalFormatting>
  <conditionalFormatting sqref="AE458:AE467">
    <cfRule type="cellIs" dxfId="6049" priority="6116" stopIfTrue="1" operator="equal">
      <formula>"NO ADMISIBLE"</formula>
    </cfRule>
  </conditionalFormatting>
  <conditionalFormatting sqref="AE458">
    <cfRule type="cellIs" dxfId="6048" priority="6114" stopIfTrue="1" operator="equal">
      <formula>"NO ADMISIBLE"</formula>
    </cfRule>
    <cfRule type="cellIs" dxfId="6047" priority="6115" stopIfTrue="1" operator="equal">
      <formula>"ADMISIBLE"</formula>
    </cfRule>
  </conditionalFormatting>
  <conditionalFormatting sqref="AG458:AG467">
    <cfRule type="cellIs" dxfId="6046" priority="6113" stopIfTrue="1" operator="equal">
      <formula>"NO ADMISIBLE"</formula>
    </cfRule>
  </conditionalFormatting>
  <conditionalFormatting sqref="AG458">
    <cfRule type="cellIs" dxfId="6045" priority="6111" stopIfTrue="1" operator="equal">
      <formula>"NO ADMISIBLE"</formula>
    </cfRule>
    <cfRule type="cellIs" dxfId="6044" priority="6112" stopIfTrue="1" operator="equal">
      <formula>"ADMISIBLE"</formula>
    </cfRule>
  </conditionalFormatting>
  <conditionalFormatting sqref="R467:R468">
    <cfRule type="cellIs" dxfId="6043" priority="6110" stopIfTrue="1" operator="equal">
      <formula>"NO ADMISIBLE"</formula>
    </cfRule>
  </conditionalFormatting>
  <conditionalFormatting sqref="D458:D467">
    <cfRule type="cellIs" dxfId="6042" priority="6109" stopIfTrue="1" operator="equal">
      <formula>"NO ADMISIBLE"</formula>
    </cfRule>
  </conditionalFormatting>
  <conditionalFormatting sqref="AI458:AI468">
    <cfRule type="cellIs" dxfId="6041" priority="6108" stopIfTrue="1" operator="equal">
      <formula>"NO ADMISIBLE"</formula>
    </cfRule>
  </conditionalFormatting>
  <conditionalFormatting sqref="AI458:AI468">
    <cfRule type="cellIs" dxfId="6040" priority="6106" stopIfTrue="1" operator="equal">
      <formula>"NO ADMISIBLE"</formula>
    </cfRule>
    <cfRule type="cellIs" dxfId="6039" priority="6107" stopIfTrue="1" operator="equal">
      <formula>"ADMISIBLE"</formula>
    </cfRule>
  </conditionalFormatting>
  <conditionalFormatting sqref="AA458:AA468">
    <cfRule type="cellIs" dxfId="6038" priority="6105" stopIfTrue="1" operator="equal">
      <formula>"NO ADMISIBLE"</formula>
    </cfRule>
  </conditionalFormatting>
  <conditionalFormatting sqref="AA458:AA468">
    <cfRule type="cellIs" dxfId="6037" priority="6103" stopIfTrue="1" operator="equal">
      <formula>"NO ADMISIBLE"</formula>
    </cfRule>
    <cfRule type="cellIs" dxfId="6036" priority="6104" stopIfTrue="1" operator="equal">
      <formula>"ADMISIBLE"</formula>
    </cfRule>
  </conditionalFormatting>
  <conditionalFormatting sqref="J460:J468">
    <cfRule type="cellIs" dxfId="6035" priority="6102" stopIfTrue="1" operator="equal">
      <formula>"NO ADMISIBLE"</formula>
    </cfRule>
  </conditionalFormatting>
  <conditionalFormatting sqref="M459">
    <cfRule type="cellIs" dxfId="6034" priority="6101" stopIfTrue="1" operator="equal">
      <formula>"NO ADMISIBLE"</formula>
    </cfRule>
  </conditionalFormatting>
  <conditionalFormatting sqref="T458:T467">
    <cfRule type="cellIs" dxfId="6033" priority="6100" stopIfTrue="1" operator="equal">
      <formula>"NO ADMISIBLE"</formula>
    </cfRule>
  </conditionalFormatting>
  <conditionalFormatting sqref="T459:T467">
    <cfRule type="cellIs" dxfId="6032" priority="6097" operator="equal">
      <formula>"VERIFICAR"</formula>
    </cfRule>
    <cfRule type="cellIs" dxfId="6031" priority="6098" operator="equal">
      <formula>"NO"</formula>
    </cfRule>
    <cfRule type="cellIs" dxfId="6030" priority="6099" operator="equal">
      <formula>"SI"</formula>
    </cfRule>
  </conditionalFormatting>
  <conditionalFormatting sqref="AB458:AB467">
    <cfRule type="cellIs" dxfId="6029" priority="6096" stopIfTrue="1" operator="equal">
      <formula>"NO ADMISIBLE"</formula>
    </cfRule>
  </conditionalFormatting>
  <conditionalFormatting sqref="AC458:AC467">
    <cfRule type="cellIs" dxfId="6028" priority="6095" stopIfTrue="1" operator="equal">
      <formula>"NO ADMISIBLE"</formula>
    </cfRule>
  </conditionalFormatting>
  <conditionalFormatting sqref="AF458:AF468">
    <cfRule type="cellIs" dxfId="6027" priority="6094" stopIfTrue="1" operator="equal">
      <formula>"NO ADMISIBLE"</formula>
    </cfRule>
  </conditionalFormatting>
  <conditionalFormatting sqref="AF458:AF468">
    <cfRule type="cellIs" dxfId="6026" priority="6092" stopIfTrue="1" operator="equal">
      <formula>"NO ADMISIBLE"</formula>
    </cfRule>
    <cfRule type="cellIs" dxfId="6025" priority="6093" stopIfTrue="1" operator="equal">
      <formula>"ADMISIBLE"</formula>
    </cfRule>
  </conditionalFormatting>
  <conditionalFormatting sqref="AH458:AH468">
    <cfRule type="cellIs" dxfId="6024" priority="6091" stopIfTrue="1" operator="equal">
      <formula>"NO ADMISIBLE"</formula>
    </cfRule>
  </conditionalFormatting>
  <conditionalFormatting sqref="AH458:AH468">
    <cfRule type="cellIs" dxfId="6023" priority="6089" stopIfTrue="1" operator="equal">
      <formula>"NO ADMISIBLE"</formula>
    </cfRule>
    <cfRule type="cellIs" dxfId="6022" priority="6090" stopIfTrue="1" operator="equal">
      <formula>"ADMISIBLE"</formula>
    </cfRule>
  </conditionalFormatting>
  <conditionalFormatting sqref="B459:C459">
    <cfRule type="cellIs" dxfId="6021" priority="6088" stopIfTrue="1" operator="equal">
      <formula>"NO ADMISIBLE"</formula>
    </cfRule>
  </conditionalFormatting>
  <conditionalFormatting sqref="K462:M466 M460:M461">
    <cfRule type="cellIs" dxfId="6020" priority="6087" stopIfTrue="1" operator="equal">
      <formula>"NO ADMISIBLE"</formula>
    </cfRule>
  </conditionalFormatting>
  <conditionalFormatting sqref="J459:J468">
    <cfRule type="cellIs" dxfId="6019" priority="6086" stopIfTrue="1" operator="equal">
      <formula>"NO ADMISIBLE"</formula>
    </cfRule>
  </conditionalFormatting>
  <conditionalFormatting sqref="K462:L468">
    <cfRule type="cellIs" dxfId="6018" priority="6085" stopIfTrue="1" operator="equal">
      <formula>"NO ADMISIBLE"</formula>
    </cfRule>
  </conditionalFormatting>
  <conditionalFormatting sqref="C462:M468 M459:M461 C459:J461 B459:B468">
    <cfRule type="expression" dxfId="6017" priority="6084">
      <formula>MOD(ROW(),2)=0</formula>
    </cfRule>
  </conditionalFormatting>
  <conditionalFormatting sqref="T468:U468">
    <cfRule type="cellIs" dxfId="6016" priority="6083" stopIfTrue="1" operator="equal">
      <formula>"NO ADMISIBLE"</formula>
    </cfRule>
  </conditionalFormatting>
  <conditionalFormatting sqref="T468:U468">
    <cfRule type="cellIs" dxfId="6015" priority="6080" operator="equal">
      <formula>"VERIFICAR"</formula>
    </cfRule>
    <cfRule type="cellIs" dxfId="6014" priority="6081" operator="equal">
      <formula>"NO"</formula>
    </cfRule>
    <cfRule type="cellIs" dxfId="6013" priority="6082" operator="equal">
      <formula>"SI"</formula>
    </cfRule>
  </conditionalFormatting>
  <conditionalFormatting sqref="W468">
    <cfRule type="cellIs" dxfId="6012" priority="6079" stopIfTrue="1" operator="equal">
      <formula>"NO ADMISIBLE"</formula>
    </cfRule>
  </conditionalFormatting>
  <conditionalFormatting sqref="W468">
    <cfRule type="cellIs" dxfId="6011" priority="6076" operator="equal">
      <formula>"VERIFICAR"</formula>
    </cfRule>
    <cfRule type="cellIs" dxfId="6010" priority="6077" operator="equal">
      <formula>"NO"</formula>
    </cfRule>
    <cfRule type="cellIs" dxfId="6009" priority="6078" operator="equal">
      <formula>"SI"</formula>
    </cfRule>
  </conditionalFormatting>
  <conditionalFormatting sqref="Y468">
    <cfRule type="cellIs" dxfId="6008" priority="6075" stopIfTrue="1" operator="equal">
      <formula>"NO ADMISIBLE"</formula>
    </cfRule>
  </conditionalFormatting>
  <conditionalFormatting sqref="Y468">
    <cfRule type="cellIs" dxfId="6007" priority="6072" operator="equal">
      <formula>"VERIFICAR"</formula>
    </cfRule>
    <cfRule type="cellIs" dxfId="6006" priority="6073" operator="equal">
      <formula>"NO"</formula>
    </cfRule>
    <cfRule type="cellIs" dxfId="6005" priority="6074" operator="equal">
      <formula>"SI"</formula>
    </cfRule>
  </conditionalFormatting>
  <conditionalFormatting sqref="AA468:AI468">
    <cfRule type="cellIs" dxfId="6004" priority="6071" stopIfTrue="1" operator="equal">
      <formula>"NO ADMISIBLE"</formula>
    </cfRule>
  </conditionalFormatting>
  <conditionalFormatting sqref="AA468:AI468">
    <cfRule type="cellIs" dxfId="6003" priority="6068" operator="equal">
      <formula>"VERIFICAR"</formula>
    </cfRule>
    <cfRule type="cellIs" dxfId="6002" priority="6069" operator="equal">
      <formula>"NO"</formula>
    </cfRule>
    <cfRule type="cellIs" dxfId="6001" priority="6070" operator="equal">
      <formula>"SI"</formula>
    </cfRule>
  </conditionalFormatting>
  <conditionalFormatting sqref="S458">
    <cfRule type="cellIs" dxfId="6000" priority="6067" stopIfTrue="1" operator="equal">
      <formula>"NO ADMISIBLE"</formula>
    </cfRule>
  </conditionalFormatting>
  <conditionalFormatting sqref="S458">
    <cfRule type="cellIs" dxfId="5999" priority="6065" stopIfTrue="1" operator="equal">
      <formula>"NO ADMISIBLE"</formula>
    </cfRule>
    <cfRule type="cellIs" dxfId="5998" priority="6066" stopIfTrue="1" operator="equal">
      <formula>"ADMISIBLE"</formula>
    </cfRule>
  </conditionalFormatting>
  <conditionalFormatting sqref="K460:L461">
    <cfRule type="cellIs" dxfId="5997" priority="6064" stopIfTrue="1" operator="equal">
      <formula>"NO ADMISIBLE"</formula>
    </cfRule>
  </conditionalFormatting>
  <conditionalFormatting sqref="K459:L461">
    <cfRule type="cellIs" dxfId="5996" priority="6063" stopIfTrue="1" operator="equal">
      <formula>"NO ADMISIBLE"</formula>
    </cfRule>
  </conditionalFormatting>
  <conditionalFormatting sqref="K459:L461">
    <cfRule type="expression" dxfId="5995" priority="6062">
      <formula>MOD(ROW(),2)=0</formula>
    </cfRule>
  </conditionalFormatting>
  <conditionalFormatting sqref="K459:L461">
    <cfRule type="expression" dxfId="5994" priority="6061">
      <formula>AND(ROW()=CELL("row"),COLUMN()=CELL("COL"))</formula>
    </cfRule>
  </conditionalFormatting>
  <conditionalFormatting sqref="AA458:AA468">
    <cfRule type="cellIs" dxfId="5993" priority="6060" stopIfTrue="1" operator="equal">
      <formula>"NO ADMISIBLE"</formula>
    </cfRule>
  </conditionalFormatting>
  <conditionalFormatting sqref="AA458:AA468">
    <cfRule type="cellIs" dxfId="5992" priority="6058" stopIfTrue="1" operator="equal">
      <formula>"NO ADMISIBLE"</formula>
    </cfRule>
    <cfRule type="cellIs" dxfId="5991" priority="6059" stopIfTrue="1" operator="equal">
      <formula>"ADMISIBLE"</formula>
    </cfRule>
  </conditionalFormatting>
  <conditionalFormatting sqref="Q467:R468 T459:AI468 Q458:Q466 S458:AI458">
    <cfRule type="cellIs" dxfId="5990" priority="6057" operator="equal">
      <formula>"NO CUMPLE"</formula>
    </cfRule>
  </conditionalFormatting>
  <conditionalFormatting sqref="B464:B467">
    <cfRule type="cellIs" dxfId="5989" priority="6056" stopIfTrue="1" operator="equal">
      <formula>"NO ADMISIBLE"</formula>
    </cfRule>
  </conditionalFormatting>
  <conditionalFormatting sqref="C470 C476:C479 AD470:AD479 U470:U479 Y470:Z479 M479:M480 Z480 M470:Q470 N471:Q480">
    <cfRule type="cellIs" dxfId="5988" priority="6055" stopIfTrue="1" operator="equal">
      <formula>"NO ADMISIBLE"</formula>
    </cfRule>
  </conditionalFormatting>
  <conditionalFormatting sqref="V470:Y470 V471:X479 V480 X480">
    <cfRule type="cellIs" dxfId="5987" priority="6053" stopIfTrue="1" operator="equal">
      <formula>"NO ADMISIBLE"</formula>
    </cfRule>
    <cfRule type="cellIs" dxfId="5986" priority="6054" stopIfTrue="1" operator="equal">
      <formula>"ADMISIBLE"</formula>
    </cfRule>
  </conditionalFormatting>
  <conditionalFormatting sqref="Z470:Z480">
    <cfRule type="cellIs" dxfId="5985" priority="6051" stopIfTrue="1" operator="equal">
      <formula>"NO ADMISIBLE"</formula>
    </cfRule>
    <cfRule type="cellIs" dxfId="5984" priority="6052" stopIfTrue="1" operator="equal">
      <formula>"ADMISIBLE"</formula>
    </cfRule>
  </conditionalFormatting>
  <conditionalFormatting sqref="AE470:AE479">
    <cfRule type="cellIs" dxfId="5983" priority="6050" stopIfTrue="1" operator="equal">
      <formula>"NO ADMISIBLE"</formula>
    </cfRule>
  </conditionalFormatting>
  <conditionalFormatting sqref="AE470">
    <cfRule type="cellIs" dxfId="5982" priority="6048" stopIfTrue="1" operator="equal">
      <formula>"NO ADMISIBLE"</formula>
    </cfRule>
    <cfRule type="cellIs" dxfId="5981" priority="6049" stopIfTrue="1" operator="equal">
      <formula>"ADMISIBLE"</formula>
    </cfRule>
  </conditionalFormatting>
  <conditionalFormatting sqref="AG470:AG479">
    <cfRule type="cellIs" dxfId="5980" priority="6047" stopIfTrue="1" operator="equal">
      <formula>"NO ADMISIBLE"</formula>
    </cfRule>
  </conditionalFormatting>
  <conditionalFormatting sqref="AG470">
    <cfRule type="cellIs" dxfId="5979" priority="6045" stopIfTrue="1" operator="equal">
      <formula>"NO ADMISIBLE"</formula>
    </cfRule>
    <cfRule type="cellIs" dxfId="5978" priority="6046" stopIfTrue="1" operator="equal">
      <formula>"ADMISIBLE"</formula>
    </cfRule>
  </conditionalFormatting>
  <conditionalFormatting sqref="R479:R480">
    <cfRule type="cellIs" dxfId="5977" priority="6044" stopIfTrue="1" operator="equal">
      <formula>"NO ADMISIBLE"</formula>
    </cfRule>
  </conditionalFormatting>
  <conditionalFormatting sqref="D470:D479">
    <cfRule type="cellIs" dxfId="5976" priority="6043" stopIfTrue="1" operator="equal">
      <formula>"NO ADMISIBLE"</formula>
    </cfRule>
  </conditionalFormatting>
  <conditionalFormatting sqref="AI470:AI480">
    <cfRule type="cellIs" dxfId="5975" priority="6042" stopIfTrue="1" operator="equal">
      <formula>"NO ADMISIBLE"</formula>
    </cfRule>
  </conditionalFormatting>
  <conditionalFormatting sqref="AI470:AI480">
    <cfRule type="cellIs" dxfId="5974" priority="6040" stopIfTrue="1" operator="equal">
      <formula>"NO ADMISIBLE"</formula>
    </cfRule>
    <cfRule type="cellIs" dxfId="5973" priority="6041" stopIfTrue="1" operator="equal">
      <formula>"ADMISIBLE"</formula>
    </cfRule>
  </conditionalFormatting>
  <conditionalFormatting sqref="AA470:AA480">
    <cfRule type="cellIs" dxfId="5972" priority="6039" stopIfTrue="1" operator="equal">
      <formula>"NO ADMISIBLE"</formula>
    </cfRule>
  </conditionalFormatting>
  <conditionalFormatting sqref="AA470:AA480">
    <cfRule type="cellIs" dxfId="5971" priority="6037" stopIfTrue="1" operator="equal">
      <formula>"NO ADMISIBLE"</formula>
    </cfRule>
    <cfRule type="cellIs" dxfId="5970" priority="6038" stopIfTrue="1" operator="equal">
      <formula>"ADMISIBLE"</formula>
    </cfRule>
  </conditionalFormatting>
  <conditionalFormatting sqref="J472:J480">
    <cfRule type="cellIs" dxfId="5969" priority="6036" stopIfTrue="1" operator="equal">
      <formula>"NO ADMISIBLE"</formula>
    </cfRule>
  </conditionalFormatting>
  <conditionalFormatting sqref="M471">
    <cfRule type="cellIs" dxfId="5968" priority="6035" stopIfTrue="1" operator="equal">
      <formula>"NO ADMISIBLE"</formula>
    </cfRule>
  </conditionalFormatting>
  <conditionalFormatting sqref="T470:T479">
    <cfRule type="cellIs" dxfId="5967" priority="6034" stopIfTrue="1" operator="equal">
      <formula>"NO ADMISIBLE"</formula>
    </cfRule>
  </conditionalFormatting>
  <conditionalFormatting sqref="T471:T479">
    <cfRule type="cellIs" dxfId="5966" priority="6031" operator="equal">
      <formula>"VERIFICAR"</formula>
    </cfRule>
    <cfRule type="cellIs" dxfId="5965" priority="6032" operator="equal">
      <formula>"NO"</formula>
    </cfRule>
    <cfRule type="cellIs" dxfId="5964" priority="6033" operator="equal">
      <formula>"SI"</formula>
    </cfRule>
  </conditionalFormatting>
  <conditionalFormatting sqref="AB470:AB479">
    <cfRule type="cellIs" dxfId="5963" priority="6030" stopIfTrue="1" operator="equal">
      <formula>"NO ADMISIBLE"</formula>
    </cfRule>
  </conditionalFormatting>
  <conditionalFormatting sqref="AC470:AC479">
    <cfRule type="cellIs" dxfId="5962" priority="6029" stopIfTrue="1" operator="equal">
      <formula>"NO ADMISIBLE"</formula>
    </cfRule>
  </conditionalFormatting>
  <conditionalFormatting sqref="AF470:AF480">
    <cfRule type="cellIs" dxfId="5961" priority="6028" stopIfTrue="1" operator="equal">
      <formula>"NO ADMISIBLE"</formula>
    </cfRule>
  </conditionalFormatting>
  <conditionalFormatting sqref="AF470:AF480">
    <cfRule type="cellIs" dxfId="5960" priority="6026" stopIfTrue="1" operator="equal">
      <formula>"NO ADMISIBLE"</formula>
    </cfRule>
    <cfRule type="cellIs" dxfId="5959" priority="6027" stopIfTrue="1" operator="equal">
      <formula>"ADMISIBLE"</formula>
    </cfRule>
  </conditionalFormatting>
  <conditionalFormatting sqref="AH470:AH480">
    <cfRule type="cellIs" dxfId="5958" priority="6025" stopIfTrue="1" operator="equal">
      <formula>"NO ADMISIBLE"</formula>
    </cfRule>
  </conditionalFormatting>
  <conditionalFormatting sqref="AH470:AH480">
    <cfRule type="cellIs" dxfId="5957" priority="6023" stopIfTrue="1" operator="equal">
      <formula>"NO ADMISIBLE"</formula>
    </cfRule>
    <cfRule type="cellIs" dxfId="5956" priority="6024" stopIfTrue="1" operator="equal">
      <formula>"ADMISIBLE"</formula>
    </cfRule>
  </conditionalFormatting>
  <conditionalFormatting sqref="B471:C471">
    <cfRule type="cellIs" dxfId="5955" priority="6022" stopIfTrue="1" operator="equal">
      <formula>"NO ADMISIBLE"</formula>
    </cfRule>
  </conditionalFormatting>
  <conditionalFormatting sqref="K474:M478 M472:M473">
    <cfRule type="cellIs" dxfId="5954" priority="6021" stopIfTrue="1" operator="equal">
      <formula>"NO ADMISIBLE"</formula>
    </cfRule>
  </conditionalFormatting>
  <conditionalFormatting sqref="J471:J480">
    <cfRule type="cellIs" dxfId="5953" priority="6020" stopIfTrue="1" operator="equal">
      <formula>"NO ADMISIBLE"</formula>
    </cfRule>
  </conditionalFormatting>
  <conditionalFormatting sqref="K474:L480">
    <cfRule type="cellIs" dxfId="5952" priority="6019" stopIfTrue="1" operator="equal">
      <formula>"NO ADMISIBLE"</formula>
    </cfRule>
  </conditionalFormatting>
  <conditionalFormatting sqref="C474:M480 M471:M473 C471:J473 B471:B480">
    <cfRule type="expression" dxfId="5951" priority="6018">
      <formula>MOD(ROW(),2)=0</formula>
    </cfRule>
  </conditionalFormatting>
  <conditionalFormatting sqref="T480:U480">
    <cfRule type="cellIs" dxfId="5950" priority="6017" stopIfTrue="1" operator="equal">
      <formula>"NO ADMISIBLE"</formula>
    </cfRule>
  </conditionalFormatting>
  <conditionalFormatting sqref="T480:U480">
    <cfRule type="cellIs" dxfId="5949" priority="6014" operator="equal">
      <formula>"VERIFICAR"</formula>
    </cfRule>
    <cfRule type="cellIs" dxfId="5948" priority="6015" operator="equal">
      <formula>"NO"</formula>
    </cfRule>
    <cfRule type="cellIs" dxfId="5947" priority="6016" operator="equal">
      <formula>"SI"</formula>
    </cfRule>
  </conditionalFormatting>
  <conditionalFormatting sqref="W480">
    <cfRule type="cellIs" dxfId="5946" priority="6013" stopIfTrue="1" operator="equal">
      <formula>"NO ADMISIBLE"</formula>
    </cfRule>
  </conditionalFormatting>
  <conditionalFormatting sqref="W480">
    <cfRule type="cellIs" dxfId="5945" priority="6010" operator="equal">
      <formula>"VERIFICAR"</formula>
    </cfRule>
    <cfRule type="cellIs" dxfId="5944" priority="6011" operator="equal">
      <formula>"NO"</formula>
    </cfRule>
    <cfRule type="cellIs" dxfId="5943" priority="6012" operator="equal">
      <formula>"SI"</formula>
    </cfRule>
  </conditionalFormatting>
  <conditionalFormatting sqref="Y480">
    <cfRule type="cellIs" dxfId="5942" priority="6009" stopIfTrue="1" operator="equal">
      <formula>"NO ADMISIBLE"</formula>
    </cfRule>
  </conditionalFormatting>
  <conditionalFormatting sqref="Y480">
    <cfRule type="cellIs" dxfId="5941" priority="6006" operator="equal">
      <formula>"VERIFICAR"</formula>
    </cfRule>
    <cfRule type="cellIs" dxfId="5940" priority="6007" operator="equal">
      <formula>"NO"</formula>
    </cfRule>
    <cfRule type="cellIs" dxfId="5939" priority="6008" operator="equal">
      <formula>"SI"</formula>
    </cfRule>
  </conditionalFormatting>
  <conditionalFormatting sqref="AA480:AI480">
    <cfRule type="cellIs" dxfId="5938" priority="6005" stopIfTrue="1" operator="equal">
      <formula>"NO ADMISIBLE"</formula>
    </cfRule>
  </conditionalFormatting>
  <conditionalFormatting sqref="AA480:AI480">
    <cfRule type="cellIs" dxfId="5937" priority="6002" operator="equal">
      <formula>"VERIFICAR"</formula>
    </cfRule>
    <cfRule type="cellIs" dxfId="5936" priority="6003" operator="equal">
      <formula>"NO"</formula>
    </cfRule>
    <cfRule type="cellIs" dxfId="5935" priority="6004" operator="equal">
      <formula>"SI"</formula>
    </cfRule>
  </conditionalFormatting>
  <conditionalFormatting sqref="S470">
    <cfRule type="cellIs" dxfId="5934" priority="6001" stopIfTrue="1" operator="equal">
      <formula>"NO ADMISIBLE"</formula>
    </cfRule>
  </conditionalFormatting>
  <conditionalFormatting sqref="S470">
    <cfRule type="cellIs" dxfId="5933" priority="5999" stopIfTrue="1" operator="equal">
      <formula>"NO ADMISIBLE"</formula>
    </cfRule>
    <cfRule type="cellIs" dxfId="5932" priority="6000" stopIfTrue="1" operator="equal">
      <formula>"ADMISIBLE"</formula>
    </cfRule>
  </conditionalFormatting>
  <conditionalFormatting sqref="K472:L473">
    <cfRule type="cellIs" dxfId="5931" priority="5998" stopIfTrue="1" operator="equal">
      <formula>"NO ADMISIBLE"</formula>
    </cfRule>
  </conditionalFormatting>
  <conditionalFormatting sqref="K471:L473">
    <cfRule type="cellIs" dxfId="5930" priority="5997" stopIfTrue="1" operator="equal">
      <formula>"NO ADMISIBLE"</formula>
    </cfRule>
  </conditionalFormatting>
  <conditionalFormatting sqref="K471:L473">
    <cfRule type="expression" dxfId="5929" priority="5996">
      <formula>MOD(ROW(),2)=0</formula>
    </cfRule>
  </conditionalFormatting>
  <conditionalFormatting sqref="K471:L473">
    <cfRule type="expression" dxfId="5928" priority="5995">
      <formula>AND(ROW()=CELL("row"),COLUMN()=CELL("COL"))</formula>
    </cfRule>
  </conditionalFormatting>
  <conditionalFormatting sqref="AA470:AA480">
    <cfRule type="cellIs" dxfId="5927" priority="5994" stopIfTrue="1" operator="equal">
      <formula>"NO ADMISIBLE"</formula>
    </cfRule>
  </conditionalFormatting>
  <conditionalFormatting sqref="AA470:AA480">
    <cfRule type="cellIs" dxfId="5926" priority="5992" stopIfTrue="1" operator="equal">
      <formula>"NO ADMISIBLE"</formula>
    </cfRule>
    <cfRule type="cellIs" dxfId="5925" priority="5993" stopIfTrue="1" operator="equal">
      <formula>"ADMISIBLE"</formula>
    </cfRule>
  </conditionalFormatting>
  <conditionalFormatting sqref="Q479:R480 T471:AI480 Q470:Q478 S470:AI470">
    <cfRule type="cellIs" dxfId="5924" priority="5991" operator="equal">
      <formula>"NO CUMPLE"</formula>
    </cfRule>
  </conditionalFormatting>
  <conditionalFormatting sqref="B476:B479">
    <cfRule type="cellIs" dxfId="5923" priority="5990" stopIfTrue="1" operator="equal">
      <formula>"NO ADMISIBLE"</formula>
    </cfRule>
  </conditionalFormatting>
  <conditionalFormatting sqref="C482 C488:C491 AD482:AD491 U482:U491 Y483:Z491 M491:M492 Z492 M482:Q482 N483:Q492">
    <cfRule type="cellIs" dxfId="5922" priority="5989" stopIfTrue="1" operator="equal">
      <formula>"NO ADMISIBLE"</formula>
    </cfRule>
  </conditionalFormatting>
  <conditionalFormatting sqref="V482:X491 V492 X492">
    <cfRule type="cellIs" dxfId="5921" priority="5987" stopIfTrue="1" operator="equal">
      <formula>"NO ADMISIBLE"</formula>
    </cfRule>
    <cfRule type="cellIs" dxfId="5920" priority="5988" stopIfTrue="1" operator="equal">
      <formula>"ADMISIBLE"</formula>
    </cfRule>
  </conditionalFormatting>
  <conditionalFormatting sqref="Z483:Z492">
    <cfRule type="cellIs" dxfId="5919" priority="5985" stopIfTrue="1" operator="equal">
      <formula>"NO ADMISIBLE"</formula>
    </cfRule>
    <cfRule type="cellIs" dxfId="5918" priority="5986" stopIfTrue="1" operator="equal">
      <formula>"ADMISIBLE"</formula>
    </cfRule>
  </conditionalFormatting>
  <conditionalFormatting sqref="AE482:AE491">
    <cfRule type="cellIs" dxfId="5917" priority="5984" stopIfTrue="1" operator="equal">
      <formula>"NO ADMISIBLE"</formula>
    </cfRule>
  </conditionalFormatting>
  <conditionalFormatting sqref="AE482">
    <cfRule type="cellIs" dxfId="5916" priority="5982" stopIfTrue="1" operator="equal">
      <formula>"NO ADMISIBLE"</formula>
    </cfRule>
    <cfRule type="cellIs" dxfId="5915" priority="5983" stopIfTrue="1" operator="equal">
      <formula>"ADMISIBLE"</formula>
    </cfRule>
  </conditionalFormatting>
  <conditionalFormatting sqref="AG482:AG491">
    <cfRule type="cellIs" dxfId="5914" priority="5981" stopIfTrue="1" operator="equal">
      <formula>"NO ADMISIBLE"</formula>
    </cfRule>
  </conditionalFormatting>
  <conditionalFormatting sqref="AG482">
    <cfRule type="cellIs" dxfId="5913" priority="5979" stopIfTrue="1" operator="equal">
      <formula>"NO ADMISIBLE"</formula>
    </cfRule>
    <cfRule type="cellIs" dxfId="5912" priority="5980" stopIfTrue="1" operator="equal">
      <formula>"ADMISIBLE"</formula>
    </cfRule>
  </conditionalFormatting>
  <conditionalFormatting sqref="R491:R492">
    <cfRule type="cellIs" dxfId="5911" priority="5978" stopIfTrue="1" operator="equal">
      <formula>"NO ADMISIBLE"</formula>
    </cfRule>
  </conditionalFormatting>
  <conditionalFormatting sqref="D482:D491">
    <cfRule type="cellIs" dxfId="5910" priority="5977" stopIfTrue="1" operator="equal">
      <formula>"NO ADMISIBLE"</formula>
    </cfRule>
  </conditionalFormatting>
  <conditionalFormatting sqref="AI482:AI492">
    <cfRule type="cellIs" dxfId="5909" priority="5976" stopIfTrue="1" operator="equal">
      <formula>"NO ADMISIBLE"</formula>
    </cfRule>
  </conditionalFormatting>
  <conditionalFormatting sqref="AI482:AI492">
    <cfRule type="cellIs" dxfId="5908" priority="5974" stopIfTrue="1" operator="equal">
      <formula>"NO ADMISIBLE"</formula>
    </cfRule>
    <cfRule type="cellIs" dxfId="5907" priority="5975" stopIfTrue="1" operator="equal">
      <formula>"ADMISIBLE"</formula>
    </cfRule>
  </conditionalFormatting>
  <conditionalFormatting sqref="AA482:AA492">
    <cfRule type="cellIs" dxfId="5906" priority="5973" stopIfTrue="1" operator="equal">
      <formula>"NO ADMISIBLE"</formula>
    </cfRule>
  </conditionalFormatting>
  <conditionalFormatting sqref="AA482:AA492">
    <cfRule type="cellIs" dxfId="5905" priority="5971" stopIfTrue="1" operator="equal">
      <formula>"NO ADMISIBLE"</formula>
    </cfRule>
    <cfRule type="cellIs" dxfId="5904" priority="5972" stopIfTrue="1" operator="equal">
      <formula>"ADMISIBLE"</formula>
    </cfRule>
  </conditionalFormatting>
  <conditionalFormatting sqref="J484:J492">
    <cfRule type="cellIs" dxfId="5903" priority="5970" stopIfTrue="1" operator="equal">
      <formula>"NO ADMISIBLE"</formula>
    </cfRule>
  </conditionalFormatting>
  <conditionalFormatting sqref="M483">
    <cfRule type="cellIs" dxfId="5902" priority="5969" stopIfTrue="1" operator="equal">
      <formula>"NO ADMISIBLE"</formula>
    </cfRule>
  </conditionalFormatting>
  <conditionalFormatting sqref="T482:T491">
    <cfRule type="cellIs" dxfId="5901" priority="5968" stopIfTrue="1" operator="equal">
      <formula>"NO ADMISIBLE"</formula>
    </cfRule>
  </conditionalFormatting>
  <conditionalFormatting sqref="T483:T491">
    <cfRule type="cellIs" dxfId="5900" priority="5965" operator="equal">
      <formula>"VERIFICAR"</formula>
    </cfRule>
    <cfRule type="cellIs" dxfId="5899" priority="5966" operator="equal">
      <formula>"NO"</formula>
    </cfRule>
    <cfRule type="cellIs" dxfId="5898" priority="5967" operator="equal">
      <formula>"SI"</formula>
    </cfRule>
  </conditionalFormatting>
  <conditionalFormatting sqref="AB482:AB491">
    <cfRule type="cellIs" dxfId="5897" priority="5964" stopIfTrue="1" operator="equal">
      <formula>"NO ADMISIBLE"</formula>
    </cfRule>
  </conditionalFormatting>
  <conditionalFormatting sqref="AC482:AC491">
    <cfRule type="cellIs" dxfId="5896" priority="5963" stopIfTrue="1" operator="equal">
      <formula>"NO ADMISIBLE"</formula>
    </cfRule>
  </conditionalFormatting>
  <conditionalFormatting sqref="AF482:AF492">
    <cfRule type="cellIs" dxfId="5895" priority="5962" stopIfTrue="1" operator="equal">
      <formula>"NO ADMISIBLE"</formula>
    </cfRule>
  </conditionalFormatting>
  <conditionalFormatting sqref="AF482:AF492">
    <cfRule type="cellIs" dxfId="5894" priority="5960" stopIfTrue="1" operator="equal">
      <formula>"NO ADMISIBLE"</formula>
    </cfRule>
    <cfRule type="cellIs" dxfId="5893" priority="5961" stopIfTrue="1" operator="equal">
      <formula>"ADMISIBLE"</formula>
    </cfRule>
  </conditionalFormatting>
  <conditionalFormatting sqref="AH482:AH492">
    <cfRule type="cellIs" dxfId="5892" priority="5959" stopIfTrue="1" operator="equal">
      <formula>"NO ADMISIBLE"</formula>
    </cfRule>
  </conditionalFormatting>
  <conditionalFormatting sqref="AH482:AH492">
    <cfRule type="cellIs" dxfId="5891" priority="5957" stopIfTrue="1" operator="equal">
      <formula>"NO ADMISIBLE"</formula>
    </cfRule>
    <cfRule type="cellIs" dxfId="5890" priority="5958" stopIfTrue="1" operator="equal">
      <formula>"ADMISIBLE"</formula>
    </cfRule>
  </conditionalFormatting>
  <conditionalFormatting sqref="A483 C483">
    <cfRule type="cellIs" dxfId="5889" priority="5956" stopIfTrue="1" operator="equal">
      <formula>"NO ADMISIBLE"</formula>
    </cfRule>
  </conditionalFormatting>
  <conditionalFormatting sqref="K486:M490 M484:M485">
    <cfRule type="cellIs" dxfId="5888" priority="5955" stopIfTrue="1" operator="equal">
      <formula>"NO ADMISIBLE"</formula>
    </cfRule>
  </conditionalFormatting>
  <conditionalFormatting sqref="J483:J492">
    <cfRule type="cellIs" dxfId="5887" priority="5954" stopIfTrue="1" operator="equal">
      <formula>"NO ADMISIBLE"</formula>
    </cfRule>
  </conditionalFormatting>
  <conditionalFormatting sqref="K486:L492">
    <cfRule type="cellIs" dxfId="5886" priority="5953" stopIfTrue="1" operator="equal">
      <formula>"NO ADMISIBLE"</formula>
    </cfRule>
  </conditionalFormatting>
  <conditionalFormatting sqref="C486:M492 M483:M485 C483:J485 B484:B492">
    <cfRule type="expression" dxfId="5885" priority="5952">
      <formula>MOD(ROW(),2)=0</formula>
    </cfRule>
  </conditionalFormatting>
  <conditionalFormatting sqref="T492:U492">
    <cfRule type="cellIs" dxfId="5884" priority="5951" stopIfTrue="1" operator="equal">
      <formula>"NO ADMISIBLE"</formula>
    </cfRule>
  </conditionalFormatting>
  <conditionalFormatting sqref="T492:U492">
    <cfRule type="cellIs" dxfId="5883" priority="5948" operator="equal">
      <formula>"VERIFICAR"</formula>
    </cfRule>
    <cfRule type="cellIs" dxfId="5882" priority="5949" operator="equal">
      <formula>"NO"</formula>
    </cfRule>
    <cfRule type="cellIs" dxfId="5881" priority="5950" operator="equal">
      <formula>"SI"</formula>
    </cfRule>
  </conditionalFormatting>
  <conditionalFormatting sqref="W492">
    <cfRule type="cellIs" dxfId="5880" priority="5947" stopIfTrue="1" operator="equal">
      <formula>"NO ADMISIBLE"</formula>
    </cfRule>
  </conditionalFormatting>
  <conditionalFormatting sqref="W492">
    <cfRule type="cellIs" dxfId="5879" priority="5944" operator="equal">
      <formula>"VERIFICAR"</formula>
    </cfRule>
    <cfRule type="cellIs" dxfId="5878" priority="5945" operator="equal">
      <formula>"NO"</formula>
    </cfRule>
    <cfRule type="cellIs" dxfId="5877" priority="5946" operator="equal">
      <formula>"SI"</formula>
    </cfRule>
  </conditionalFormatting>
  <conditionalFormatting sqref="Y492">
    <cfRule type="cellIs" dxfId="5876" priority="5943" stopIfTrue="1" operator="equal">
      <formula>"NO ADMISIBLE"</formula>
    </cfRule>
  </conditionalFormatting>
  <conditionalFormatting sqref="Y492">
    <cfRule type="cellIs" dxfId="5875" priority="5940" operator="equal">
      <formula>"VERIFICAR"</formula>
    </cfRule>
    <cfRule type="cellIs" dxfId="5874" priority="5941" operator="equal">
      <formula>"NO"</formula>
    </cfRule>
    <cfRule type="cellIs" dxfId="5873" priority="5942" operator="equal">
      <formula>"SI"</formula>
    </cfRule>
  </conditionalFormatting>
  <conditionalFormatting sqref="AA492:AI492">
    <cfRule type="cellIs" dxfId="5872" priority="5939" stopIfTrue="1" operator="equal">
      <formula>"NO ADMISIBLE"</formula>
    </cfRule>
  </conditionalFormatting>
  <conditionalFormatting sqref="AA492:AI492">
    <cfRule type="cellIs" dxfId="5871" priority="5936" operator="equal">
      <formula>"VERIFICAR"</formula>
    </cfRule>
    <cfRule type="cellIs" dxfId="5870" priority="5937" operator="equal">
      <formula>"NO"</formula>
    </cfRule>
    <cfRule type="cellIs" dxfId="5869" priority="5938" operator="equal">
      <formula>"SI"</formula>
    </cfRule>
  </conditionalFormatting>
  <conditionalFormatting sqref="S482">
    <cfRule type="cellIs" dxfId="5868" priority="5935" stopIfTrue="1" operator="equal">
      <formula>"NO ADMISIBLE"</formula>
    </cfRule>
  </conditionalFormatting>
  <conditionalFormatting sqref="S482">
    <cfRule type="cellIs" dxfId="5867" priority="5933" stopIfTrue="1" operator="equal">
      <formula>"NO ADMISIBLE"</formula>
    </cfRule>
    <cfRule type="cellIs" dxfId="5866" priority="5934" stopIfTrue="1" operator="equal">
      <formula>"ADMISIBLE"</formula>
    </cfRule>
  </conditionalFormatting>
  <conditionalFormatting sqref="K484:L485">
    <cfRule type="cellIs" dxfId="5865" priority="5932" stopIfTrue="1" operator="equal">
      <formula>"NO ADMISIBLE"</formula>
    </cfRule>
  </conditionalFormatting>
  <conditionalFormatting sqref="K483:L485">
    <cfRule type="cellIs" dxfId="5864" priority="5931" stopIfTrue="1" operator="equal">
      <formula>"NO ADMISIBLE"</formula>
    </cfRule>
  </conditionalFormatting>
  <conditionalFormatting sqref="K483:L485">
    <cfRule type="expression" dxfId="5863" priority="5930">
      <formula>MOD(ROW(),2)=0</formula>
    </cfRule>
  </conditionalFormatting>
  <conditionalFormatting sqref="K483:L485">
    <cfRule type="expression" dxfId="5862" priority="5929">
      <formula>AND(ROW()=CELL("row"),COLUMN()=CELL("COL"))</formula>
    </cfRule>
  </conditionalFormatting>
  <conditionalFormatting sqref="AA482:AA492">
    <cfRule type="cellIs" dxfId="5861" priority="5928" stopIfTrue="1" operator="equal">
      <formula>"NO ADMISIBLE"</formula>
    </cfRule>
  </conditionalFormatting>
  <conditionalFormatting sqref="AA482:AA492">
    <cfRule type="cellIs" dxfId="5860" priority="5926" stopIfTrue="1" operator="equal">
      <formula>"NO ADMISIBLE"</formula>
    </cfRule>
    <cfRule type="cellIs" dxfId="5859" priority="5927" stopIfTrue="1" operator="equal">
      <formula>"ADMISIBLE"</formula>
    </cfRule>
  </conditionalFormatting>
  <conditionalFormatting sqref="Q491:R492 T483:AI492 Q482:Q490 S482:X482 AA482:AI482">
    <cfRule type="cellIs" dxfId="5858" priority="5925" operator="equal">
      <formula>"NO CUMPLE"</formula>
    </cfRule>
  </conditionalFormatting>
  <conditionalFormatting sqref="B488:B491">
    <cfRule type="cellIs" dxfId="5857" priority="5924" stopIfTrue="1" operator="equal">
      <formula>"NO ADMISIBLE"</formula>
    </cfRule>
  </conditionalFormatting>
  <conditionalFormatting sqref="C494 C500:C503 AD494:AD503 U494:U503 Y494:Z503 M503:M504 Z504 M494:Q494 N495:Q504">
    <cfRule type="cellIs" dxfId="5856" priority="5923" stopIfTrue="1" operator="equal">
      <formula>"NO ADMISIBLE"</formula>
    </cfRule>
  </conditionalFormatting>
  <conditionalFormatting sqref="V494:Y494 V495:X503 V504 X504">
    <cfRule type="cellIs" dxfId="5855" priority="5921" stopIfTrue="1" operator="equal">
      <formula>"NO ADMISIBLE"</formula>
    </cfRule>
    <cfRule type="cellIs" dxfId="5854" priority="5922" stopIfTrue="1" operator="equal">
      <formula>"ADMISIBLE"</formula>
    </cfRule>
  </conditionalFormatting>
  <conditionalFormatting sqref="Z494:Z504">
    <cfRule type="cellIs" dxfId="5853" priority="5919" stopIfTrue="1" operator="equal">
      <formula>"NO ADMISIBLE"</formula>
    </cfRule>
    <cfRule type="cellIs" dxfId="5852" priority="5920" stopIfTrue="1" operator="equal">
      <formula>"ADMISIBLE"</formula>
    </cfRule>
  </conditionalFormatting>
  <conditionalFormatting sqref="AE494:AE503">
    <cfRule type="cellIs" dxfId="5851" priority="5918" stopIfTrue="1" operator="equal">
      <formula>"NO ADMISIBLE"</formula>
    </cfRule>
  </conditionalFormatting>
  <conditionalFormatting sqref="AE494">
    <cfRule type="cellIs" dxfId="5850" priority="5916" stopIfTrue="1" operator="equal">
      <formula>"NO ADMISIBLE"</formula>
    </cfRule>
    <cfRule type="cellIs" dxfId="5849" priority="5917" stopIfTrue="1" operator="equal">
      <formula>"ADMISIBLE"</formula>
    </cfRule>
  </conditionalFormatting>
  <conditionalFormatting sqref="AG494:AG503">
    <cfRule type="cellIs" dxfId="5848" priority="5915" stopIfTrue="1" operator="equal">
      <formula>"NO ADMISIBLE"</formula>
    </cfRule>
  </conditionalFormatting>
  <conditionalFormatting sqref="AG494">
    <cfRule type="cellIs" dxfId="5847" priority="5913" stopIfTrue="1" operator="equal">
      <formula>"NO ADMISIBLE"</formula>
    </cfRule>
    <cfRule type="cellIs" dxfId="5846" priority="5914" stopIfTrue="1" operator="equal">
      <formula>"ADMISIBLE"</formula>
    </cfRule>
  </conditionalFormatting>
  <conditionalFormatting sqref="R503:R504">
    <cfRule type="cellIs" dxfId="5845" priority="5912" stopIfTrue="1" operator="equal">
      <formula>"NO ADMISIBLE"</formula>
    </cfRule>
  </conditionalFormatting>
  <conditionalFormatting sqref="D494:D503">
    <cfRule type="cellIs" dxfId="5844" priority="5911" stopIfTrue="1" operator="equal">
      <formula>"NO ADMISIBLE"</formula>
    </cfRule>
  </conditionalFormatting>
  <conditionalFormatting sqref="AI494:AI504">
    <cfRule type="cellIs" dxfId="5843" priority="5910" stopIfTrue="1" operator="equal">
      <formula>"NO ADMISIBLE"</formula>
    </cfRule>
  </conditionalFormatting>
  <conditionalFormatting sqref="AI494:AI504">
    <cfRule type="cellIs" dxfId="5842" priority="5908" stopIfTrue="1" operator="equal">
      <formula>"NO ADMISIBLE"</formula>
    </cfRule>
    <cfRule type="cellIs" dxfId="5841" priority="5909" stopIfTrue="1" operator="equal">
      <formula>"ADMISIBLE"</formula>
    </cfRule>
  </conditionalFormatting>
  <conditionalFormatting sqref="AA494:AA504">
    <cfRule type="cellIs" dxfId="5840" priority="5907" stopIfTrue="1" operator="equal">
      <formula>"NO ADMISIBLE"</formula>
    </cfRule>
  </conditionalFormatting>
  <conditionalFormatting sqref="AA494:AA504">
    <cfRule type="cellIs" dxfId="5839" priority="5905" stopIfTrue="1" operator="equal">
      <formula>"NO ADMISIBLE"</formula>
    </cfRule>
    <cfRule type="cellIs" dxfId="5838" priority="5906" stopIfTrue="1" operator="equal">
      <formula>"ADMISIBLE"</formula>
    </cfRule>
  </conditionalFormatting>
  <conditionalFormatting sqref="J496:J504">
    <cfRule type="cellIs" dxfId="5837" priority="5904" stopIfTrue="1" operator="equal">
      <formula>"NO ADMISIBLE"</formula>
    </cfRule>
  </conditionalFormatting>
  <conditionalFormatting sqref="M495">
    <cfRule type="cellIs" dxfId="5836" priority="5903" stopIfTrue="1" operator="equal">
      <formula>"NO ADMISIBLE"</formula>
    </cfRule>
  </conditionalFormatting>
  <conditionalFormatting sqref="T494:T503">
    <cfRule type="cellIs" dxfId="5835" priority="5902" stopIfTrue="1" operator="equal">
      <formula>"NO ADMISIBLE"</formula>
    </cfRule>
  </conditionalFormatting>
  <conditionalFormatting sqref="T495:T503">
    <cfRule type="cellIs" dxfId="5834" priority="5899" operator="equal">
      <formula>"VERIFICAR"</formula>
    </cfRule>
    <cfRule type="cellIs" dxfId="5833" priority="5900" operator="equal">
      <formula>"NO"</formula>
    </cfRule>
    <cfRule type="cellIs" dxfId="5832" priority="5901" operator="equal">
      <formula>"SI"</formula>
    </cfRule>
  </conditionalFormatting>
  <conditionalFormatting sqref="AB494:AB503">
    <cfRule type="cellIs" dxfId="5831" priority="5898" stopIfTrue="1" operator="equal">
      <formula>"NO ADMISIBLE"</formula>
    </cfRule>
  </conditionalFormatting>
  <conditionalFormatting sqref="AC494:AC503">
    <cfRule type="cellIs" dxfId="5830" priority="5897" stopIfTrue="1" operator="equal">
      <formula>"NO ADMISIBLE"</formula>
    </cfRule>
  </conditionalFormatting>
  <conditionalFormatting sqref="AF494:AF504">
    <cfRule type="cellIs" dxfId="5829" priority="5896" stopIfTrue="1" operator="equal">
      <formula>"NO ADMISIBLE"</formula>
    </cfRule>
  </conditionalFormatting>
  <conditionalFormatting sqref="AF494:AF504">
    <cfRule type="cellIs" dxfId="5828" priority="5894" stopIfTrue="1" operator="equal">
      <formula>"NO ADMISIBLE"</formula>
    </cfRule>
    <cfRule type="cellIs" dxfId="5827" priority="5895" stopIfTrue="1" operator="equal">
      <formula>"ADMISIBLE"</formula>
    </cfRule>
  </conditionalFormatting>
  <conditionalFormatting sqref="AH494:AH504">
    <cfRule type="cellIs" dxfId="5826" priority="5893" stopIfTrue="1" operator="equal">
      <formula>"NO ADMISIBLE"</formula>
    </cfRule>
  </conditionalFormatting>
  <conditionalFormatting sqref="AH494:AH504">
    <cfRule type="cellIs" dxfId="5825" priority="5891" stopIfTrue="1" operator="equal">
      <formula>"NO ADMISIBLE"</formula>
    </cfRule>
    <cfRule type="cellIs" dxfId="5824" priority="5892" stopIfTrue="1" operator="equal">
      <formula>"ADMISIBLE"</formula>
    </cfRule>
  </conditionalFormatting>
  <conditionalFormatting sqref="B495:C495">
    <cfRule type="cellIs" dxfId="5823" priority="5890" stopIfTrue="1" operator="equal">
      <formula>"NO ADMISIBLE"</formula>
    </cfRule>
  </conditionalFormatting>
  <conditionalFormatting sqref="K498:M502 M496:M497">
    <cfRule type="cellIs" dxfId="5822" priority="5889" stopIfTrue="1" operator="equal">
      <formula>"NO ADMISIBLE"</formula>
    </cfRule>
  </conditionalFormatting>
  <conditionalFormatting sqref="J495:J504">
    <cfRule type="cellIs" dxfId="5821" priority="5888" stopIfTrue="1" operator="equal">
      <formula>"NO ADMISIBLE"</formula>
    </cfRule>
  </conditionalFormatting>
  <conditionalFormatting sqref="K498:L504">
    <cfRule type="cellIs" dxfId="5820" priority="5887" stopIfTrue="1" operator="equal">
      <formula>"NO ADMISIBLE"</formula>
    </cfRule>
  </conditionalFormatting>
  <conditionalFormatting sqref="C498:M504 M495:M497 C495:J497 B495:B504">
    <cfRule type="expression" dxfId="5819" priority="5886">
      <formula>MOD(ROW(),2)=0</formula>
    </cfRule>
  </conditionalFormatting>
  <conditionalFormatting sqref="T504:U504">
    <cfRule type="cellIs" dxfId="5818" priority="5885" stopIfTrue="1" operator="equal">
      <formula>"NO ADMISIBLE"</formula>
    </cfRule>
  </conditionalFormatting>
  <conditionalFormatting sqref="T504:U504">
    <cfRule type="cellIs" dxfId="5817" priority="5882" operator="equal">
      <formula>"VERIFICAR"</formula>
    </cfRule>
    <cfRule type="cellIs" dxfId="5816" priority="5883" operator="equal">
      <formula>"NO"</formula>
    </cfRule>
    <cfRule type="cellIs" dxfId="5815" priority="5884" operator="equal">
      <formula>"SI"</formula>
    </cfRule>
  </conditionalFormatting>
  <conditionalFormatting sqref="W504">
    <cfRule type="cellIs" dxfId="5814" priority="5881" stopIfTrue="1" operator="equal">
      <formula>"NO ADMISIBLE"</formula>
    </cfRule>
  </conditionalFormatting>
  <conditionalFormatting sqref="W504">
    <cfRule type="cellIs" dxfId="5813" priority="5878" operator="equal">
      <formula>"VERIFICAR"</formula>
    </cfRule>
    <cfRule type="cellIs" dxfId="5812" priority="5879" operator="equal">
      <formula>"NO"</formula>
    </cfRule>
    <cfRule type="cellIs" dxfId="5811" priority="5880" operator="equal">
      <formula>"SI"</formula>
    </cfRule>
  </conditionalFormatting>
  <conditionalFormatting sqref="Y504">
    <cfRule type="cellIs" dxfId="5810" priority="5877" stopIfTrue="1" operator="equal">
      <formula>"NO ADMISIBLE"</formula>
    </cfRule>
  </conditionalFormatting>
  <conditionalFormatting sqref="Y504">
    <cfRule type="cellIs" dxfId="5809" priority="5874" operator="equal">
      <formula>"VERIFICAR"</formula>
    </cfRule>
    <cfRule type="cellIs" dxfId="5808" priority="5875" operator="equal">
      <formula>"NO"</formula>
    </cfRule>
    <cfRule type="cellIs" dxfId="5807" priority="5876" operator="equal">
      <formula>"SI"</formula>
    </cfRule>
  </conditionalFormatting>
  <conditionalFormatting sqref="AA504:AI504">
    <cfRule type="cellIs" dxfId="5806" priority="5873" stopIfTrue="1" operator="equal">
      <formula>"NO ADMISIBLE"</formula>
    </cfRule>
  </conditionalFormatting>
  <conditionalFormatting sqref="AA504:AI504">
    <cfRule type="cellIs" dxfId="5805" priority="5870" operator="equal">
      <formula>"VERIFICAR"</formula>
    </cfRule>
    <cfRule type="cellIs" dxfId="5804" priority="5871" operator="equal">
      <formula>"NO"</formula>
    </cfRule>
    <cfRule type="cellIs" dxfId="5803" priority="5872" operator="equal">
      <formula>"SI"</formula>
    </cfRule>
  </conditionalFormatting>
  <conditionalFormatting sqref="S494">
    <cfRule type="cellIs" dxfId="5802" priority="5869" stopIfTrue="1" operator="equal">
      <formula>"NO ADMISIBLE"</formula>
    </cfRule>
  </conditionalFormatting>
  <conditionalFormatting sqref="S494">
    <cfRule type="cellIs" dxfId="5801" priority="5867" stopIfTrue="1" operator="equal">
      <formula>"NO ADMISIBLE"</formula>
    </cfRule>
    <cfRule type="cellIs" dxfId="5800" priority="5868" stopIfTrue="1" operator="equal">
      <formula>"ADMISIBLE"</formula>
    </cfRule>
  </conditionalFormatting>
  <conditionalFormatting sqref="K496:L497">
    <cfRule type="cellIs" dxfId="5799" priority="5866" stopIfTrue="1" operator="equal">
      <formula>"NO ADMISIBLE"</formula>
    </cfRule>
  </conditionalFormatting>
  <conditionalFormatting sqref="K495:L497">
    <cfRule type="cellIs" dxfId="5798" priority="5865" stopIfTrue="1" operator="equal">
      <formula>"NO ADMISIBLE"</formula>
    </cfRule>
  </conditionalFormatting>
  <conditionalFormatting sqref="K495:L497">
    <cfRule type="expression" dxfId="5797" priority="5864">
      <formula>MOD(ROW(),2)=0</formula>
    </cfRule>
  </conditionalFormatting>
  <conditionalFormatting sqref="K495:L497">
    <cfRule type="expression" dxfId="5796" priority="5863">
      <formula>AND(ROW()=CELL("row"),COLUMN()=CELL("COL"))</formula>
    </cfRule>
  </conditionalFormatting>
  <conditionalFormatting sqref="AA494:AA504">
    <cfRule type="cellIs" dxfId="5795" priority="5862" stopIfTrue="1" operator="equal">
      <formula>"NO ADMISIBLE"</formula>
    </cfRule>
  </conditionalFormatting>
  <conditionalFormatting sqref="AA494:AA504">
    <cfRule type="cellIs" dxfId="5794" priority="5860" stopIfTrue="1" operator="equal">
      <formula>"NO ADMISIBLE"</formula>
    </cfRule>
    <cfRule type="cellIs" dxfId="5793" priority="5861" stopIfTrue="1" operator="equal">
      <formula>"ADMISIBLE"</formula>
    </cfRule>
  </conditionalFormatting>
  <conditionalFormatting sqref="Q503:R504 T495:AI504 Q494:Q502 S494:AI494">
    <cfRule type="cellIs" dxfId="5792" priority="5859" operator="equal">
      <formula>"NO CUMPLE"</formula>
    </cfRule>
  </conditionalFormatting>
  <conditionalFormatting sqref="B500:B503">
    <cfRule type="cellIs" dxfId="5791" priority="5858" stopIfTrue="1" operator="equal">
      <formula>"NO ADMISIBLE"</formula>
    </cfRule>
  </conditionalFormatting>
  <conditionalFormatting sqref="C506 C512:C515 AD506:AD515 U506:U515 Y506:Z515 M515:M516 Z516 M506:Q506 N507:Q516">
    <cfRule type="cellIs" dxfId="5790" priority="5857" stopIfTrue="1" operator="equal">
      <formula>"NO ADMISIBLE"</formula>
    </cfRule>
  </conditionalFormatting>
  <conditionalFormatting sqref="V506:Y506 V507:X515 V516 X516">
    <cfRule type="cellIs" dxfId="5789" priority="5855" stopIfTrue="1" operator="equal">
      <formula>"NO ADMISIBLE"</formula>
    </cfRule>
    <cfRule type="cellIs" dxfId="5788" priority="5856" stopIfTrue="1" operator="equal">
      <formula>"ADMISIBLE"</formula>
    </cfRule>
  </conditionalFormatting>
  <conditionalFormatting sqref="Z506:Z516">
    <cfRule type="cellIs" dxfId="5787" priority="5853" stopIfTrue="1" operator="equal">
      <formula>"NO ADMISIBLE"</formula>
    </cfRule>
    <cfRule type="cellIs" dxfId="5786" priority="5854" stopIfTrue="1" operator="equal">
      <formula>"ADMISIBLE"</formula>
    </cfRule>
  </conditionalFormatting>
  <conditionalFormatting sqref="AE506:AE515">
    <cfRule type="cellIs" dxfId="5785" priority="5852" stopIfTrue="1" operator="equal">
      <formula>"NO ADMISIBLE"</formula>
    </cfRule>
  </conditionalFormatting>
  <conditionalFormatting sqref="AE506">
    <cfRule type="cellIs" dxfId="5784" priority="5850" stopIfTrue="1" operator="equal">
      <formula>"NO ADMISIBLE"</formula>
    </cfRule>
    <cfRule type="cellIs" dxfId="5783" priority="5851" stopIfTrue="1" operator="equal">
      <formula>"ADMISIBLE"</formula>
    </cfRule>
  </conditionalFormatting>
  <conditionalFormatting sqref="AG506:AG515">
    <cfRule type="cellIs" dxfId="5782" priority="5849" stopIfTrue="1" operator="equal">
      <formula>"NO ADMISIBLE"</formula>
    </cfRule>
  </conditionalFormatting>
  <conditionalFormatting sqref="AG506">
    <cfRule type="cellIs" dxfId="5781" priority="5847" stopIfTrue="1" operator="equal">
      <formula>"NO ADMISIBLE"</formula>
    </cfRule>
    <cfRule type="cellIs" dxfId="5780" priority="5848" stopIfTrue="1" operator="equal">
      <formula>"ADMISIBLE"</formula>
    </cfRule>
  </conditionalFormatting>
  <conditionalFormatting sqref="R514:R516">
    <cfRule type="cellIs" dxfId="5779" priority="5846" stopIfTrue="1" operator="equal">
      <formula>"NO ADMISIBLE"</formula>
    </cfRule>
  </conditionalFormatting>
  <conditionalFormatting sqref="D506:D515">
    <cfRule type="cellIs" dxfId="5778" priority="5845" stopIfTrue="1" operator="equal">
      <formula>"NO ADMISIBLE"</formula>
    </cfRule>
  </conditionalFormatting>
  <conditionalFormatting sqref="AI506:AI516">
    <cfRule type="cellIs" dxfId="5777" priority="5844" stopIfTrue="1" operator="equal">
      <formula>"NO ADMISIBLE"</formula>
    </cfRule>
  </conditionalFormatting>
  <conditionalFormatting sqref="AI506:AI516">
    <cfRule type="cellIs" dxfId="5776" priority="5842" stopIfTrue="1" operator="equal">
      <formula>"NO ADMISIBLE"</formula>
    </cfRule>
    <cfRule type="cellIs" dxfId="5775" priority="5843" stopIfTrue="1" operator="equal">
      <formula>"ADMISIBLE"</formula>
    </cfRule>
  </conditionalFormatting>
  <conditionalFormatting sqref="AA506:AA516">
    <cfRule type="cellIs" dxfId="5774" priority="5841" stopIfTrue="1" operator="equal">
      <formula>"NO ADMISIBLE"</formula>
    </cfRule>
  </conditionalFormatting>
  <conditionalFormatting sqref="AA506:AA516">
    <cfRule type="cellIs" dxfId="5773" priority="5839" stopIfTrue="1" operator="equal">
      <formula>"NO ADMISIBLE"</formula>
    </cfRule>
    <cfRule type="cellIs" dxfId="5772" priority="5840" stopIfTrue="1" operator="equal">
      <formula>"ADMISIBLE"</formula>
    </cfRule>
  </conditionalFormatting>
  <conditionalFormatting sqref="J508:J516">
    <cfRule type="cellIs" dxfId="5771" priority="5838" stopIfTrue="1" operator="equal">
      <formula>"NO ADMISIBLE"</formula>
    </cfRule>
  </conditionalFormatting>
  <conditionalFormatting sqref="M507">
    <cfRule type="cellIs" dxfId="5770" priority="5837" stopIfTrue="1" operator="equal">
      <formula>"NO ADMISIBLE"</formula>
    </cfRule>
  </conditionalFormatting>
  <conditionalFormatting sqref="T506:T515">
    <cfRule type="cellIs" dxfId="5769" priority="5836" stopIfTrue="1" operator="equal">
      <formula>"NO ADMISIBLE"</formula>
    </cfRule>
  </conditionalFormatting>
  <conditionalFormatting sqref="T507:T515">
    <cfRule type="cellIs" dxfId="5768" priority="5833" operator="equal">
      <formula>"VERIFICAR"</formula>
    </cfRule>
    <cfRule type="cellIs" dxfId="5767" priority="5834" operator="equal">
      <formula>"NO"</formula>
    </cfRule>
    <cfRule type="cellIs" dxfId="5766" priority="5835" operator="equal">
      <formula>"SI"</formula>
    </cfRule>
  </conditionalFormatting>
  <conditionalFormatting sqref="AB506:AB515">
    <cfRule type="cellIs" dxfId="5765" priority="5832" stopIfTrue="1" operator="equal">
      <formula>"NO ADMISIBLE"</formula>
    </cfRule>
  </conditionalFormatting>
  <conditionalFormatting sqref="AC506:AC515">
    <cfRule type="cellIs" dxfId="5764" priority="5831" stopIfTrue="1" operator="equal">
      <formula>"NO ADMISIBLE"</formula>
    </cfRule>
  </conditionalFormatting>
  <conditionalFormatting sqref="AF506:AF516">
    <cfRule type="cellIs" dxfId="5763" priority="5830" stopIfTrue="1" operator="equal">
      <formula>"NO ADMISIBLE"</formula>
    </cfRule>
  </conditionalFormatting>
  <conditionalFormatting sqref="AF506:AF516">
    <cfRule type="cellIs" dxfId="5762" priority="5828" stopIfTrue="1" operator="equal">
      <formula>"NO ADMISIBLE"</formula>
    </cfRule>
    <cfRule type="cellIs" dxfId="5761" priority="5829" stopIfTrue="1" operator="equal">
      <formula>"ADMISIBLE"</formula>
    </cfRule>
  </conditionalFormatting>
  <conditionalFormatting sqref="AH506:AH516">
    <cfRule type="cellIs" dxfId="5760" priority="5827" stopIfTrue="1" operator="equal">
      <formula>"NO ADMISIBLE"</formula>
    </cfRule>
  </conditionalFormatting>
  <conditionalFormatting sqref="AH506:AH516">
    <cfRule type="cellIs" dxfId="5759" priority="5825" stopIfTrue="1" operator="equal">
      <formula>"NO ADMISIBLE"</formula>
    </cfRule>
    <cfRule type="cellIs" dxfId="5758" priority="5826" stopIfTrue="1" operator="equal">
      <formula>"ADMISIBLE"</formula>
    </cfRule>
  </conditionalFormatting>
  <conditionalFormatting sqref="B507:C507">
    <cfRule type="cellIs" dxfId="5757" priority="5824" stopIfTrue="1" operator="equal">
      <formula>"NO ADMISIBLE"</formula>
    </cfRule>
  </conditionalFormatting>
  <conditionalFormatting sqref="K510:M514 M508:M509">
    <cfRule type="cellIs" dxfId="5756" priority="5823" stopIfTrue="1" operator="equal">
      <formula>"NO ADMISIBLE"</formula>
    </cfRule>
  </conditionalFormatting>
  <conditionalFormatting sqref="J507:J516">
    <cfRule type="cellIs" dxfId="5755" priority="5822" stopIfTrue="1" operator="equal">
      <formula>"NO ADMISIBLE"</formula>
    </cfRule>
  </conditionalFormatting>
  <conditionalFormatting sqref="K510:L516">
    <cfRule type="cellIs" dxfId="5754" priority="5821" stopIfTrue="1" operator="equal">
      <formula>"NO ADMISIBLE"</formula>
    </cfRule>
  </conditionalFormatting>
  <conditionalFormatting sqref="C510:M516 M507:M509 C507:J509 B507:B516">
    <cfRule type="expression" dxfId="5753" priority="5820">
      <formula>MOD(ROW(),2)=0</formula>
    </cfRule>
  </conditionalFormatting>
  <conditionalFormatting sqref="T516:U516">
    <cfRule type="cellIs" dxfId="5752" priority="5819" stopIfTrue="1" operator="equal">
      <formula>"NO ADMISIBLE"</formula>
    </cfRule>
  </conditionalFormatting>
  <conditionalFormatting sqref="T516:U516">
    <cfRule type="cellIs" dxfId="5751" priority="5816" operator="equal">
      <formula>"VERIFICAR"</formula>
    </cfRule>
    <cfRule type="cellIs" dxfId="5750" priority="5817" operator="equal">
      <formula>"NO"</formula>
    </cfRule>
    <cfRule type="cellIs" dxfId="5749" priority="5818" operator="equal">
      <formula>"SI"</formula>
    </cfRule>
  </conditionalFormatting>
  <conditionalFormatting sqref="W516">
    <cfRule type="cellIs" dxfId="5748" priority="5815" stopIfTrue="1" operator="equal">
      <formula>"NO ADMISIBLE"</formula>
    </cfRule>
  </conditionalFormatting>
  <conditionalFormatting sqref="W516">
    <cfRule type="cellIs" dxfId="5747" priority="5812" operator="equal">
      <formula>"VERIFICAR"</formula>
    </cfRule>
    <cfRule type="cellIs" dxfId="5746" priority="5813" operator="equal">
      <formula>"NO"</formula>
    </cfRule>
    <cfRule type="cellIs" dxfId="5745" priority="5814" operator="equal">
      <formula>"SI"</formula>
    </cfRule>
  </conditionalFormatting>
  <conditionalFormatting sqref="Y516">
    <cfRule type="cellIs" dxfId="5744" priority="5811" stopIfTrue="1" operator="equal">
      <formula>"NO ADMISIBLE"</formula>
    </cfRule>
  </conditionalFormatting>
  <conditionalFormatting sqref="Y516">
    <cfRule type="cellIs" dxfId="5743" priority="5808" operator="equal">
      <formula>"VERIFICAR"</formula>
    </cfRule>
    <cfRule type="cellIs" dxfId="5742" priority="5809" operator="equal">
      <formula>"NO"</formula>
    </cfRule>
    <cfRule type="cellIs" dxfId="5741" priority="5810" operator="equal">
      <formula>"SI"</formula>
    </cfRule>
  </conditionalFormatting>
  <conditionalFormatting sqref="AA516:AI516">
    <cfRule type="cellIs" dxfId="5740" priority="5807" stopIfTrue="1" operator="equal">
      <formula>"NO ADMISIBLE"</formula>
    </cfRule>
  </conditionalFormatting>
  <conditionalFormatting sqref="AA516:AI516">
    <cfRule type="cellIs" dxfId="5739" priority="5804" operator="equal">
      <formula>"VERIFICAR"</formula>
    </cfRule>
    <cfRule type="cellIs" dxfId="5738" priority="5805" operator="equal">
      <formula>"NO"</formula>
    </cfRule>
    <cfRule type="cellIs" dxfId="5737" priority="5806" operator="equal">
      <formula>"SI"</formula>
    </cfRule>
  </conditionalFormatting>
  <conditionalFormatting sqref="S506">
    <cfRule type="cellIs" dxfId="5736" priority="5803" stopIfTrue="1" operator="equal">
      <formula>"NO ADMISIBLE"</formula>
    </cfRule>
  </conditionalFormatting>
  <conditionalFormatting sqref="S506">
    <cfRule type="cellIs" dxfId="5735" priority="5801" stopIfTrue="1" operator="equal">
      <formula>"NO ADMISIBLE"</formula>
    </cfRule>
    <cfRule type="cellIs" dxfId="5734" priority="5802" stopIfTrue="1" operator="equal">
      <formula>"ADMISIBLE"</formula>
    </cfRule>
  </conditionalFormatting>
  <conditionalFormatting sqref="K508:L509">
    <cfRule type="cellIs" dxfId="5733" priority="5800" stopIfTrue="1" operator="equal">
      <formula>"NO ADMISIBLE"</formula>
    </cfRule>
  </conditionalFormatting>
  <conditionalFormatting sqref="K507:L509">
    <cfRule type="cellIs" dxfId="5732" priority="5799" stopIfTrue="1" operator="equal">
      <formula>"NO ADMISIBLE"</formula>
    </cfRule>
  </conditionalFormatting>
  <conditionalFormatting sqref="K507:L509">
    <cfRule type="expression" dxfId="5731" priority="5798">
      <formula>MOD(ROW(),2)=0</formula>
    </cfRule>
  </conditionalFormatting>
  <conditionalFormatting sqref="K507:L509">
    <cfRule type="expression" dxfId="5730" priority="5797">
      <formula>AND(ROW()=CELL("row"),COLUMN()=CELL("COL"))</formula>
    </cfRule>
  </conditionalFormatting>
  <conditionalFormatting sqref="AA506:AA516">
    <cfRule type="cellIs" dxfId="5729" priority="5796" stopIfTrue="1" operator="equal">
      <formula>"NO ADMISIBLE"</formula>
    </cfRule>
  </conditionalFormatting>
  <conditionalFormatting sqref="AA506:AA516">
    <cfRule type="cellIs" dxfId="5728" priority="5794" stopIfTrue="1" operator="equal">
      <formula>"NO ADMISIBLE"</formula>
    </cfRule>
    <cfRule type="cellIs" dxfId="5727" priority="5795" stopIfTrue="1" operator="equal">
      <formula>"ADMISIBLE"</formula>
    </cfRule>
  </conditionalFormatting>
  <conditionalFormatting sqref="Q514:R516 T507:AI516 Q506:Q513 S506:AI506">
    <cfRule type="cellIs" dxfId="5726" priority="5793" operator="equal">
      <formula>"NO CUMPLE"</formula>
    </cfRule>
  </conditionalFormatting>
  <conditionalFormatting sqref="B512:B515">
    <cfRule type="cellIs" dxfId="5725" priority="5792" stopIfTrue="1" operator="equal">
      <formula>"NO ADMISIBLE"</formula>
    </cfRule>
  </conditionalFormatting>
  <conditionalFormatting sqref="C518 C524:C527 AD518:AD527 U518:U527 Y518:Z527 M527:M528 Z528 M518:Q518 N519:Q528">
    <cfRule type="cellIs" dxfId="5724" priority="5791" stopIfTrue="1" operator="equal">
      <formula>"NO ADMISIBLE"</formula>
    </cfRule>
  </conditionalFormatting>
  <conditionalFormatting sqref="V518:Y518 V519:X527 V528 X528">
    <cfRule type="cellIs" dxfId="5723" priority="5789" stopIfTrue="1" operator="equal">
      <formula>"NO ADMISIBLE"</formula>
    </cfRule>
    <cfRule type="cellIs" dxfId="5722" priority="5790" stopIfTrue="1" operator="equal">
      <formula>"ADMISIBLE"</formula>
    </cfRule>
  </conditionalFormatting>
  <conditionalFormatting sqref="Z518:Z528">
    <cfRule type="cellIs" dxfId="5721" priority="5787" stopIfTrue="1" operator="equal">
      <formula>"NO ADMISIBLE"</formula>
    </cfRule>
    <cfRule type="cellIs" dxfId="5720" priority="5788" stopIfTrue="1" operator="equal">
      <formula>"ADMISIBLE"</formula>
    </cfRule>
  </conditionalFormatting>
  <conditionalFormatting sqref="AE518:AE527">
    <cfRule type="cellIs" dxfId="5719" priority="5786" stopIfTrue="1" operator="equal">
      <formula>"NO ADMISIBLE"</formula>
    </cfRule>
  </conditionalFormatting>
  <conditionalFormatting sqref="AE518">
    <cfRule type="cellIs" dxfId="5718" priority="5784" stopIfTrue="1" operator="equal">
      <formula>"NO ADMISIBLE"</formula>
    </cfRule>
    <cfRule type="cellIs" dxfId="5717" priority="5785" stopIfTrue="1" operator="equal">
      <formula>"ADMISIBLE"</formula>
    </cfRule>
  </conditionalFormatting>
  <conditionalFormatting sqref="AG518:AG527">
    <cfRule type="cellIs" dxfId="5716" priority="5783" stopIfTrue="1" operator="equal">
      <formula>"NO ADMISIBLE"</formula>
    </cfRule>
  </conditionalFormatting>
  <conditionalFormatting sqref="AG518">
    <cfRule type="cellIs" dxfId="5715" priority="5781" stopIfTrue="1" operator="equal">
      <formula>"NO ADMISIBLE"</formula>
    </cfRule>
    <cfRule type="cellIs" dxfId="5714" priority="5782" stopIfTrue="1" operator="equal">
      <formula>"ADMISIBLE"</formula>
    </cfRule>
  </conditionalFormatting>
  <conditionalFormatting sqref="R524:R528">
    <cfRule type="cellIs" dxfId="5713" priority="5780" stopIfTrue="1" operator="equal">
      <formula>"NO ADMISIBLE"</formula>
    </cfRule>
  </conditionalFormatting>
  <conditionalFormatting sqref="D518:D527">
    <cfRule type="cellIs" dxfId="5712" priority="5779" stopIfTrue="1" operator="equal">
      <formula>"NO ADMISIBLE"</formula>
    </cfRule>
  </conditionalFormatting>
  <conditionalFormatting sqref="AI518:AI528">
    <cfRule type="cellIs" dxfId="5711" priority="5778" stopIfTrue="1" operator="equal">
      <formula>"NO ADMISIBLE"</formula>
    </cfRule>
  </conditionalFormatting>
  <conditionalFormatting sqref="AI518:AI528">
    <cfRule type="cellIs" dxfId="5710" priority="5776" stopIfTrue="1" operator="equal">
      <formula>"NO ADMISIBLE"</formula>
    </cfRule>
    <cfRule type="cellIs" dxfId="5709" priority="5777" stopIfTrue="1" operator="equal">
      <formula>"ADMISIBLE"</formula>
    </cfRule>
  </conditionalFormatting>
  <conditionalFormatting sqref="AA518:AA528">
    <cfRule type="cellIs" dxfId="5708" priority="5775" stopIfTrue="1" operator="equal">
      <formula>"NO ADMISIBLE"</formula>
    </cfRule>
  </conditionalFormatting>
  <conditionalFormatting sqref="AA518:AA528">
    <cfRule type="cellIs" dxfId="5707" priority="5773" stopIfTrue="1" operator="equal">
      <formula>"NO ADMISIBLE"</formula>
    </cfRule>
    <cfRule type="cellIs" dxfId="5706" priority="5774" stopIfTrue="1" operator="equal">
      <formula>"ADMISIBLE"</formula>
    </cfRule>
  </conditionalFormatting>
  <conditionalFormatting sqref="J520:J528">
    <cfRule type="cellIs" dxfId="5705" priority="5772" stopIfTrue="1" operator="equal">
      <formula>"NO ADMISIBLE"</formula>
    </cfRule>
  </conditionalFormatting>
  <conditionalFormatting sqref="M519">
    <cfRule type="cellIs" dxfId="5704" priority="5771" stopIfTrue="1" operator="equal">
      <formula>"NO ADMISIBLE"</formula>
    </cfRule>
  </conditionalFormatting>
  <conditionalFormatting sqref="T518:T527">
    <cfRule type="cellIs" dxfId="5703" priority="5770" stopIfTrue="1" operator="equal">
      <formula>"NO ADMISIBLE"</formula>
    </cfRule>
  </conditionalFormatting>
  <conditionalFormatting sqref="T519:T527">
    <cfRule type="cellIs" dxfId="5702" priority="5767" operator="equal">
      <formula>"VERIFICAR"</formula>
    </cfRule>
    <cfRule type="cellIs" dxfId="5701" priority="5768" operator="equal">
      <formula>"NO"</formula>
    </cfRule>
    <cfRule type="cellIs" dxfId="5700" priority="5769" operator="equal">
      <formula>"SI"</formula>
    </cfRule>
  </conditionalFormatting>
  <conditionalFormatting sqref="AB518:AB527">
    <cfRule type="cellIs" dxfId="5699" priority="5766" stopIfTrue="1" operator="equal">
      <formula>"NO ADMISIBLE"</formula>
    </cfRule>
  </conditionalFormatting>
  <conditionalFormatting sqref="AC518:AC527">
    <cfRule type="cellIs" dxfId="5698" priority="5765" stopIfTrue="1" operator="equal">
      <formula>"NO ADMISIBLE"</formula>
    </cfRule>
  </conditionalFormatting>
  <conditionalFormatting sqref="AF518:AF528">
    <cfRule type="cellIs" dxfId="5697" priority="5764" stopIfTrue="1" operator="equal">
      <formula>"NO ADMISIBLE"</formula>
    </cfRule>
  </conditionalFormatting>
  <conditionalFormatting sqref="AF518:AF528">
    <cfRule type="cellIs" dxfId="5696" priority="5762" stopIfTrue="1" operator="equal">
      <formula>"NO ADMISIBLE"</formula>
    </cfRule>
    <cfRule type="cellIs" dxfId="5695" priority="5763" stopIfTrue="1" operator="equal">
      <formula>"ADMISIBLE"</formula>
    </cfRule>
  </conditionalFormatting>
  <conditionalFormatting sqref="AH518:AH528">
    <cfRule type="cellIs" dxfId="5694" priority="5761" stopIfTrue="1" operator="equal">
      <formula>"NO ADMISIBLE"</formula>
    </cfRule>
  </conditionalFormatting>
  <conditionalFormatting sqref="AH518:AH528">
    <cfRule type="cellIs" dxfId="5693" priority="5759" stopIfTrue="1" operator="equal">
      <formula>"NO ADMISIBLE"</formula>
    </cfRule>
    <cfRule type="cellIs" dxfId="5692" priority="5760" stopIfTrue="1" operator="equal">
      <formula>"ADMISIBLE"</formula>
    </cfRule>
  </conditionalFormatting>
  <conditionalFormatting sqref="B519:C519">
    <cfRule type="cellIs" dxfId="5691" priority="5758" stopIfTrue="1" operator="equal">
      <formula>"NO ADMISIBLE"</formula>
    </cfRule>
  </conditionalFormatting>
  <conditionalFormatting sqref="K522:M526 M520:M521">
    <cfRule type="cellIs" dxfId="5690" priority="5757" stopIfTrue="1" operator="equal">
      <formula>"NO ADMISIBLE"</formula>
    </cfRule>
  </conditionalFormatting>
  <conditionalFormatting sqref="J519:J528">
    <cfRule type="cellIs" dxfId="5689" priority="5756" stopIfTrue="1" operator="equal">
      <formula>"NO ADMISIBLE"</formula>
    </cfRule>
  </conditionalFormatting>
  <conditionalFormatting sqref="K522:L528">
    <cfRule type="cellIs" dxfId="5688" priority="5755" stopIfTrue="1" operator="equal">
      <formula>"NO ADMISIBLE"</formula>
    </cfRule>
  </conditionalFormatting>
  <conditionalFormatting sqref="C522:M528 M519:M521 C519:J521 B519:B528">
    <cfRule type="expression" dxfId="5687" priority="5754">
      <formula>MOD(ROW(),2)=0</formula>
    </cfRule>
  </conditionalFormatting>
  <conditionalFormatting sqref="T528:U528">
    <cfRule type="cellIs" dxfId="5686" priority="5753" stopIfTrue="1" operator="equal">
      <formula>"NO ADMISIBLE"</formula>
    </cfRule>
  </conditionalFormatting>
  <conditionalFormatting sqref="T528:U528">
    <cfRule type="cellIs" dxfId="5685" priority="5750" operator="equal">
      <formula>"VERIFICAR"</formula>
    </cfRule>
    <cfRule type="cellIs" dxfId="5684" priority="5751" operator="equal">
      <formula>"NO"</formula>
    </cfRule>
    <cfRule type="cellIs" dxfId="5683" priority="5752" operator="equal">
      <formula>"SI"</formula>
    </cfRule>
  </conditionalFormatting>
  <conditionalFormatting sqref="W528">
    <cfRule type="cellIs" dxfId="5682" priority="5749" stopIfTrue="1" operator="equal">
      <formula>"NO ADMISIBLE"</formula>
    </cfRule>
  </conditionalFormatting>
  <conditionalFormatting sqref="W528">
    <cfRule type="cellIs" dxfId="5681" priority="5746" operator="equal">
      <formula>"VERIFICAR"</formula>
    </cfRule>
    <cfRule type="cellIs" dxfId="5680" priority="5747" operator="equal">
      <formula>"NO"</formula>
    </cfRule>
    <cfRule type="cellIs" dxfId="5679" priority="5748" operator="equal">
      <formula>"SI"</formula>
    </cfRule>
  </conditionalFormatting>
  <conditionalFormatting sqref="Y528">
    <cfRule type="cellIs" dxfId="5678" priority="5745" stopIfTrue="1" operator="equal">
      <formula>"NO ADMISIBLE"</formula>
    </cfRule>
  </conditionalFormatting>
  <conditionalFormatting sqref="Y528">
    <cfRule type="cellIs" dxfId="5677" priority="5742" operator="equal">
      <formula>"VERIFICAR"</formula>
    </cfRule>
    <cfRule type="cellIs" dxfId="5676" priority="5743" operator="equal">
      <formula>"NO"</formula>
    </cfRule>
    <cfRule type="cellIs" dxfId="5675" priority="5744" operator="equal">
      <formula>"SI"</formula>
    </cfRule>
  </conditionalFormatting>
  <conditionalFormatting sqref="AA528:AI528">
    <cfRule type="cellIs" dxfId="5674" priority="5741" stopIfTrue="1" operator="equal">
      <formula>"NO ADMISIBLE"</formula>
    </cfRule>
  </conditionalFormatting>
  <conditionalFormatting sqref="AA528:AI528">
    <cfRule type="cellIs" dxfId="5673" priority="5738" operator="equal">
      <formula>"VERIFICAR"</formula>
    </cfRule>
    <cfRule type="cellIs" dxfId="5672" priority="5739" operator="equal">
      <formula>"NO"</formula>
    </cfRule>
    <cfRule type="cellIs" dxfId="5671" priority="5740" operator="equal">
      <formula>"SI"</formula>
    </cfRule>
  </conditionalFormatting>
  <conditionalFormatting sqref="S518">
    <cfRule type="cellIs" dxfId="5670" priority="5737" stopIfTrue="1" operator="equal">
      <formula>"NO ADMISIBLE"</formula>
    </cfRule>
  </conditionalFormatting>
  <conditionalFormatting sqref="S518">
    <cfRule type="cellIs" dxfId="5669" priority="5735" stopIfTrue="1" operator="equal">
      <formula>"NO ADMISIBLE"</formula>
    </cfRule>
    <cfRule type="cellIs" dxfId="5668" priority="5736" stopIfTrue="1" operator="equal">
      <formula>"ADMISIBLE"</formula>
    </cfRule>
  </conditionalFormatting>
  <conditionalFormatting sqref="K520:L521">
    <cfRule type="cellIs" dxfId="5667" priority="5734" stopIfTrue="1" operator="equal">
      <formula>"NO ADMISIBLE"</formula>
    </cfRule>
  </conditionalFormatting>
  <conditionalFormatting sqref="K519:L521">
    <cfRule type="cellIs" dxfId="5666" priority="5733" stopIfTrue="1" operator="equal">
      <formula>"NO ADMISIBLE"</formula>
    </cfRule>
  </conditionalFormatting>
  <conditionalFormatting sqref="K519:L521">
    <cfRule type="expression" dxfId="5665" priority="5732">
      <formula>MOD(ROW(),2)=0</formula>
    </cfRule>
  </conditionalFormatting>
  <conditionalFormatting sqref="K519:L521">
    <cfRule type="expression" dxfId="5664" priority="5731">
      <formula>AND(ROW()=CELL("row"),COLUMN()=CELL("COL"))</formula>
    </cfRule>
  </conditionalFormatting>
  <conditionalFormatting sqref="AA518:AA528">
    <cfRule type="cellIs" dxfId="5663" priority="5730" stopIfTrue="1" operator="equal">
      <formula>"NO ADMISIBLE"</formula>
    </cfRule>
  </conditionalFormatting>
  <conditionalFormatting sqref="AA518:AA528">
    <cfRule type="cellIs" dxfId="5662" priority="5728" stopIfTrue="1" operator="equal">
      <formula>"NO ADMISIBLE"</formula>
    </cfRule>
    <cfRule type="cellIs" dxfId="5661" priority="5729" stopIfTrue="1" operator="equal">
      <formula>"ADMISIBLE"</formula>
    </cfRule>
  </conditionalFormatting>
  <conditionalFormatting sqref="Q524:R528 T519:AI528 Q518:Q523 S518:AI518">
    <cfRule type="cellIs" dxfId="5660" priority="5727" operator="equal">
      <formula>"NO CUMPLE"</formula>
    </cfRule>
  </conditionalFormatting>
  <conditionalFormatting sqref="B524:B527">
    <cfRule type="cellIs" dxfId="5659" priority="5726" stopIfTrue="1" operator="equal">
      <formula>"NO ADMISIBLE"</formula>
    </cfRule>
  </conditionalFormatting>
  <conditionalFormatting sqref="C530 C536:C539 AD530:AD539 U530:U539 Y530:Z539 M539:M540 Z540 M530:Q530 N531:Q540">
    <cfRule type="cellIs" dxfId="5658" priority="5725" stopIfTrue="1" operator="equal">
      <formula>"NO ADMISIBLE"</formula>
    </cfRule>
  </conditionalFormatting>
  <conditionalFormatting sqref="V530:Y530 V531:X539 V540 X540">
    <cfRule type="cellIs" dxfId="5657" priority="5723" stopIfTrue="1" operator="equal">
      <formula>"NO ADMISIBLE"</formula>
    </cfRule>
    <cfRule type="cellIs" dxfId="5656" priority="5724" stopIfTrue="1" operator="equal">
      <formula>"ADMISIBLE"</formula>
    </cfRule>
  </conditionalFormatting>
  <conditionalFormatting sqref="Z530:Z540">
    <cfRule type="cellIs" dxfId="5655" priority="5721" stopIfTrue="1" operator="equal">
      <formula>"NO ADMISIBLE"</formula>
    </cfRule>
    <cfRule type="cellIs" dxfId="5654" priority="5722" stopIfTrue="1" operator="equal">
      <formula>"ADMISIBLE"</formula>
    </cfRule>
  </conditionalFormatting>
  <conditionalFormatting sqref="AE530:AE539">
    <cfRule type="cellIs" dxfId="5653" priority="5720" stopIfTrue="1" operator="equal">
      <formula>"NO ADMISIBLE"</formula>
    </cfRule>
  </conditionalFormatting>
  <conditionalFormatting sqref="AE530">
    <cfRule type="cellIs" dxfId="5652" priority="5718" stopIfTrue="1" operator="equal">
      <formula>"NO ADMISIBLE"</formula>
    </cfRule>
    <cfRule type="cellIs" dxfId="5651" priority="5719" stopIfTrue="1" operator="equal">
      <formula>"ADMISIBLE"</formula>
    </cfRule>
  </conditionalFormatting>
  <conditionalFormatting sqref="AG530:AG539">
    <cfRule type="cellIs" dxfId="5650" priority="5717" stopIfTrue="1" operator="equal">
      <formula>"NO ADMISIBLE"</formula>
    </cfRule>
  </conditionalFormatting>
  <conditionalFormatting sqref="AG530">
    <cfRule type="cellIs" dxfId="5649" priority="5715" stopIfTrue="1" operator="equal">
      <formula>"NO ADMISIBLE"</formula>
    </cfRule>
    <cfRule type="cellIs" dxfId="5648" priority="5716" stopIfTrue="1" operator="equal">
      <formula>"ADMISIBLE"</formula>
    </cfRule>
  </conditionalFormatting>
  <conditionalFormatting sqref="R533:R540">
    <cfRule type="cellIs" dxfId="5647" priority="5714" stopIfTrue="1" operator="equal">
      <formula>"NO ADMISIBLE"</formula>
    </cfRule>
  </conditionalFormatting>
  <conditionalFormatting sqref="D530:D539">
    <cfRule type="cellIs" dxfId="5646" priority="5713" stopIfTrue="1" operator="equal">
      <formula>"NO ADMISIBLE"</formula>
    </cfRule>
  </conditionalFormatting>
  <conditionalFormatting sqref="AI530:AI540">
    <cfRule type="cellIs" dxfId="5645" priority="5712" stopIfTrue="1" operator="equal">
      <formula>"NO ADMISIBLE"</formula>
    </cfRule>
  </conditionalFormatting>
  <conditionalFormatting sqref="AI530:AI540">
    <cfRule type="cellIs" dxfId="5644" priority="5710" stopIfTrue="1" operator="equal">
      <formula>"NO ADMISIBLE"</formula>
    </cfRule>
    <cfRule type="cellIs" dxfId="5643" priority="5711" stopIfTrue="1" operator="equal">
      <formula>"ADMISIBLE"</formula>
    </cfRule>
  </conditionalFormatting>
  <conditionalFormatting sqref="AA530:AA540">
    <cfRule type="cellIs" dxfId="5642" priority="5709" stopIfTrue="1" operator="equal">
      <formula>"NO ADMISIBLE"</formula>
    </cfRule>
  </conditionalFormatting>
  <conditionalFormatting sqref="AA530:AA540">
    <cfRule type="cellIs" dxfId="5641" priority="5707" stopIfTrue="1" operator="equal">
      <formula>"NO ADMISIBLE"</formula>
    </cfRule>
    <cfRule type="cellIs" dxfId="5640" priority="5708" stopIfTrue="1" operator="equal">
      <formula>"ADMISIBLE"</formula>
    </cfRule>
  </conditionalFormatting>
  <conditionalFormatting sqref="J532:J540">
    <cfRule type="cellIs" dxfId="5639" priority="5706" stopIfTrue="1" operator="equal">
      <formula>"NO ADMISIBLE"</formula>
    </cfRule>
  </conditionalFormatting>
  <conditionalFormatting sqref="M531">
    <cfRule type="cellIs" dxfId="5638" priority="5705" stopIfTrue="1" operator="equal">
      <formula>"NO ADMISIBLE"</formula>
    </cfRule>
  </conditionalFormatting>
  <conditionalFormatting sqref="T530:T539">
    <cfRule type="cellIs" dxfId="5637" priority="5704" stopIfTrue="1" operator="equal">
      <formula>"NO ADMISIBLE"</formula>
    </cfRule>
  </conditionalFormatting>
  <conditionalFormatting sqref="T531:T539">
    <cfRule type="cellIs" dxfId="5636" priority="5701" operator="equal">
      <formula>"VERIFICAR"</formula>
    </cfRule>
    <cfRule type="cellIs" dxfId="5635" priority="5702" operator="equal">
      <formula>"NO"</formula>
    </cfRule>
    <cfRule type="cellIs" dxfId="5634" priority="5703" operator="equal">
      <formula>"SI"</formula>
    </cfRule>
  </conditionalFormatting>
  <conditionalFormatting sqref="AB530:AB539">
    <cfRule type="cellIs" dxfId="5633" priority="5700" stopIfTrue="1" operator="equal">
      <formula>"NO ADMISIBLE"</formula>
    </cfRule>
  </conditionalFormatting>
  <conditionalFormatting sqref="AC530:AC539">
    <cfRule type="cellIs" dxfId="5632" priority="5699" stopIfTrue="1" operator="equal">
      <formula>"NO ADMISIBLE"</formula>
    </cfRule>
  </conditionalFormatting>
  <conditionalFormatting sqref="AF530:AF540">
    <cfRule type="cellIs" dxfId="5631" priority="5698" stopIfTrue="1" operator="equal">
      <formula>"NO ADMISIBLE"</formula>
    </cfRule>
  </conditionalFormatting>
  <conditionalFormatting sqref="AF530:AF540">
    <cfRule type="cellIs" dxfId="5630" priority="5696" stopIfTrue="1" operator="equal">
      <formula>"NO ADMISIBLE"</formula>
    </cfRule>
    <cfRule type="cellIs" dxfId="5629" priority="5697" stopIfTrue="1" operator="equal">
      <formula>"ADMISIBLE"</formula>
    </cfRule>
  </conditionalFormatting>
  <conditionalFormatting sqref="AH530:AH540">
    <cfRule type="cellIs" dxfId="5628" priority="5695" stopIfTrue="1" operator="equal">
      <formula>"NO ADMISIBLE"</formula>
    </cfRule>
  </conditionalFormatting>
  <conditionalFormatting sqref="AH530:AH540">
    <cfRule type="cellIs" dxfId="5627" priority="5693" stopIfTrue="1" operator="equal">
      <formula>"NO ADMISIBLE"</formula>
    </cfRule>
    <cfRule type="cellIs" dxfId="5626" priority="5694" stopIfTrue="1" operator="equal">
      <formula>"ADMISIBLE"</formula>
    </cfRule>
  </conditionalFormatting>
  <conditionalFormatting sqref="B531:C531">
    <cfRule type="cellIs" dxfId="5625" priority="5692" stopIfTrue="1" operator="equal">
      <formula>"NO ADMISIBLE"</formula>
    </cfRule>
  </conditionalFormatting>
  <conditionalFormatting sqref="K534:M538 M532:M533">
    <cfRule type="cellIs" dxfId="5624" priority="5691" stopIfTrue="1" operator="equal">
      <formula>"NO ADMISIBLE"</formula>
    </cfRule>
  </conditionalFormatting>
  <conditionalFormatting sqref="J531:J540">
    <cfRule type="cellIs" dxfId="5623" priority="5690" stopIfTrue="1" operator="equal">
      <formula>"NO ADMISIBLE"</formula>
    </cfRule>
  </conditionalFormatting>
  <conditionalFormatting sqref="K534:L540">
    <cfRule type="cellIs" dxfId="5622" priority="5689" stopIfTrue="1" operator="equal">
      <formula>"NO ADMISIBLE"</formula>
    </cfRule>
  </conditionalFormatting>
  <conditionalFormatting sqref="C534:M540 M531:M533 C531:J533 B531:B540">
    <cfRule type="expression" dxfId="5621" priority="5688">
      <formula>MOD(ROW(),2)=0</formula>
    </cfRule>
  </conditionalFormatting>
  <conditionalFormatting sqref="T540:U540">
    <cfRule type="cellIs" dxfId="5620" priority="5687" stopIfTrue="1" operator="equal">
      <formula>"NO ADMISIBLE"</formula>
    </cfRule>
  </conditionalFormatting>
  <conditionalFormatting sqref="T540:U540">
    <cfRule type="cellIs" dxfId="5619" priority="5684" operator="equal">
      <formula>"VERIFICAR"</formula>
    </cfRule>
    <cfRule type="cellIs" dxfId="5618" priority="5685" operator="equal">
      <formula>"NO"</formula>
    </cfRule>
    <cfRule type="cellIs" dxfId="5617" priority="5686" operator="equal">
      <formula>"SI"</formula>
    </cfRule>
  </conditionalFormatting>
  <conditionalFormatting sqref="W540">
    <cfRule type="cellIs" dxfId="5616" priority="5683" stopIfTrue="1" operator="equal">
      <formula>"NO ADMISIBLE"</formula>
    </cfRule>
  </conditionalFormatting>
  <conditionalFormatting sqref="W540">
    <cfRule type="cellIs" dxfId="5615" priority="5680" operator="equal">
      <formula>"VERIFICAR"</formula>
    </cfRule>
    <cfRule type="cellIs" dxfId="5614" priority="5681" operator="equal">
      <formula>"NO"</formula>
    </cfRule>
    <cfRule type="cellIs" dxfId="5613" priority="5682" operator="equal">
      <formula>"SI"</formula>
    </cfRule>
  </conditionalFormatting>
  <conditionalFormatting sqref="Y540">
    <cfRule type="cellIs" dxfId="5612" priority="5679" stopIfTrue="1" operator="equal">
      <formula>"NO ADMISIBLE"</formula>
    </cfRule>
  </conditionalFormatting>
  <conditionalFormatting sqref="Y540">
    <cfRule type="cellIs" dxfId="5611" priority="5676" operator="equal">
      <formula>"VERIFICAR"</formula>
    </cfRule>
    <cfRule type="cellIs" dxfId="5610" priority="5677" operator="equal">
      <formula>"NO"</formula>
    </cfRule>
    <cfRule type="cellIs" dxfId="5609" priority="5678" operator="equal">
      <formula>"SI"</formula>
    </cfRule>
  </conditionalFormatting>
  <conditionalFormatting sqref="AA540:AI540">
    <cfRule type="cellIs" dxfId="5608" priority="5675" stopIfTrue="1" operator="equal">
      <formula>"NO ADMISIBLE"</formula>
    </cfRule>
  </conditionalFormatting>
  <conditionalFormatting sqref="AA540:AI540">
    <cfRule type="cellIs" dxfId="5607" priority="5672" operator="equal">
      <formula>"VERIFICAR"</formula>
    </cfRule>
    <cfRule type="cellIs" dxfId="5606" priority="5673" operator="equal">
      <formula>"NO"</formula>
    </cfRule>
    <cfRule type="cellIs" dxfId="5605" priority="5674" operator="equal">
      <formula>"SI"</formula>
    </cfRule>
  </conditionalFormatting>
  <conditionalFormatting sqref="S530">
    <cfRule type="cellIs" dxfId="5604" priority="5671" stopIfTrue="1" operator="equal">
      <formula>"NO ADMISIBLE"</formula>
    </cfRule>
  </conditionalFormatting>
  <conditionalFormatting sqref="S530">
    <cfRule type="cellIs" dxfId="5603" priority="5669" stopIfTrue="1" operator="equal">
      <formula>"NO ADMISIBLE"</formula>
    </cfRule>
    <cfRule type="cellIs" dxfId="5602" priority="5670" stopIfTrue="1" operator="equal">
      <formula>"ADMISIBLE"</formula>
    </cfRule>
  </conditionalFormatting>
  <conditionalFormatting sqref="K532:L533">
    <cfRule type="cellIs" dxfId="5601" priority="5668" stopIfTrue="1" operator="equal">
      <formula>"NO ADMISIBLE"</formula>
    </cfRule>
  </conditionalFormatting>
  <conditionalFormatting sqref="K531:L533">
    <cfRule type="cellIs" dxfId="5600" priority="5667" stopIfTrue="1" operator="equal">
      <formula>"NO ADMISIBLE"</formula>
    </cfRule>
  </conditionalFormatting>
  <conditionalFormatting sqref="K531:L533">
    <cfRule type="expression" dxfId="5599" priority="5666">
      <formula>MOD(ROW(),2)=0</formula>
    </cfRule>
  </conditionalFormatting>
  <conditionalFormatting sqref="K531:L533">
    <cfRule type="expression" dxfId="5598" priority="5665">
      <formula>AND(ROW()=CELL("row"),COLUMN()=CELL("COL"))</formula>
    </cfRule>
  </conditionalFormatting>
  <conditionalFormatting sqref="AA530:AA540">
    <cfRule type="cellIs" dxfId="5597" priority="5664" stopIfTrue="1" operator="equal">
      <formula>"NO ADMISIBLE"</formula>
    </cfRule>
  </conditionalFormatting>
  <conditionalFormatting sqref="AA530:AA540">
    <cfRule type="cellIs" dxfId="5596" priority="5662" stopIfTrue="1" operator="equal">
      <formula>"NO ADMISIBLE"</formula>
    </cfRule>
    <cfRule type="cellIs" dxfId="5595" priority="5663" stopIfTrue="1" operator="equal">
      <formula>"ADMISIBLE"</formula>
    </cfRule>
  </conditionalFormatting>
  <conditionalFormatting sqref="Q533:R540 T531:AI540 Q530:Q532 S530:AI530">
    <cfRule type="cellIs" dxfId="5594" priority="5661" operator="equal">
      <formula>"NO CUMPLE"</formula>
    </cfRule>
  </conditionalFormatting>
  <conditionalFormatting sqref="B536:B539">
    <cfRule type="cellIs" dxfId="5593" priority="5660" stopIfTrue="1" operator="equal">
      <formula>"NO ADMISIBLE"</formula>
    </cfRule>
  </conditionalFormatting>
  <conditionalFormatting sqref="C542 C548:C551 AD542:AD551 U542:U551 Y542:Z551 M551:M552 Z552 M542:P542 N543:Q552">
    <cfRule type="cellIs" dxfId="5592" priority="5659" stopIfTrue="1" operator="equal">
      <formula>"NO ADMISIBLE"</formula>
    </cfRule>
  </conditionalFormatting>
  <conditionalFormatting sqref="V542:Y542 V543:X551 V552 X552">
    <cfRule type="cellIs" dxfId="5591" priority="5657" stopIfTrue="1" operator="equal">
      <formula>"NO ADMISIBLE"</formula>
    </cfRule>
    <cfRule type="cellIs" dxfId="5590" priority="5658" stopIfTrue="1" operator="equal">
      <formula>"ADMISIBLE"</formula>
    </cfRule>
  </conditionalFormatting>
  <conditionalFormatting sqref="Z542:Z552">
    <cfRule type="cellIs" dxfId="5589" priority="5655" stopIfTrue="1" operator="equal">
      <formula>"NO ADMISIBLE"</formula>
    </cfRule>
    <cfRule type="cellIs" dxfId="5588" priority="5656" stopIfTrue="1" operator="equal">
      <formula>"ADMISIBLE"</formula>
    </cfRule>
  </conditionalFormatting>
  <conditionalFormatting sqref="AE542:AE551">
    <cfRule type="cellIs" dxfId="5587" priority="5654" stopIfTrue="1" operator="equal">
      <formula>"NO ADMISIBLE"</formula>
    </cfRule>
  </conditionalFormatting>
  <conditionalFormatting sqref="AE542">
    <cfRule type="cellIs" dxfId="5586" priority="5652" stopIfTrue="1" operator="equal">
      <formula>"NO ADMISIBLE"</formula>
    </cfRule>
    <cfRule type="cellIs" dxfId="5585" priority="5653" stopIfTrue="1" operator="equal">
      <formula>"ADMISIBLE"</formula>
    </cfRule>
  </conditionalFormatting>
  <conditionalFormatting sqref="AG542:AG551">
    <cfRule type="cellIs" dxfId="5584" priority="5651" stopIfTrue="1" operator="equal">
      <formula>"NO ADMISIBLE"</formula>
    </cfRule>
  </conditionalFormatting>
  <conditionalFormatting sqref="AG542">
    <cfRule type="cellIs" dxfId="5583" priority="5649" stopIfTrue="1" operator="equal">
      <formula>"NO ADMISIBLE"</formula>
    </cfRule>
    <cfRule type="cellIs" dxfId="5582" priority="5650" stopIfTrue="1" operator="equal">
      <formula>"ADMISIBLE"</formula>
    </cfRule>
  </conditionalFormatting>
  <conditionalFormatting sqref="R545:R552">
    <cfRule type="cellIs" dxfId="5581" priority="5648" stopIfTrue="1" operator="equal">
      <formula>"NO ADMISIBLE"</formula>
    </cfRule>
  </conditionalFormatting>
  <conditionalFormatting sqref="D542:D551">
    <cfRule type="cellIs" dxfId="5580" priority="5647" stopIfTrue="1" operator="equal">
      <formula>"NO ADMISIBLE"</formula>
    </cfRule>
  </conditionalFormatting>
  <conditionalFormatting sqref="AI542:AI552">
    <cfRule type="cellIs" dxfId="5579" priority="5646" stopIfTrue="1" operator="equal">
      <formula>"NO ADMISIBLE"</formula>
    </cfRule>
  </conditionalFormatting>
  <conditionalFormatting sqref="AI542:AI552">
    <cfRule type="cellIs" dxfId="5578" priority="5644" stopIfTrue="1" operator="equal">
      <formula>"NO ADMISIBLE"</formula>
    </cfRule>
    <cfRule type="cellIs" dxfId="5577" priority="5645" stopIfTrue="1" operator="equal">
      <formula>"ADMISIBLE"</formula>
    </cfRule>
  </conditionalFormatting>
  <conditionalFormatting sqref="AA542:AA552">
    <cfRule type="cellIs" dxfId="5576" priority="5643" stopIfTrue="1" operator="equal">
      <formula>"NO ADMISIBLE"</formula>
    </cfRule>
  </conditionalFormatting>
  <conditionalFormatting sqref="AA542:AA552">
    <cfRule type="cellIs" dxfId="5575" priority="5641" stopIfTrue="1" operator="equal">
      <formula>"NO ADMISIBLE"</formula>
    </cfRule>
    <cfRule type="cellIs" dxfId="5574" priority="5642" stopIfTrue="1" operator="equal">
      <formula>"ADMISIBLE"</formula>
    </cfRule>
  </conditionalFormatting>
  <conditionalFormatting sqref="J544:J552">
    <cfRule type="cellIs" dxfId="5573" priority="5640" stopIfTrue="1" operator="equal">
      <formula>"NO ADMISIBLE"</formula>
    </cfRule>
  </conditionalFormatting>
  <conditionalFormatting sqref="M543">
    <cfRule type="cellIs" dxfId="5572" priority="5639" stopIfTrue="1" operator="equal">
      <formula>"NO ADMISIBLE"</formula>
    </cfRule>
  </conditionalFormatting>
  <conditionalFormatting sqref="T542:T551">
    <cfRule type="cellIs" dxfId="5571" priority="5638" stopIfTrue="1" operator="equal">
      <formula>"NO ADMISIBLE"</formula>
    </cfRule>
  </conditionalFormatting>
  <conditionalFormatting sqref="T543:T551">
    <cfRule type="cellIs" dxfId="5570" priority="5635" operator="equal">
      <formula>"VERIFICAR"</formula>
    </cfRule>
    <cfRule type="cellIs" dxfId="5569" priority="5636" operator="equal">
      <formula>"NO"</formula>
    </cfRule>
    <cfRule type="cellIs" dxfId="5568" priority="5637" operator="equal">
      <formula>"SI"</formula>
    </cfRule>
  </conditionalFormatting>
  <conditionalFormatting sqref="AB542:AB551">
    <cfRule type="cellIs" dxfId="5567" priority="5634" stopIfTrue="1" operator="equal">
      <formula>"NO ADMISIBLE"</formula>
    </cfRule>
  </conditionalFormatting>
  <conditionalFormatting sqref="AC542:AC551">
    <cfRule type="cellIs" dxfId="5566" priority="5633" stopIfTrue="1" operator="equal">
      <formula>"NO ADMISIBLE"</formula>
    </cfRule>
  </conditionalFormatting>
  <conditionalFormatting sqref="AF542:AF552">
    <cfRule type="cellIs" dxfId="5565" priority="5632" stopIfTrue="1" operator="equal">
      <formula>"NO ADMISIBLE"</formula>
    </cfRule>
  </conditionalFormatting>
  <conditionalFormatting sqref="AF542:AF552">
    <cfRule type="cellIs" dxfId="5564" priority="5630" stopIfTrue="1" operator="equal">
      <formula>"NO ADMISIBLE"</formula>
    </cfRule>
    <cfRule type="cellIs" dxfId="5563" priority="5631" stopIfTrue="1" operator="equal">
      <formula>"ADMISIBLE"</formula>
    </cfRule>
  </conditionalFormatting>
  <conditionalFormatting sqref="AH542:AH552">
    <cfRule type="cellIs" dxfId="5562" priority="5629" stopIfTrue="1" operator="equal">
      <formula>"NO ADMISIBLE"</formula>
    </cfRule>
  </conditionalFormatting>
  <conditionalFormatting sqref="AH542:AH552">
    <cfRule type="cellIs" dxfId="5561" priority="5627" stopIfTrue="1" operator="equal">
      <formula>"NO ADMISIBLE"</formula>
    </cfRule>
    <cfRule type="cellIs" dxfId="5560" priority="5628" stopIfTrue="1" operator="equal">
      <formula>"ADMISIBLE"</formula>
    </cfRule>
  </conditionalFormatting>
  <conditionalFormatting sqref="B543:C543">
    <cfRule type="cellIs" dxfId="5559" priority="5626" stopIfTrue="1" operator="equal">
      <formula>"NO ADMISIBLE"</formula>
    </cfRule>
  </conditionalFormatting>
  <conditionalFormatting sqref="K546:M550 M544:M545">
    <cfRule type="cellIs" dxfId="5558" priority="5625" stopIfTrue="1" operator="equal">
      <formula>"NO ADMISIBLE"</formula>
    </cfRule>
  </conditionalFormatting>
  <conditionalFormatting sqref="J543:J552">
    <cfRule type="cellIs" dxfId="5557" priority="5624" stopIfTrue="1" operator="equal">
      <formula>"NO ADMISIBLE"</formula>
    </cfRule>
  </conditionalFormatting>
  <conditionalFormatting sqref="K546:L552">
    <cfRule type="cellIs" dxfId="5556" priority="5623" stopIfTrue="1" operator="equal">
      <formula>"NO ADMISIBLE"</formula>
    </cfRule>
  </conditionalFormatting>
  <conditionalFormatting sqref="C546:M552 M543:M545 C543:J545 B543:B552">
    <cfRule type="expression" dxfId="5555" priority="5622">
      <formula>MOD(ROW(),2)=0</formula>
    </cfRule>
  </conditionalFormatting>
  <conditionalFormatting sqref="T552:U552">
    <cfRule type="cellIs" dxfId="5554" priority="5621" stopIfTrue="1" operator="equal">
      <formula>"NO ADMISIBLE"</formula>
    </cfRule>
  </conditionalFormatting>
  <conditionalFormatting sqref="T552:U552">
    <cfRule type="cellIs" dxfId="5553" priority="5618" operator="equal">
      <formula>"VERIFICAR"</formula>
    </cfRule>
    <cfRule type="cellIs" dxfId="5552" priority="5619" operator="equal">
      <formula>"NO"</formula>
    </cfRule>
    <cfRule type="cellIs" dxfId="5551" priority="5620" operator="equal">
      <formula>"SI"</formula>
    </cfRule>
  </conditionalFormatting>
  <conditionalFormatting sqref="W552">
    <cfRule type="cellIs" dxfId="5550" priority="5617" stopIfTrue="1" operator="equal">
      <formula>"NO ADMISIBLE"</formula>
    </cfRule>
  </conditionalFormatting>
  <conditionalFormatting sqref="W552">
    <cfRule type="cellIs" dxfId="5549" priority="5614" operator="equal">
      <formula>"VERIFICAR"</formula>
    </cfRule>
    <cfRule type="cellIs" dxfId="5548" priority="5615" operator="equal">
      <formula>"NO"</formula>
    </cfRule>
    <cfRule type="cellIs" dxfId="5547" priority="5616" operator="equal">
      <formula>"SI"</formula>
    </cfRule>
  </conditionalFormatting>
  <conditionalFormatting sqref="Y552">
    <cfRule type="cellIs" dxfId="5546" priority="5613" stopIfTrue="1" operator="equal">
      <formula>"NO ADMISIBLE"</formula>
    </cfRule>
  </conditionalFormatting>
  <conditionalFormatting sqref="Y552">
    <cfRule type="cellIs" dxfId="5545" priority="5610" operator="equal">
      <formula>"VERIFICAR"</formula>
    </cfRule>
    <cfRule type="cellIs" dxfId="5544" priority="5611" operator="equal">
      <formula>"NO"</formula>
    </cfRule>
    <cfRule type="cellIs" dxfId="5543" priority="5612" operator="equal">
      <formula>"SI"</formula>
    </cfRule>
  </conditionalFormatting>
  <conditionalFormatting sqref="AA552:AI552">
    <cfRule type="cellIs" dxfId="5542" priority="5609" stopIfTrue="1" operator="equal">
      <formula>"NO ADMISIBLE"</formula>
    </cfRule>
  </conditionalFormatting>
  <conditionalFormatting sqref="AA552:AI552">
    <cfRule type="cellIs" dxfId="5541" priority="5606" operator="equal">
      <formula>"VERIFICAR"</formula>
    </cfRule>
    <cfRule type="cellIs" dxfId="5540" priority="5607" operator="equal">
      <formula>"NO"</formula>
    </cfRule>
    <cfRule type="cellIs" dxfId="5539" priority="5608" operator="equal">
      <formula>"SI"</formula>
    </cfRule>
  </conditionalFormatting>
  <conditionalFormatting sqref="S542">
    <cfRule type="cellIs" dxfId="5538" priority="5605" stopIfTrue="1" operator="equal">
      <formula>"NO ADMISIBLE"</formula>
    </cfRule>
  </conditionalFormatting>
  <conditionalFormatting sqref="S542">
    <cfRule type="cellIs" dxfId="5537" priority="5603" stopIfTrue="1" operator="equal">
      <formula>"NO ADMISIBLE"</formula>
    </cfRule>
    <cfRule type="cellIs" dxfId="5536" priority="5604" stopIfTrue="1" operator="equal">
      <formula>"ADMISIBLE"</formula>
    </cfRule>
  </conditionalFormatting>
  <conditionalFormatting sqref="K544:L545">
    <cfRule type="cellIs" dxfId="5535" priority="5602" stopIfTrue="1" operator="equal">
      <formula>"NO ADMISIBLE"</formula>
    </cfRule>
  </conditionalFormatting>
  <conditionalFormatting sqref="K543:L545">
    <cfRule type="cellIs" dxfId="5534" priority="5601" stopIfTrue="1" operator="equal">
      <formula>"NO ADMISIBLE"</formula>
    </cfRule>
  </conditionalFormatting>
  <conditionalFormatting sqref="K543:L545">
    <cfRule type="expression" dxfId="5533" priority="5600">
      <formula>MOD(ROW(),2)=0</formula>
    </cfRule>
  </conditionalFormatting>
  <conditionalFormatting sqref="K543:L545">
    <cfRule type="expression" dxfId="5532" priority="5599">
      <formula>AND(ROW()=CELL("row"),COLUMN()=CELL("COL"))</formula>
    </cfRule>
  </conditionalFormatting>
  <conditionalFormatting sqref="AA542:AA552">
    <cfRule type="cellIs" dxfId="5531" priority="5598" stopIfTrue="1" operator="equal">
      <formula>"NO ADMISIBLE"</formula>
    </cfRule>
  </conditionalFormatting>
  <conditionalFormatting sqref="AA542:AA552">
    <cfRule type="cellIs" dxfId="5530" priority="5596" stopIfTrue="1" operator="equal">
      <formula>"NO ADMISIBLE"</formula>
    </cfRule>
    <cfRule type="cellIs" dxfId="5529" priority="5597" stopIfTrue="1" operator="equal">
      <formula>"ADMISIBLE"</formula>
    </cfRule>
  </conditionalFormatting>
  <conditionalFormatting sqref="S542:AI542 Q545:R552 T543:AI552 Q543:Q544">
    <cfRule type="cellIs" dxfId="5528" priority="5595" operator="equal">
      <formula>"NO CUMPLE"</formula>
    </cfRule>
  </conditionalFormatting>
  <conditionalFormatting sqref="B548:B551">
    <cfRule type="cellIs" dxfId="5527" priority="5594" stopIfTrue="1" operator="equal">
      <formula>"NO ADMISIBLE"</formula>
    </cfRule>
  </conditionalFormatting>
  <conditionalFormatting sqref="C554 C560:C563 AD554:AD563 U554:U563 Y554:Z563 M563:M564 Z564 M554:Q554 N555:Q564">
    <cfRule type="cellIs" dxfId="5526" priority="5593" stopIfTrue="1" operator="equal">
      <formula>"NO ADMISIBLE"</formula>
    </cfRule>
  </conditionalFormatting>
  <conditionalFormatting sqref="V554:Y554 V555:X563 V564 X564">
    <cfRule type="cellIs" dxfId="5525" priority="5591" stopIfTrue="1" operator="equal">
      <formula>"NO ADMISIBLE"</formula>
    </cfRule>
    <cfRule type="cellIs" dxfId="5524" priority="5592" stopIfTrue="1" operator="equal">
      <formula>"ADMISIBLE"</formula>
    </cfRule>
  </conditionalFormatting>
  <conditionalFormatting sqref="Z554:Z564">
    <cfRule type="cellIs" dxfId="5523" priority="5589" stopIfTrue="1" operator="equal">
      <formula>"NO ADMISIBLE"</formula>
    </cfRule>
    <cfRule type="cellIs" dxfId="5522" priority="5590" stopIfTrue="1" operator="equal">
      <formula>"ADMISIBLE"</formula>
    </cfRule>
  </conditionalFormatting>
  <conditionalFormatting sqref="AE554:AE563">
    <cfRule type="cellIs" dxfId="5521" priority="5588" stopIfTrue="1" operator="equal">
      <formula>"NO ADMISIBLE"</formula>
    </cfRule>
  </conditionalFormatting>
  <conditionalFormatting sqref="AE554">
    <cfRule type="cellIs" dxfId="5520" priority="5586" stopIfTrue="1" operator="equal">
      <formula>"NO ADMISIBLE"</formula>
    </cfRule>
    <cfRule type="cellIs" dxfId="5519" priority="5587" stopIfTrue="1" operator="equal">
      <formula>"ADMISIBLE"</formula>
    </cfRule>
  </conditionalFormatting>
  <conditionalFormatting sqref="AG554:AG563">
    <cfRule type="cellIs" dxfId="5518" priority="5585" stopIfTrue="1" operator="equal">
      <formula>"NO ADMISIBLE"</formula>
    </cfRule>
  </conditionalFormatting>
  <conditionalFormatting sqref="AG554">
    <cfRule type="cellIs" dxfId="5517" priority="5583" stopIfTrue="1" operator="equal">
      <formula>"NO ADMISIBLE"</formula>
    </cfRule>
    <cfRule type="cellIs" dxfId="5516" priority="5584" stopIfTrue="1" operator="equal">
      <formula>"ADMISIBLE"</formula>
    </cfRule>
  </conditionalFormatting>
  <conditionalFormatting sqref="R563:R564">
    <cfRule type="cellIs" dxfId="5515" priority="5582" stopIfTrue="1" operator="equal">
      <formula>"NO ADMISIBLE"</formula>
    </cfRule>
  </conditionalFormatting>
  <conditionalFormatting sqref="D554:D563">
    <cfRule type="cellIs" dxfId="5514" priority="5581" stopIfTrue="1" operator="equal">
      <formula>"NO ADMISIBLE"</formula>
    </cfRule>
  </conditionalFormatting>
  <conditionalFormatting sqref="AI554:AI564">
    <cfRule type="cellIs" dxfId="5513" priority="5580" stopIfTrue="1" operator="equal">
      <formula>"NO ADMISIBLE"</formula>
    </cfRule>
  </conditionalFormatting>
  <conditionalFormatting sqref="AI554:AI564">
    <cfRule type="cellIs" dxfId="5512" priority="5578" stopIfTrue="1" operator="equal">
      <formula>"NO ADMISIBLE"</formula>
    </cfRule>
    <cfRule type="cellIs" dxfId="5511" priority="5579" stopIfTrue="1" operator="equal">
      <formula>"ADMISIBLE"</formula>
    </cfRule>
  </conditionalFormatting>
  <conditionalFormatting sqref="AA554:AA564">
    <cfRule type="cellIs" dxfId="5510" priority="5577" stopIfTrue="1" operator="equal">
      <formula>"NO ADMISIBLE"</formula>
    </cfRule>
  </conditionalFormatting>
  <conditionalFormatting sqref="AA554:AA564">
    <cfRule type="cellIs" dxfId="5509" priority="5575" stopIfTrue="1" operator="equal">
      <formula>"NO ADMISIBLE"</formula>
    </cfRule>
    <cfRule type="cellIs" dxfId="5508" priority="5576" stopIfTrue="1" operator="equal">
      <formula>"ADMISIBLE"</formula>
    </cfRule>
  </conditionalFormatting>
  <conditionalFormatting sqref="J556:J564">
    <cfRule type="cellIs" dxfId="5507" priority="5574" stopIfTrue="1" operator="equal">
      <formula>"NO ADMISIBLE"</formula>
    </cfRule>
  </conditionalFormatting>
  <conditionalFormatting sqref="M555">
    <cfRule type="cellIs" dxfId="5506" priority="5573" stopIfTrue="1" operator="equal">
      <formula>"NO ADMISIBLE"</formula>
    </cfRule>
  </conditionalFormatting>
  <conditionalFormatting sqref="T554:T563">
    <cfRule type="cellIs" dxfId="5505" priority="5572" stopIfTrue="1" operator="equal">
      <formula>"NO ADMISIBLE"</formula>
    </cfRule>
  </conditionalFormatting>
  <conditionalFormatting sqref="T555:T563">
    <cfRule type="cellIs" dxfId="5504" priority="5569" operator="equal">
      <formula>"VERIFICAR"</formula>
    </cfRule>
    <cfRule type="cellIs" dxfId="5503" priority="5570" operator="equal">
      <formula>"NO"</formula>
    </cfRule>
    <cfRule type="cellIs" dxfId="5502" priority="5571" operator="equal">
      <formula>"SI"</formula>
    </cfRule>
  </conditionalFormatting>
  <conditionalFormatting sqref="AB554:AB563">
    <cfRule type="cellIs" dxfId="5501" priority="5568" stopIfTrue="1" operator="equal">
      <formula>"NO ADMISIBLE"</formula>
    </cfRule>
  </conditionalFormatting>
  <conditionalFormatting sqref="AC554:AC563">
    <cfRule type="cellIs" dxfId="5500" priority="5567" stopIfTrue="1" operator="equal">
      <formula>"NO ADMISIBLE"</formula>
    </cfRule>
  </conditionalFormatting>
  <conditionalFormatting sqref="AF554:AF564">
    <cfRule type="cellIs" dxfId="5499" priority="5566" stopIfTrue="1" operator="equal">
      <formula>"NO ADMISIBLE"</formula>
    </cfRule>
  </conditionalFormatting>
  <conditionalFormatting sqref="AF554:AF564">
    <cfRule type="cellIs" dxfId="5498" priority="5564" stopIfTrue="1" operator="equal">
      <formula>"NO ADMISIBLE"</formula>
    </cfRule>
    <cfRule type="cellIs" dxfId="5497" priority="5565" stopIfTrue="1" operator="equal">
      <formula>"ADMISIBLE"</formula>
    </cfRule>
  </conditionalFormatting>
  <conditionalFormatting sqref="AH554:AH564">
    <cfRule type="cellIs" dxfId="5496" priority="5563" stopIfTrue="1" operator="equal">
      <formula>"NO ADMISIBLE"</formula>
    </cfRule>
  </conditionalFormatting>
  <conditionalFormatting sqref="AH554:AH564">
    <cfRule type="cellIs" dxfId="5495" priority="5561" stopIfTrue="1" operator="equal">
      <formula>"NO ADMISIBLE"</formula>
    </cfRule>
    <cfRule type="cellIs" dxfId="5494" priority="5562" stopIfTrue="1" operator="equal">
      <formula>"ADMISIBLE"</formula>
    </cfRule>
  </conditionalFormatting>
  <conditionalFormatting sqref="B555:C555">
    <cfRule type="cellIs" dxfId="5493" priority="5560" stopIfTrue="1" operator="equal">
      <formula>"NO ADMISIBLE"</formula>
    </cfRule>
  </conditionalFormatting>
  <conditionalFormatting sqref="K558:M562 M556:M557">
    <cfRule type="cellIs" dxfId="5492" priority="5559" stopIfTrue="1" operator="equal">
      <formula>"NO ADMISIBLE"</formula>
    </cfRule>
  </conditionalFormatting>
  <conditionalFormatting sqref="J555:J564">
    <cfRule type="cellIs" dxfId="5491" priority="5558" stopIfTrue="1" operator="equal">
      <formula>"NO ADMISIBLE"</formula>
    </cfRule>
  </conditionalFormatting>
  <conditionalFormatting sqref="K558:L564">
    <cfRule type="cellIs" dxfId="5490" priority="5557" stopIfTrue="1" operator="equal">
      <formula>"NO ADMISIBLE"</formula>
    </cfRule>
  </conditionalFormatting>
  <conditionalFormatting sqref="C558:M564 M555:M557 C555:J557 B555:B564">
    <cfRule type="expression" dxfId="5489" priority="5556">
      <formula>MOD(ROW(),2)=0</formula>
    </cfRule>
  </conditionalFormatting>
  <conditionalFormatting sqref="T564:U564">
    <cfRule type="cellIs" dxfId="5488" priority="5555" stopIfTrue="1" operator="equal">
      <formula>"NO ADMISIBLE"</formula>
    </cfRule>
  </conditionalFormatting>
  <conditionalFormatting sqref="T564:U564">
    <cfRule type="cellIs" dxfId="5487" priority="5552" operator="equal">
      <formula>"VERIFICAR"</formula>
    </cfRule>
    <cfRule type="cellIs" dxfId="5486" priority="5553" operator="equal">
      <formula>"NO"</formula>
    </cfRule>
    <cfRule type="cellIs" dxfId="5485" priority="5554" operator="equal">
      <formula>"SI"</formula>
    </cfRule>
  </conditionalFormatting>
  <conditionalFormatting sqref="W564">
    <cfRule type="cellIs" dxfId="5484" priority="5551" stopIfTrue="1" operator="equal">
      <formula>"NO ADMISIBLE"</formula>
    </cfRule>
  </conditionalFormatting>
  <conditionalFormatting sqref="W564">
    <cfRule type="cellIs" dxfId="5483" priority="5548" operator="equal">
      <formula>"VERIFICAR"</formula>
    </cfRule>
    <cfRule type="cellIs" dxfId="5482" priority="5549" operator="equal">
      <formula>"NO"</formula>
    </cfRule>
    <cfRule type="cellIs" dxfId="5481" priority="5550" operator="equal">
      <formula>"SI"</formula>
    </cfRule>
  </conditionalFormatting>
  <conditionalFormatting sqref="Y564">
    <cfRule type="cellIs" dxfId="5480" priority="5547" stopIfTrue="1" operator="equal">
      <formula>"NO ADMISIBLE"</formula>
    </cfRule>
  </conditionalFormatting>
  <conditionalFormatting sqref="Y564">
    <cfRule type="cellIs" dxfId="5479" priority="5544" operator="equal">
      <formula>"VERIFICAR"</formula>
    </cfRule>
    <cfRule type="cellIs" dxfId="5478" priority="5545" operator="equal">
      <formula>"NO"</formula>
    </cfRule>
    <cfRule type="cellIs" dxfId="5477" priority="5546" operator="equal">
      <formula>"SI"</formula>
    </cfRule>
  </conditionalFormatting>
  <conditionalFormatting sqref="AA564:AI564">
    <cfRule type="cellIs" dxfId="5476" priority="5543" stopIfTrue="1" operator="equal">
      <formula>"NO ADMISIBLE"</formula>
    </cfRule>
  </conditionalFormatting>
  <conditionalFormatting sqref="AA564:AI564">
    <cfRule type="cellIs" dxfId="5475" priority="5540" operator="equal">
      <formula>"VERIFICAR"</formula>
    </cfRule>
    <cfRule type="cellIs" dxfId="5474" priority="5541" operator="equal">
      <formula>"NO"</formula>
    </cfRule>
    <cfRule type="cellIs" dxfId="5473" priority="5542" operator="equal">
      <formula>"SI"</formula>
    </cfRule>
  </conditionalFormatting>
  <conditionalFormatting sqref="S554">
    <cfRule type="cellIs" dxfId="5472" priority="5539" stopIfTrue="1" operator="equal">
      <formula>"NO ADMISIBLE"</formula>
    </cfRule>
  </conditionalFormatting>
  <conditionalFormatting sqref="S554">
    <cfRule type="cellIs" dxfId="5471" priority="5537" stopIfTrue="1" operator="equal">
      <formula>"NO ADMISIBLE"</formula>
    </cfRule>
    <cfRule type="cellIs" dxfId="5470" priority="5538" stopIfTrue="1" operator="equal">
      <formula>"ADMISIBLE"</formula>
    </cfRule>
  </conditionalFormatting>
  <conditionalFormatting sqref="K556:L557">
    <cfRule type="cellIs" dxfId="5469" priority="5536" stopIfTrue="1" operator="equal">
      <formula>"NO ADMISIBLE"</formula>
    </cfRule>
  </conditionalFormatting>
  <conditionalFormatting sqref="K555:L557">
    <cfRule type="cellIs" dxfId="5468" priority="5535" stopIfTrue="1" operator="equal">
      <formula>"NO ADMISIBLE"</formula>
    </cfRule>
  </conditionalFormatting>
  <conditionalFormatting sqref="K555:L557">
    <cfRule type="expression" dxfId="5467" priority="5534">
      <formula>MOD(ROW(),2)=0</formula>
    </cfRule>
  </conditionalFormatting>
  <conditionalFormatting sqref="K555:L557">
    <cfRule type="expression" dxfId="5466" priority="5533">
      <formula>AND(ROW()=CELL("row"),COLUMN()=CELL("COL"))</formula>
    </cfRule>
  </conditionalFormatting>
  <conditionalFormatting sqref="AA554:AA564">
    <cfRule type="cellIs" dxfId="5465" priority="5532" stopIfTrue="1" operator="equal">
      <formula>"NO ADMISIBLE"</formula>
    </cfRule>
  </conditionalFormatting>
  <conditionalFormatting sqref="AA554:AA564">
    <cfRule type="cellIs" dxfId="5464" priority="5530" stopIfTrue="1" operator="equal">
      <formula>"NO ADMISIBLE"</formula>
    </cfRule>
    <cfRule type="cellIs" dxfId="5463" priority="5531" stopIfTrue="1" operator="equal">
      <formula>"ADMISIBLE"</formula>
    </cfRule>
  </conditionalFormatting>
  <conditionalFormatting sqref="Q563:R564 T555:AI564 Q554:Q562 S554:AI554">
    <cfRule type="cellIs" dxfId="5462" priority="5529" operator="equal">
      <formula>"NO CUMPLE"</formula>
    </cfRule>
  </conditionalFormatting>
  <conditionalFormatting sqref="B560:B563">
    <cfRule type="cellIs" dxfId="5461" priority="5528" stopIfTrue="1" operator="equal">
      <formula>"NO ADMISIBLE"</formula>
    </cfRule>
  </conditionalFormatting>
  <conditionalFormatting sqref="C566 C572:C575 AD566:AD575 U566:U575 Y566:Z575 M575:M576 Z576 M566:Q566 N567:Q576">
    <cfRule type="cellIs" dxfId="5460" priority="5527" stopIfTrue="1" operator="equal">
      <formula>"NO ADMISIBLE"</formula>
    </cfRule>
  </conditionalFormatting>
  <conditionalFormatting sqref="V566:Y566 V567:X575 V576 X576">
    <cfRule type="cellIs" dxfId="5459" priority="5525" stopIfTrue="1" operator="equal">
      <formula>"NO ADMISIBLE"</formula>
    </cfRule>
    <cfRule type="cellIs" dxfId="5458" priority="5526" stopIfTrue="1" operator="equal">
      <formula>"ADMISIBLE"</formula>
    </cfRule>
  </conditionalFormatting>
  <conditionalFormatting sqref="Z566:Z576">
    <cfRule type="cellIs" dxfId="5457" priority="5523" stopIfTrue="1" operator="equal">
      <formula>"NO ADMISIBLE"</formula>
    </cfRule>
    <cfRule type="cellIs" dxfId="5456" priority="5524" stopIfTrue="1" operator="equal">
      <formula>"ADMISIBLE"</formula>
    </cfRule>
  </conditionalFormatting>
  <conditionalFormatting sqref="AE566:AE575">
    <cfRule type="cellIs" dxfId="5455" priority="5522" stopIfTrue="1" operator="equal">
      <formula>"NO ADMISIBLE"</formula>
    </cfRule>
  </conditionalFormatting>
  <conditionalFormatting sqref="AE566">
    <cfRule type="cellIs" dxfId="5454" priority="5520" stopIfTrue="1" operator="equal">
      <formula>"NO ADMISIBLE"</formula>
    </cfRule>
    <cfRule type="cellIs" dxfId="5453" priority="5521" stopIfTrue="1" operator="equal">
      <formula>"ADMISIBLE"</formula>
    </cfRule>
  </conditionalFormatting>
  <conditionalFormatting sqref="AG566:AG575">
    <cfRule type="cellIs" dxfId="5452" priority="5519" stopIfTrue="1" operator="equal">
      <formula>"NO ADMISIBLE"</formula>
    </cfRule>
  </conditionalFormatting>
  <conditionalFormatting sqref="AG566">
    <cfRule type="cellIs" dxfId="5451" priority="5517" stopIfTrue="1" operator="equal">
      <formula>"NO ADMISIBLE"</formula>
    </cfRule>
    <cfRule type="cellIs" dxfId="5450" priority="5518" stopIfTrue="1" operator="equal">
      <formula>"ADMISIBLE"</formula>
    </cfRule>
  </conditionalFormatting>
  <conditionalFormatting sqref="R569:R576">
    <cfRule type="cellIs" dxfId="5449" priority="5516" stopIfTrue="1" operator="equal">
      <formula>"NO ADMISIBLE"</formula>
    </cfRule>
  </conditionalFormatting>
  <conditionalFormatting sqref="D566:D575">
    <cfRule type="cellIs" dxfId="5448" priority="5515" stopIfTrue="1" operator="equal">
      <formula>"NO ADMISIBLE"</formula>
    </cfRule>
  </conditionalFormatting>
  <conditionalFormatting sqref="AI566:AI576">
    <cfRule type="cellIs" dxfId="5447" priority="5514" stopIfTrue="1" operator="equal">
      <formula>"NO ADMISIBLE"</formula>
    </cfRule>
  </conditionalFormatting>
  <conditionalFormatting sqref="AI566:AI576">
    <cfRule type="cellIs" dxfId="5446" priority="5512" stopIfTrue="1" operator="equal">
      <formula>"NO ADMISIBLE"</formula>
    </cfRule>
    <cfRule type="cellIs" dxfId="5445" priority="5513" stopIfTrue="1" operator="equal">
      <formula>"ADMISIBLE"</formula>
    </cfRule>
  </conditionalFormatting>
  <conditionalFormatting sqref="AA566:AA576">
    <cfRule type="cellIs" dxfId="5444" priority="5511" stopIfTrue="1" operator="equal">
      <formula>"NO ADMISIBLE"</formula>
    </cfRule>
  </conditionalFormatting>
  <conditionalFormatting sqref="AA566:AA576">
    <cfRule type="cellIs" dxfId="5443" priority="5509" stopIfTrue="1" operator="equal">
      <formula>"NO ADMISIBLE"</formula>
    </cfRule>
    <cfRule type="cellIs" dxfId="5442" priority="5510" stopIfTrue="1" operator="equal">
      <formula>"ADMISIBLE"</formula>
    </cfRule>
  </conditionalFormatting>
  <conditionalFormatting sqref="J568:J576">
    <cfRule type="cellIs" dxfId="5441" priority="5508" stopIfTrue="1" operator="equal">
      <formula>"NO ADMISIBLE"</formula>
    </cfRule>
  </conditionalFormatting>
  <conditionalFormatting sqref="M567">
    <cfRule type="cellIs" dxfId="5440" priority="5507" stopIfTrue="1" operator="equal">
      <formula>"NO ADMISIBLE"</formula>
    </cfRule>
  </conditionalFormatting>
  <conditionalFormatting sqref="T566:T575">
    <cfRule type="cellIs" dxfId="5439" priority="5506" stopIfTrue="1" operator="equal">
      <formula>"NO ADMISIBLE"</formula>
    </cfRule>
  </conditionalFormatting>
  <conditionalFormatting sqref="T567:T575">
    <cfRule type="cellIs" dxfId="5438" priority="5503" operator="equal">
      <formula>"VERIFICAR"</formula>
    </cfRule>
    <cfRule type="cellIs" dxfId="5437" priority="5504" operator="equal">
      <formula>"NO"</formula>
    </cfRule>
    <cfRule type="cellIs" dxfId="5436" priority="5505" operator="equal">
      <formula>"SI"</formula>
    </cfRule>
  </conditionalFormatting>
  <conditionalFormatting sqref="AB566:AB575">
    <cfRule type="cellIs" dxfId="5435" priority="5502" stopIfTrue="1" operator="equal">
      <formula>"NO ADMISIBLE"</formula>
    </cfRule>
  </conditionalFormatting>
  <conditionalFormatting sqref="AC566:AC575">
    <cfRule type="cellIs" dxfId="5434" priority="5501" stopIfTrue="1" operator="equal">
      <formula>"NO ADMISIBLE"</formula>
    </cfRule>
  </conditionalFormatting>
  <conditionalFormatting sqref="AF566:AF576">
    <cfRule type="cellIs" dxfId="5433" priority="5500" stopIfTrue="1" operator="equal">
      <formula>"NO ADMISIBLE"</formula>
    </cfRule>
  </conditionalFormatting>
  <conditionalFormatting sqref="AF566:AF576">
    <cfRule type="cellIs" dxfId="5432" priority="5498" stopIfTrue="1" operator="equal">
      <formula>"NO ADMISIBLE"</formula>
    </cfRule>
    <cfRule type="cellIs" dxfId="5431" priority="5499" stopIfTrue="1" operator="equal">
      <formula>"ADMISIBLE"</formula>
    </cfRule>
  </conditionalFormatting>
  <conditionalFormatting sqref="AH566:AH576">
    <cfRule type="cellIs" dxfId="5430" priority="5497" stopIfTrue="1" operator="equal">
      <formula>"NO ADMISIBLE"</formula>
    </cfRule>
  </conditionalFormatting>
  <conditionalFormatting sqref="AH566:AH576">
    <cfRule type="cellIs" dxfId="5429" priority="5495" stopIfTrue="1" operator="equal">
      <formula>"NO ADMISIBLE"</formula>
    </cfRule>
    <cfRule type="cellIs" dxfId="5428" priority="5496" stopIfTrue="1" operator="equal">
      <formula>"ADMISIBLE"</formula>
    </cfRule>
  </conditionalFormatting>
  <conditionalFormatting sqref="B567:C567">
    <cfRule type="cellIs" dxfId="5427" priority="5494" stopIfTrue="1" operator="equal">
      <formula>"NO ADMISIBLE"</formula>
    </cfRule>
  </conditionalFormatting>
  <conditionalFormatting sqref="K570:M574 M568:M569">
    <cfRule type="cellIs" dxfId="5426" priority="5493" stopIfTrue="1" operator="equal">
      <formula>"NO ADMISIBLE"</formula>
    </cfRule>
  </conditionalFormatting>
  <conditionalFormatting sqref="J567:J576">
    <cfRule type="cellIs" dxfId="5425" priority="5492" stopIfTrue="1" operator="equal">
      <formula>"NO ADMISIBLE"</formula>
    </cfRule>
  </conditionalFormatting>
  <conditionalFormatting sqref="K570:L576">
    <cfRule type="cellIs" dxfId="5424" priority="5491" stopIfTrue="1" operator="equal">
      <formula>"NO ADMISIBLE"</formula>
    </cfRule>
  </conditionalFormatting>
  <conditionalFormatting sqref="C570:M576 M567:M569 C567:J569 B567:B576">
    <cfRule type="expression" dxfId="5423" priority="5490">
      <formula>MOD(ROW(),2)=0</formula>
    </cfRule>
  </conditionalFormatting>
  <conditionalFormatting sqref="T576:U576">
    <cfRule type="cellIs" dxfId="5422" priority="5489" stopIfTrue="1" operator="equal">
      <formula>"NO ADMISIBLE"</formula>
    </cfRule>
  </conditionalFormatting>
  <conditionalFormatting sqref="T576:U576">
    <cfRule type="cellIs" dxfId="5421" priority="5486" operator="equal">
      <formula>"VERIFICAR"</formula>
    </cfRule>
    <cfRule type="cellIs" dxfId="5420" priority="5487" operator="equal">
      <formula>"NO"</formula>
    </cfRule>
    <cfRule type="cellIs" dxfId="5419" priority="5488" operator="equal">
      <formula>"SI"</formula>
    </cfRule>
  </conditionalFormatting>
  <conditionalFormatting sqref="W576">
    <cfRule type="cellIs" dxfId="5418" priority="5485" stopIfTrue="1" operator="equal">
      <formula>"NO ADMISIBLE"</formula>
    </cfRule>
  </conditionalFormatting>
  <conditionalFormatting sqref="W576">
    <cfRule type="cellIs" dxfId="5417" priority="5482" operator="equal">
      <formula>"VERIFICAR"</formula>
    </cfRule>
    <cfRule type="cellIs" dxfId="5416" priority="5483" operator="equal">
      <formula>"NO"</formula>
    </cfRule>
    <cfRule type="cellIs" dxfId="5415" priority="5484" operator="equal">
      <formula>"SI"</formula>
    </cfRule>
  </conditionalFormatting>
  <conditionalFormatting sqref="Y576">
    <cfRule type="cellIs" dxfId="5414" priority="5481" stopIfTrue="1" operator="equal">
      <formula>"NO ADMISIBLE"</formula>
    </cfRule>
  </conditionalFormatting>
  <conditionalFormatting sqref="Y576">
    <cfRule type="cellIs" dxfId="5413" priority="5478" operator="equal">
      <formula>"VERIFICAR"</formula>
    </cfRule>
    <cfRule type="cellIs" dxfId="5412" priority="5479" operator="equal">
      <formula>"NO"</formula>
    </cfRule>
    <cfRule type="cellIs" dxfId="5411" priority="5480" operator="equal">
      <formula>"SI"</formula>
    </cfRule>
  </conditionalFormatting>
  <conditionalFormatting sqref="AA576:AI576">
    <cfRule type="cellIs" dxfId="5410" priority="5477" stopIfTrue="1" operator="equal">
      <formula>"NO ADMISIBLE"</formula>
    </cfRule>
  </conditionalFormatting>
  <conditionalFormatting sqref="AA576:AI576">
    <cfRule type="cellIs" dxfId="5409" priority="5474" operator="equal">
      <formula>"VERIFICAR"</formula>
    </cfRule>
    <cfRule type="cellIs" dxfId="5408" priority="5475" operator="equal">
      <formula>"NO"</formula>
    </cfRule>
    <cfRule type="cellIs" dxfId="5407" priority="5476" operator="equal">
      <formula>"SI"</formula>
    </cfRule>
  </conditionalFormatting>
  <conditionalFormatting sqref="S566">
    <cfRule type="cellIs" dxfId="5406" priority="5473" stopIfTrue="1" operator="equal">
      <formula>"NO ADMISIBLE"</formula>
    </cfRule>
  </conditionalFormatting>
  <conditionalFormatting sqref="S566">
    <cfRule type="cellIs" dxfId="5405" priority="5471" stopIfTrue="1" operator="equal">
      <formula>"NO ADMISIBLE"</formula>
    </cfRule>
    <cfRule type="cellIs" dxfId="5404" priority="5472" stopIfTrue="1" operator="equal">
      <formula>"ADMISIBLE"</formula>
    </cfRule>
  </conditionalFormatting>
  <conditionalFormatting sqref="K568:L569">
    <cfRule type="cellIs" dxfId="5403" priority="5470" stopIfTrue="1" operator="equal">
      <formula>"NO ADMISIBLE"</formula>
    </cfRule>
  </conditionalFormatting>
  <conditionalFormatting sqref="K567:L569">
    <cfRule type="cellIs" dxfId="5402" priority="5469" stopIfTrue="1" operator="equal">
      <formula>"NO ADMISIBLE"</formula>
    </cfRule>
  </conditionalFormatting>
  <conditionalFormatting sqref="K567:L569">
    <cfRule type="expression" dxfId="5401" priority="5468">
      <formula>MOD(ROW(),2)=0</formula>
    </cfRule>
  </conditionalFormatting>
  <conditionalFormatting sqref="K567:L569">
    <cfRule type="expression" dxfId="5400" priority="5467">
      <formula>AND(ROW()=CELL("row"),COLUMN()=CELL("COL"))</formula>
    </cfRule>
  </conditionalFormatting>
  <conditionalFormatting sqref="AA566:AA576">
    <cfRule type="cellIs" dxfId="5399" priority="5466" stopIfTrue="1" operator="equal">
      <formula>"NO ADMISIBLE"</formula>
    </cfRule>
  </conditionalFormatting>
  <conditionalFormatting sqref="AA566:AA576">
    <cfRule type="cellIs" dxfId="5398" priority="5464" stopIfTrue="1" operator="equal">
      <formula>"NO ADMISIBLE"</formula>
    </cfRule>
    <cfRule type="cellIs" dxfId="5397" priority="5465" stopIfTrue="1" operator="equal">
      <formula>"ADMISIBLE"</formula>
    </cfRule>
  </conditionalFormatting>
  <conditionalFormatting sqref="Q569:R576 T567:AI576 Q566:Q568 S566:AI566">
    <cfRule type="cellIs" dxfId="5396" priority="5463" operator="equal">
      <formula>"NO CUMPLE"</formula>
    </cfRule>
  </conditionalFormatting>
  <conditionalFormatting sqref="B572:B575">
    <cfRule type="cellIs" dxfId="5395" priority="5462" stopIfTrue="1" operator="equal">
      <formula>"NO ADMISIBLE"</formula>
    </cfRule>
  </conditionalFormatting>
  <conditionalFormatting sqref="C578 C584:C587 AD578:AD587 U578:U587 Y578:Z587 M587:M588 Z588 M578:Q578 N579:Q588">
    <cfRule type="cellIs" dxfId="5394" priority="5461" stopIfTrue="1" operator="equal">
      <formula>"NO ADMISIBLE"</formula>
    </cfRule>
  </conditionalFormatting>
  <conditionalFormatting sqref="V578:Y578 V579:X587 V588 X588">
    <cfRule type="cellIs" dxfId="5393" priority="5459" stopIfTrue="1" operator="equal">
      <formula>"NO ADMISIBLE"</formula>
    </cfRule>
    <cfRule type="cellIs" dxfId="5392" priority="5460" stopIfTrue="1" operator="equal">
      <formula>"ADMISIBLE"</formula>
    </cfRule>
  </conditionalFormatting>
  <conditionalFormatting sqref="Z578:Z588">
    <cfRule type="cellIs" dxfId="5391" priority="5457" stopIfTrue="1" operator="equal">
      <formula>"NO ADMISIBLE"</formula>
    </cfRule>
    <cfRule type="cellIs" dxfId="5390" priority="5458" stopIfTrue="1" operator="equal">
      <formula>"ADMISIBLE"</formula>
    </cfRule>
  </conditionalFormatting>
  <conditionalFormatting sqref="AE578:AE587">
    <cfRule type="cellIs" dxfId="5389" priority="5456" stopIfTrue="1" operator="equal">
      <formula>"NO ADMISIBLE"</formula>
    </cfRule>
  </conditionalFormatting>
  <conditionalFormatting sqref="AE578">
    <cfRule type="cellIs" dxfId="5388" priority="5454" stopIfTrue="1" operator="equal">
      <formula>"NO ADMISIBLE"</formula>
    </cfRule>
    <cfRule type="cellIs" dxfId="5387" priority="5455" stopIfTrue="1" operator="equal">
      <formula>"ADMISIBLE"</formula>
    </cfRule>
  </conditionalFormatting>
  <conditionalFormatting sqref="AG578:AG587">
    <cfRule type="cellIs" dxfId="5386" priority="5453" stopIfTrue="1" operator="equal">
      <formula>"NO ADMISIBLE"</formula>
    </cfRule>
  </conditionalFormatting>
  <conditionalFormatting sqref="AG578">
    <cfRule type="cellIs" dxfId="5385" priority="5451" stopIfTrue="1" operator="equal">
      <formula>"NO ADMISIBLE"</formula>
    </cfRule>
    <cfRule type="cellIs" dxfId="5384" priority="5452" stopIfTrue="1" operator="equal">
      <formula>"ADMISIBLE"</formula>
    </cfRule>
  </conditionalFormatting>
  <conditionalFormatting sqref="R582:R588">
    <cfRule type="cellIs" dxfId="5383" priority="5450" stopIfTrue="1" operator="equal">
      <formula>"NO ADMISIBLE"</formula>
    </cfRule>
  </conditionalFormatting>
  <conditionalFormatting sqref="D578:D587">
    <cfRule type="cellIs" dxfId="5382" priority="5449" stopIfTrue="1" operator="equal">
      <formula>"NO ADMISIBLE"</formula>
    </cfRule>
  </conditionalFormatting>
  <conditionalFormatting sqref="AI578:AI588">
    <cfRule type="cellIs" dxfId="5381" priority="5448" stopIfTrue="1" operator="equal">
      <formula>"NO ADMISIBLE"</formula>
    </cfRule>
  </conditionalFormatting>
  <conditionalFormatting sqref="AI578:AI588">
    <cfRule type="cellIs" dxfId="5380" priority="5446" stopIfTrue="1" operator="equal">
      <formula>"NO ADMISIBLE"</formula>
    </cfRule>
    <cfRule type="cellIs" dxfId="5379" priority="5447" stopIfTrue="1" operator="equal">
      <formula>"ADMISIBLE"</formula>
    </cfRule>
  </conditionalFormatting>
  <conditionalFormatting sqref="AA578:AA588">
    <cfRule type="cellIs" dxfId="5378" priority="5445" stopIfTrue="1" operator="equal">
      <formula>"NO ADMISIBLE"</formula>
    </cfRule>
  </conditionalFormatting>
  <conditionalFormatting sqref="AA578:AA588">
    <cfRule type="cellIs" dxfId="5377" priority="5443" stopIfTrue="1" operator="equal">
      <formula>"NO ADMISIBLE"</formula>
    </cfRule>
    <cfRule type="cellIs" dxfId="5376" priority="5444" stopIfTrue="1" operator="equal">
      <formula>"ADMISIBLE"</formula>
    </cfRule>
  </conditionalFormatting>
  <conditionalFormatting sqref="J580:J588">
    <cfRule type="cellIs" dxfId="5375" priority="5442" stopIfTrue="1" operator="equal">
      <formula>"NO ADMISIBLE"</formula>
    </cfRule>
  </conditionalFormatting>
  <conditionalFormatting sqref="M579">
    <cfRule type="cellIs" dxfId="5374" priority="5441" stopIfTrue="1" operator="equal">
      <formula>"NO ADMISIBLE"</formula>
    </cfRule>
  </conditionalFormatting>
  <conditionalFormatting sqref="T578:T587">
    <cfRule type="cellIs" dxfId="5373" priority="5440" stopIfTrue="1" operator="equal">
      <formula>"NO ADMISIBLE"</formula>
    </cfRule>
  </conditionalFormatting>
  <conditionalFormatting sqref="T579:T587">
    <cfRule type="cellIs" dxfId="5372" priority="5437" operator="equal">
      <formula>"VERIFICAR"</formula>
    </cfRule>
    <cfRule type="cellIs" dxfId="5371" priority="5438" operator="equal">
      <formula>"NO"</formula>
    </cfRule>
    <cfRule type="cellIs" dxfId="5370" priority="5439" operator="equal">
      <formula>"SI"</formula>
    </cfRule>
  </conditionalFormatting>
  <conditionalFormatting sqref="AB578:AB587">
    <cfRule type="cellIs" dxfId="5369" priority="5436" stopIfTrue="1" operator="equal">
      <formula>"NO ADMISIBLE"</formula>
    </cfRule>
  </conditionalFormatting>
  <conditionalFormatting sqref="AC578:AC587">
    <cfRule type="cellIs" dxfId="5368" priority="5435" stopIfTrue="1" operator="equal">
      <formula>"NO ADMISIBLE"</formula>
    </cfRule>
  </conditionalFormatting>
  <conditionalFormatting sqref="AF578:AF588">
    <cfRule type="cellIs" dxfId="5367" priority="5434" stopIfTrue="1" operator="equal">
      <formula>"NO ADMISIBLE"</formula>
    </cfRule>
  </conditionalFormatting>
  <conditionalFormatting sqref="AF578:AF588">
    <cfRule type="cellIs" dxfId="5366" priority="5432" stopIfTrue="1" operator="equal">
      <formula>"NO ADMISIBLE"</formula>
    </cfRule>
    <cfRule type="cellIs" dxfId="5365" priority="5433" stopIfTrue="1" operator="equal">
      <formula>"ADMISIBLE"</formula>
    </cfRule>
  </conditionalFormatting>
  <conditionalFormatting sqref="AH578:AH588">
    <cfRule type="cellIs" dxfId="5364" priority="5431" stopIfTrue="1" operator="equal">
      <formula>"NO ADMISIBLE"</formula>
    </cfRule>
  </conditionalFormatting>
  <conditionalFormatting sqref="AH578:AH588">
    <cfRule type="cellIs" dxfId="5363" priority="5429" stopIfTrue="1" operator="equal">
      <formula>"NO ADMISIBLE"</formula>
    </cfRule>
    <cfRule type="cellIs" dxfId="5362" priority="5430" stopIfTrue="1" operator="equal">
      <formula>"ADMISIBLE"</formula>
    </cfRule>
  </conditionalFormatting>
  <conditionalFormatting sqref="B579:C579">
    <cfRule type="cellIs" dxfId="5361" priority="5428" stopIfTrue="1" operator="equal">
      <formula>"NO ADMISIBLE"</formula>
    </cfRule>
  </conditionalFormatting>
  <conditionalFormatting sqref="K582:M586 M580:M581">
    <cfRule type="cellIs" dxfId="5360" priority="5427" stopIfTrue="1" operator="equal">
      <formula>"NO ADMISIBLE"</formula>
    </cfRule>
  </conditionalFormatting>
  <conditionalFormatting sqref="J579:J588">
    <cfRule type="cellIs" dxfId="5359" priority="5426" stopIfTrue="1" operator="equal">
      <formula>"NO ADMISIBLE"</formula>
    </cfRule>
  </conditionalFormatting>
  <conditionalFormatting sqref="K582:L588">
    <cfRule type="cellIs" dxfId="5358" priority="5425" stopIfTrue="1" operator="equal">
      <formula>"NO ADMISIBLE"</formula>
    </cfRule>
  </conditionalFormatting>
  <conditionalFormatting sqref="C582:M588 M579:M581 C579:J581 B579:B588">
    <cfRule type="expression" dxfId="5357" priority="5424">
      <formula>MOD(ROW(),2)=0</formula>
    </cfRule>
  </conditionalFormatting>
  <conditionalFormatting sqref="T588:U588">
    <cfRule type="cellIs" dxfId="5356" priority="5423" stopIfTrue="1" operator="equal">
      <formula>"NO ADMISIBLE"</formula>
    </cfRule>
  </conditionalFormatting>
  <conditionalFormatting sqref="T588:U588">
    <cfRule type="cellIs" dxfId="5355" priority="5420" operator="equal">
      <formula>"VERIFICAR"</formula>
    </cfRule>
    <cfRule type="cellIs" dxfId="5354" priority="5421" operator="equal">
      <formula>"NO"</formula>
    </cfRule>
    <cfRule type="cellIs" dxfId="5353" priority="5422" operator="equal">
      <formula>"SI"</formula>
    </cfRule>
  </conditionalFormatting>
  <conditionalFormatting sqref="W588">
    <cfRule type="cellIs" dxfId="5352" priority="5419" stopIfTrue="1" operator="equal">
      <formula>"NO ADMISIBLE"</formula>
    </cfRule>
  </conditionalFormatting>
  <conditionalFormatting sqref="W588">
    <cfRule type="cellIs" dxfId="5351" priority="5416" operator="equal">
      <formula>"VERIFICAR"</formula>
    </cfRule>
    <cfRule type="cellIs" dxfId="5350" priority="5417" operator="equal">
      <formula>"NO"</formula>
    </cfRule>
    <cfRule type="cellIs" dxfId="5349" priority="5418" operator="equal">
      <formula>"SI"</formula>
    </cfRule>
  </conditionalFormatting>
  <conditionalFormatting sqref="Y588">
    <cfRule type="cellIs" dxfId="5348" priority="5415" stopIfTrue="1" operator="equal">
      <formula>"NO ADMISIBLE"</formula>
    </cfRule>
  </conditionalFormatting>
  <conditionalFormatting sqref="Y588">
    <cfRule type="cellIs" dxfId="5347" priority="5412" operator="equal">
      <formula>"VERIFICAR"</formula>
    </cfRule>
    <cfRule type="cellIs" dxfId="5346" priority="5413" operator="equal">
      <formula>"NO"</formula>
    </cfRule>
    <cfRule type="cellIs" dxfId="5345" priority="5414" operator="equal">
      <formula>"SI"</formula>
    </cfRule>
  </conditionalFormatting>
  <conditionalFormatting sqref="AA588:AI588">
    <cfRule type="cellIs" dxfId="5344" priority="5411" stopIfTrue="1" operator="equal">
      <formula>"NO ADMISIBLE"</formula>
    </cfRule>
  </conditionalFormatting>
  <conditionalFormatting sqref="AA588:AI588">
    <cfRule type="cellIs" dxfId="5343" priority="5408" operator="equal">
      <formula>"VERIFICAR"</formula>
    </cfRule>
    <cfRule type="cellIs" dxfId="5342" priority="5409" operator="equal">
      <formula>"NO"</formula>
    </cfRule>
    <cfRule type="cellIs" dxfId="5341" priority="5410" operator="equal">
      <formula>"SI"</formula>
    </cfRule>
  </conditionalFormatting>
  <conditionalFormatting sqref="S578">
    <cfRule type="cellIs" dxfId="5340" priority="5407" stopIfTrue="1" operator="equal">
      <formula>"NO ADMISIBLE"</formula>
    </cfRule>
  </conditionalFormatting>
  <conditionalFormatting sqref="S578">
    <cfRule type="cellIs" dxfId="5339" priority="5405" stopIfTrue="1" operator="equal">
      <formula>"NO ADMISIBLE"</formula>
    </cfRule>
    <cfRule type="cellIs" dxfId="5338" priority="5406" stopIfTrue="1" operator="equal">
      <formula>"ADMISIBLE"</formula>
    </cfRule>
  </conditionalFormatting>
  <conditionalFormatting sqref="K580:L581">
    <cfRule type="cellIs" dxfId="5337" priority="5404" stopIfTrue="1" operator="equal">
      <formula>"NO ADMISIBLE"</formula>
    </cfRule>
  </conditionalFormatting>
  <conditionalFormatting sqref="K579:L581">
    <cfRule type="cellIs" dxfId="5336" priority="5403" stopIfTrue="1" operator="equal">
      <formula>"NO ADMISIBLE"</formula>
    </cfRule>
  </conditionalFormatting>
  <conditionalFormatting sqref="K579:L581">
    <cfRule type="expression" dxfId="5335" priority="5402">
      <formula>MOD(ROW(),2)=0</formula>
    </cfRule>
  </conditionalFormatting>
  <conditionalFormatting sqref="K579:L581">
    <cfRule type="expression" dxfId="5334" priority="5401">
      <formula>AND(ROW()=CELL("row"),COLUMN()=CELL("COL"))</formula>
    </cfRule>
  </conditionalFormatting>
  <conditionalFormatting sqref="AA578:AA588">
    <cfRule type="cellIs" dxfId="5333" priority="5400" stopIfTrue="1" operator="equal">
      <formula>"NO ADMISIBLE"</formula>
    </cfRule>
  </conditionalFormatting>
  <conditionalFormatting sqref="AA578:AA588">
    <cfRule type="cellIs" dxfId="5332" priority="5398" stopIfTrue="1" operator="equal">
      <formula>"NO ADMISIBLE"</formula>
    </cfRule>
    <cfRule type="cellIs" dxfId="5331" priority="5399" stopIfTrue="1" operator="equal">
      <formula>"ADMISIBLE"</formula>
    </cfRule>
  </conditionalFormatting>
  <conditionalFormatting sqref="Q582:R588 T579:AI588 Q578:Q581 S578:AI578">
    <cfRule type="cellIs" dxfId="5330" priority="5397" operator="equal">
      <formula>"NO CUMPLE"</formula>
    </cfRule>
  </conditionalFormatting>
  <conditionalFormatting sqref="B584:B587">
    <cfRule type="cellIs" dxfId="5329" priority="5396" stopIfTrue="1" operator="equal">
      <formula>"NO ADMISIBLE"</formula>
    </cfRule>
  </conditionalFormatting>
  <conditionalFormatting sqref="C590 C596:C599 AD590:AD599 U590:U599 Y590:Z599 M599:M600 Z600 M590:Q590 N591:Q600">
    <cfRule type="cellIs" dxfId="5328" priority="5395" stopIfTrue="1" operator="equal">
      <formula>"NO ADMISIBLE"</formula>
    </cfRule>
  </conditionalFormatting>
  <conditionalFormatting sqref="V590:Y590 V591:X599 V600 X600">
    <cfRule type="cellIs" dxfId="5327" priority="5393" stopIfTrue="1" operator="equal">
      <formula>"NO ADMISIBLE"</formula>
    </cfRule>
    <cfRule type="cellIs" dxfId="5326" priority="5394" stopIfTrue="1" operator="equal">
      <formula>"ADMISIBLE"</formula>
    </cfRule>
  </conditionalFormatting>
  <conditionalFormatting sqref="Z590:Z600">
    <cfRule type="cellIs" dxfId="5325" priority="5391" stopIfTrue="1" operator="equal">
      <formula>"NO ADMISIBLE"</formula>
    </cfRule>
    <cfRule type="cellIs" dxfId="5324" priority="5392" stopIfTrue="1" operator="equal">
      <formula>"ADMISIBLE"</formula>
    </cfRule>
  </conditionalFormatting>
  <conditionalFormatting sqref="AE590:AE599">
    <cfRule type="cellIs" dxfId="5323" priority="5390" stopIfTrue="1" operator="equal">
      <formula>"NO ADMISIBLE"</formula>
    </cfRule>
  </conditionalFormatting>
  <conditionalFormatting sqref="AE590">
    <cfRule type="cellIs" dxfId="5322" priority="5388" stopIfTrue="1" operator="equal">
      <formula>"NO ADMISIBLE"</formula>
    </cfRule>
    <cfRule type="cellIs" dxfId="5321" priority="5389" stopIfTrue="1" operator="equal">
      <formula>"ADMISIBLE"</formula>
    </cfRule>
  </conditionalFormatting>
  <conditionalFormatting sqref="AG590:AG599">
    <cfRule type="cellIs" dxfId="5320" priority="5387" stopIfTrue="1" operator="equal">
      <formula>"NO ADMISIBLE"</formula>
    </cfRule>
  </conditionalFormatting>
  <conditionalFormatting sqref="AG590">
    <cfRule type="cellIs" dxfId="5319" priority="5385" stopIfTrue="1" operator="equal">
      <formula>"NO ADMISIBLE"</formula>
    </cfRule>
    <cfRule type="cellIs" dxfId="5318" priority="5386" stopIfTrue="1" operator="equal">
      <formula>"ADMISIBLE"</formula>
    </cfRule>
  </conditionalFormatting>
  <conditionalFormatting sqref="R593:R600">
    <cfRule type="cellIs" dxfId="5317" priority="5384" stopIfTrue="1" operator="equal">
      <formula>"NO ADMISIBLE"</formula>
    </cfRule>
  </conditionalFormatting>
  <conditionalFormatting sqref="D590:D599">
    <cfRule type="cellIs" dxfId="5316" priority="5383" stopIfTrue="1" operator="equal">
      <formula>"NO ADMISIBLE"</formula>
    </cfRule>
  </conditionalFormatting>
  <conditionalFormatting sqref="AI590:AI600">
    <cfRule type="cellIs" dxfId="5315" priority="5382" stopIfTrue="1" operator="equal">
      <formula>"NO ADMISIBLE"</formula>
    </cfRule>
  </conditionalFormatting>
  <conditionalFormatting sqref="AI590:AI600">
    <cfRule type="cellIs" dxfId="5314" priority="5380" stopIfTrue="1" operator="equal">
      <formula>"NO ADMISIBLE"</formula>
    </cfRule>
    <cfRule type="cellIs" dxfId="5313" priority="5381" stopIfTrue="1" operator="equal">
      <formula>"ADMISIBLE"</formula>
    </cfRule>
  </conditionalFormatting>
  <conditionalFormatting sqref="AA590:AA600">
    <cfRule type="cellIs" dxfId="5312" priority="5379" stopIfTrue="1" operator="equal">
      <formula>"NO ADMISIBLE"</formula>
    </cfRule>
  </conditionalFormatting>
  <conditionalFormatting sqref="AA590:AA600">
    <cfRule type="cellIs" dxfId="5311" priority="5377" stopIfTrue="1" operator="equal">
      <formula>"NO ADMISIBLE"</formula>
    </cfRule>
    <cfRule type="cellIs" dxfId="5310" priority="5378" stopIfTrue="1" operator="equal">
      <formula>"ADMISIBLE"</formula>
    </cfRule>
  </conditionalFormatting>
  <conditionalFormatting sqref="J593:J600">
    <cfRule type="cellIs" dxfId="5309" priority="5376" stopIfTrue="1" operator="equal">
      <formula>"NO ADMISIBLE"</formula>
    </cfRule>
  </conditionalFormatting>
  <conditionalFormatting sqref="M591">
    <cfRule type="cellIs" dxfId="5308" priority="5375" stopIfTrue="1" operator="equal">
      <formula>"NO ADMISIBLE"</formula>
    </cfRule>
  </conditionalFormatting>
  <conditionalFormatting sqref="T590:T599">
    <cfRule type="cellIs" dxfId="5307" priority="5374" stopIfTrue="1" operator="equal">
      <formula>"NO ADMISIBLE"</formula>
    </cfRule>
  </conditionalFormatting>
  <conditionalFormatting sqref="T591:T599">
    <cfRule type="cellIs" dxfId="5306" priority="5371" operator="equal">
      <formula>"VERIFICAR"</formula>
    </cfRule>
    <cfRule type="cellIs" dxfId="5305" priority="5372" operator="equal">
      <formula>"NO"</formula>
    </cfRule>
    <cfRule type="cellIs" dxfId="5304" priority="5373" operator="equal">
      <formula>"SI"</formula>
    </cfRule>
  </conditionalFormatting>
  <conditionalFormatting sqref="AB590:AB599">
    <cfRule type="cellIs" dxfId="5303" priority="5370" stopIfTrue="1" operator="equal">
      <formula>"NO ADMISIBLE"</formula>
    </cfRule>
  </conditionalFormatting>
  <conditionalFormatting sqref="AC590:AC599">
    <cfRule type="cellIs" dxfId="5302" priority="5369" stopIfTrue="1" operator="equal">
      <formula>"NO ADMISIBLE"</formula>
    </cfRule>
  </conditionalFormatting>
  <conditionalFormatting sqref="AF590:AF600">
    <cfRule type="cellIs" dxfId="5301" priority="5368" stopIfTrue="1" operator="equal">
      <formula>"NO ADMISIBLE"</formula>
    </cfRule>
  </conditionalFormatting>
  <conditionalFormatting sqref="AF590:AF600">
    <cfRule type="cellIs" dxfId="5300" priority="5366" stopIfTrue="1" operator="equal">
      <formula>"NO ADMISIBLE"</formula>
    </cfRule>
    <cfRule type="cellIs" dxfId="5299" priority="5367" stopIfTrue="1" operator="equal">
      <formula>"ADMISIBLE"</formula>
    </cfRule>
  </conditionalFormatting>
  <conditionalFormatting sqref="AH590:AH600">
    <cfRule type="cellIs" dxfId="5298" priority="5365" stopIfTrue="1" operator="equal">
      <formula>"NO ADMISIBLE"</formula>
    </cfRule>
  </conditionalFormatting>
  <conditionalFormatting sqref="AH590:AH600">
    <cfRule type="cellIs" dxfId="5297" priority="5363" stopIfTrue="1" operator="equal">
      <formula>"NO ADMISIBLE"</formula>
    </cfRule>
    <cfRule type="cellIs" dxfId="5296" priority="5364" stopIfTrue="1" operator="equal">
      <formula>"ADMISIBLE"</formula>
    </cfRule>
  </conditionalFormatting>
  <conditionalFormatting sqref="B591:C591">
    <cfRule type="cellIs" dxfId="5295" priority="5362" stopIfTrue="1" operator="equal">
      <formula>"NO ADMISIBLE"</formula>
    </cfRule>
  </conditionalFormatting>
  <conditionalFormatting sqref="K594:M598 M592:M593">
    <cfRule type="cellIs" dxfId="5294" priority="5361" stopIfTrue="1" operator="equal">
      <formula>"NO ADMISIBLE"</formula>
    </cfRule>
  </conditionalFormatting>
  <conditionalFormatting sqref="J591:J600">
    <cfRule type="cellIs" dxfId="5293" priority="5360" stopIfTrue="1" operator="equal">
      <formula>"NO ADMISIBLE"</formula>
    </cfRule>
  </conditionalFormatting>
  <conditionalFormatting sqref="K594:L600">
    <cfRule type="cellIs" dxfId="5292" priority="5359" stopIfTrue="1" operator="equal">
      <formula>"NO ADMISIBLE"</formula>
    </cfRule>
  </conditionalFormatting>
  <conditionalFormatting sqref="C594:M600 M591:M593 B591:B600 C591:J593">
    <cfRule type="expression" dxfId="5291" priority="5358">
      <formula>MOD(ROW(),2)=0</formula>
    </cfRule>
  </conditionalFormatting>
  <conditionalFormatting sqref="T600:U600">
    <cfRule type="cellIs" dxfId="5290" priority="5357" stopIfTrue="1" operator="equal">
      <formula>"NO ADMISIBLE"</formula>
    </cfRule>
  </conditionalFormatting>
  <conditionalFormatting sqref="T600:U600">
    <cfRule type="cellIs" dxfId="5289" priority="5354" operator="equal">
      <formula>"VERIFICAR"</formula>
    </cfRule>
    <cfRule type="cellIs" dxfId="5288" priority="5355" operator="equal">
      <formula>"NO"</formula>
    </cfRule>
    <cfRule type="cellIs" dxfId="5287" priority="5356" operator="equal">
      <formula>"SI"</formula>
    </cfRule>
  </conditionalFormatting>
  <conditionalFormatting sqref="W600">
    <cfRule type="cellIs" dxfId="5286" priority="5353" stopIfTrue="1" operator="equal">
      <formula>"NO ADMISIBLE"</formula>
    </cfRule>
  </conditionalFormatting>
  <conditionalFormatting sqref="W600">
    <cfRule type="cellIs" dxfId="5285" priority="5350" operator="equal">
      <formula>"VERIFICAR"</formula>
    </cfRule>
    <cfRule type="cellIs" dxfId="5284" priority="5351" operator="equal">
      <formula>"NO"</formula>
    </cfRule>
    <cfRule type="cellIs" dxfId="5283" priority="5352" operator="equal">
      <formula>"SI"</formula>
    </cfRule>
  </conditionalFormatting>
  <conditionalFormatting sqref="Y600">
    <cfRule type="cellIs" dxfId="5282" priority="5349" stopIfTrue="1" operator="equal">
      <formula>"NO ADMISIBLE"</formula>
    </cfRule>
  </conditionalFormatting>
  <conditionalFormatting sqref="Y600">
    <cfRule type="cellIs" dxfId="5281" priority="5346" operator="equal">
      <formula>"VERIFICAR"</formula>
    </cfRule>
    <cfRule type="cellIs" dxfId="5280" priority="5347" operator="equal">
      <formula>"NO"</formula>
    </cfRule>
    <cfRule type="cellIs" dxfId="5279" priority="5348" operator="equal">
      <formula>"SI"</formula>
    </cfRule>
  </conditionalFormatting>
  <conditionalFormatting sqref="AA600:AI600">
    <cfRule type="cellIs" dxfId="5278" priority="5345" stopIfTrue="1" operator="equal">
      <formula>"NO ADMISIBLE"</formula>
    </cfRule>
  </conditionalFormatting>
  <conditionalFormatting sqref="AA600:AI600">
    <cfRule type="cellIs" dxfId="5277" priority="5342" operator="equal">
      <formula>"VERIFICAR"</formula>
    </cfRule>
    <cfRule type="cellIs" dxfId="5276" priority="5343" operator="equal">
      <formula>"NO"</formula>
    </cfRule>
    <cfRule type="cellIs" dxfId="5275" priority="5344" operator="equal">
      <formula>"SI"</formula>
    </cfRule>
  </conditionalFormatting>
  <conditionalFormatting sqref="S590">
    <cfRule type="cellIs" dxfId="5274" priority="5341" stopIfTrue="1" operator="equal">
      <formula>"NO ADMISIBLE"</formula>
    </cfRule>
  </conditionalFormatting>
  <conditionalFormatting sqref="S590">
    <cfRule type="cellIs" dxfId="5273" priority="5339" stopIfTrue="1" operator="equal">
      <formula>"NO ADMISIBLE"</formula>
    </cfRule>
    <cfRule type="cellIs" dxfId="5272" priority="5340" stopIfTrue="1" operator="equal">
      <formula>"ADMISIBLE"</formula>
    </cfRule>
  </conditionalFormatting>
  <conditionalFormatting sqref="K593:L593">
    <cfRule type="cellIs" dxfId="5271" priority="5338" stopIfTrue="1" operator="equal">
      <formula>"NO ADMISIBLE"</formula>
    </cfRule>
  </conditionalFormatting>
  <conditionalFormatting sqref="K591:L593">
    <cfRule type="cellIs" dxfId="5270" priority="5337" stopIfTrue="1" operator="equal">
      <formula>"NO ADMISIBLE"</formula>
    </cfRule>
  </conditionalFormatting>
  <conditionalFormatting sqref="K591:L593">
    <cfRule type="expression" dxfId="5269" priority="5336">
      <formula>MOD(ROW(),2)=0</formula>
    </cfRule>
  </conditionalFormatting>
  <conditionalFormatting sqref="K591:L593">
    <cfRule type="expression" dxfId="5268" priority="5335">
      <formula>AND(ROW()=CELL("row"),COLUMN()=CELL("COL"))</formula>
    </cfRule>
  </conditionalFormatting>
  <conditionalFormatting sqref="AA590:AA600">
    <cfRule type="cellIs" dxfId="5267" priority="5334" stopIfTrue="1" operator="equal">
      <formula>"NO ADMISIBLE"</formula>
    </cfRule>
  </conditionalFormatting>
  <conditionalFormatting sqref="AA590:AA600">
    <cfRule type="cellIs" dxfId="5266" priority="5332" stopIfTrue="1" operator="equal">
      <formula>"NO ADMISIBLE"</formula>
    </cfRule>
    <cfRule type="cellIs" dxfId="5265" priority="5333" stopIfTrue="1" operator="equal">
      <formula>"ADMISIBLE"</formula>
    </cfRule>
  </conditionalFormatting>
  <conditionalFormatting sqref="Q593:R600 T591:AI600 Q590:Q592 S590:AI590">
    <cfRule type="cellIs" dxfId="5264" priority="5331" operator="equal">
      <formula>"NO CUMPLE"</formula>
    </cfRule>
  </conditionalFormatting>
  <conditionalFormatting sqref="B596:B599">
    <cfRule type="cellIs" dxfId="5263" priority="5330" stopIfTrue="1" operator="equal">
      <formula>"NO ADMISIBLE"</formula>
    </cfRule>
  </conditionalFormatting>
  <conditionalFormatting sqref="C608:C611 AD602:AD611 U602:U611 Y603:Z611 M611:M612 Z612 M602:Q602 N603:Q612 Z602">
    <cfRule type="cellIs" dxfId="5262" priority="5329" stopIfTrue="1" operator="equal">
      <formula>"NO ADMISIBLE"</formula>
    </cfRule>
  </conditionalFormatting>
  <conditionalFormatting sqref="V602:X611 V612 X612">
    <cfRule type="cellIs" dxfId="5261" priority="5327" stopIfTrue="1" operator="equal">
      <formula>"NO ADMISIBLE"</formula>
    </cfRule>
    <cfRule type="cellIs" dxfId="5260" priority="5328" stopIfTrue="1" operator="equal">
      <formula>"ADMISIBLE"</formula>
    </cfRule>
  </conditionalFormatting>
  <conditionalFormatting sqref="Z602:Z612">
    <cfRule type="cellIs" dxfId="5259" priority="5325" stopIfTrue="1" operator="equal">
      <formula>"NO ADMISIBLE"</formula>
    </cfRule>
    <cfRule type="cellIs" dxfId="5258" priority="5326" stopIfTrue="1" operator="equal">
      <formula>"ADMISIBLE"</formula>
    </cfRule>
  </conditionalFormatting>
  <conditionalFormatting sqref="AE602:AE611">
    <cfRule type="cellIs" dxfId="5257" priority="5324" stopIfTrue="1" operator="equal">
      <formula>"NO ADMISIBLE"</formula>
    </cfRule>
  </conditionalFormatting>
  <conditionalFormatting sqref="AE602">
    <cfRule type="cellIs" dxfId="5256" priority="5322" stopIfTrue="1" operator="equal">
      <formula>"NO ADMISIBLE"</formula>
    </cfRule>
    <cfRule type="cellIs" dxfId="5255" priority="5323" stopIfTrue="1" operator="equal">
      <formula>"ADMISIBLE"</formula>
    </cfRule>
  </conditionalFormatting>
  <conditionalFormatting sqref="AG602:AG611">
    <cfRule type="cellIs" dxfId="5254" priority="5321" stopIfTrue="1" operator="equal">
      <formula>"NO ADMISIBLE"</formula>
    </cfRule>
  </conditionalFormatting>
  <conditionalFormatting sqref="AG602">
    <cfRule type="cellIs" dxfId="5253" priority="5319" stopIfTrue="1" operator="equal">
      <formula>"NO ADMISIBLE"</formula>
    </cfRule>
    <cfRule type="cellIs" dxfId="5252" priority="5320" stopIfTrue="1" operator="equal">
      <formula>"ADMISIBLE"</formula>
    </cfRule>
  </conditionalFormatting>
  <conditionalFormatting sqref="R611:R612">
    <cfRule type="cellIs" dxfId="5251" priority="5318" stopIfTrue="1" operator="equal">
      <formula>"NO ADMISIBLE"</formula>
    </cfRule>
  </conditionalFormatting>
  <conditionalFormatting sqref="D602:D611">
    <cfRule type="cellIs" dxfId="5250" priority="5317" stopIfTrue="1" operator="equal">
      <formula>"NO ADMISIBLE"</formula>
    </cfRule>
  </conditionalFormatting>
  <conditionalFormatting sqref="AI602:AI612">
    <cfRule type="cellIs" dxfId="5249" priority="5316" stopIfTrue="1" operator="equal">
      <formula>"NO ADMISIBLE"</formula>
    </cfRule>
  </conditionalFormatting>
  <conditionalFormatting sqref="AI602:AI612">
    <cfRule type="cellIs" dxfId="5248" priority="5314" stopIfTrue="1" operator="equal">
      <formula>"NO ADMISIBLE"</formula>
    </cfRule>
    <cfRule type="cellIs" dxfId="5247" priority="5315" stopIfTrue="1" operator="equal">
      <formula>"ADMISIBLE"</formula>
    </cfRule>
  </conditionalFormatting>
  <conditionalFormatting sqref="AA602:AA612">
    <cfRule type="cellIs" dxfId="5246" priority="5313" stopIfTrue="1" operator="equal">
      <formula>"NO ADMISIBLE"</formula>
    </cfRule>
  </conditionalFormatting>
  <conditionalFormatting sqref="AA602:AA612">
    <cfRule type="cellIs" dxfId="5245" priority="5311" stopIfTrue="1" operator="equal">
      <formula>"NO ADMISIBLE"</formula>
    </cfRule>
    <cfRule type="cellIs" dxfId="5244" priority="5312" stopIfTrue="1" operator="equal">
      <formula>"ADMISIBLE"</formula>
    </cfRule>
  </conditionalFormatting>
  <conditionalFormatting sqref="J604:J612">
    <cfRule type="cellIs" dxfId="5243" priority="5310" stopIfTrue="1" operator="equal">
      <formula>"NO ADMISIBLE"</formula>
    </cfRule>
  </conditionalFormatting>
  <conditionalFormatting sqref="M603">
    <cfRule type="cellIs" dxfId="5242" priority="5309" stopIfTrue="1" operator="equal">
      <formula>"NO ADMISIBLE"</formula>
    </cfRule>
  </conditionalFormatting>
  <conditionalFormatting sqref="T602:T611">
    <cfRule type="cellIs" dxfId="5241" priority="5308" stopIfTrue="1" operator="equal">
      <formula>"NO ADMISIBLE"</formula>
    </cfRule>
  </conditionalFormatting>
  <conditionalFormatting sqref="T603:T611">
    <cfRule type="cellIs" dxfId="5240" priority="5305" operator="equal">
      <formula>"VERIFICAR"</formula>
    </cfRule>
    <cfRule type="cellIs" dxfId="5239" priority="5306" operator="equal">
      <formula>"NO"</formula>
    </cfRule>
    <cfRule type="cellIs" dxfId="5238" priority="5307" operator="equal">
      <formula>"SI"</formula>
    </cfRule>
  </conditionalFormatting>
  <conditionalFormatting sqref="AB602:AB611">
    <cfRule type="cellIs" dxfId="5237" priority="5304" stopIfTrue="1" operator="equal">
      <formula>"NO ADMISIBLE"</formula>
    </cfRule>
  </conditionalFormatting>
  <conditionalFormatting sqref="AC602:AC611">
    <cfRule type="cellIs" dxfId="5236" priority="5303" stopIfTrue="1" operator="equal">
      <formula>"NO ADMISIBLE"</formula>
    </cfRule>
  </conditionalFormatting>
  <conditionalFormatting sqref="AF602:AF612">
    <cfRule type="cellIs" dxfId="5235" priority="5302" stopIfTrue="1" operator="equal">
      <formula>"NO ADMISIBLE"</formula>
    </cfRule>
  </conditionalFormatting>
  <conditionalFormatting sqref="AF602:AF612">
    <cfRule type="cellIs" dxfId="5234" priority="5300" stopIfTrue="1" operator="equal">
      <formula>"NO ADMISIBLE"</formula>
    </cfRule>
    <cfRule type="cellIs" dxfId="5233" priority="5301" stopIfTrue="1" operator="equal">
      <formula>"ADMISIBLE"</formula>
    </cfRule>
  </conditionalFormatting>
  <conditionalFormatting sqref="AH602:AH612">
    <cfRule type="cellIs" dxfId="5232" priority="5299" stopIfTrue="1" operator="equal">
      <formula>"NO ADMISIBLE"</formula>
    </cfRule>
  </conditionalFormatting>
  <conditionalFormatting sqref="AH602:AH612">
    <cfRule type="cellIs" dxfId="5231" priority="5297" stopIfTrue="1" operator="equal">
      <formula>"NO ADMISIBLE"</formula>
    </cfRule>
    <cfRule type="cellIs" dxfId="5230" priority="5298" stopIfTrue="1" operator="equal">
      <formula>"ADMISIBLE"</formula>
    </cfRule>
  </conditionalFormatting>
  <conditionalFormatting sqref="B603:C603">
    <cfRule type="cellIs" dxfId="5229" priority="5296" stopIfTrue="1" operator="equal">
      <formula>"NO ADMISIBLE"</formula>
    </cfRule>
  </conditionalFormatting>
  <conditionalFormatting sqref="K606:M610 M604:M605">
    <cfRule type="cellIs" dxfId="5228" priority="5295" stopIfTrue="1" operator="equal">
      <formula>"NO ADMISIBLE"</formula>
    </cfRule>
  </conditionalFormatting>
  <conditionalFormatting sqref="J603:J612">
    <cfRule type="cellIs" dxfId="5227" priority="5294" stopIfTrue="1" operator="equal">
      <formula>"NO ADMISIBLE"</formula>
    </cfRule>
  </conditionalFormatting>
  <conditionalFormatting sqref="K606:L612">
    <cfRule type="cellIs" dxfId="5226" priority="5293" stopIfTrue="1" operator="equal">
      <formula>"NO ADMISIBLE"</formula>
    </cfRule>
  </conditionalFormatting>
  <conditionalFormatting sqref="C606:M612 M603:M605 C603:J605 B603:B612">
    <cfRule type="expression" dxfId="5225" priority="5292">
      <formula>MOD(ROW(),2)=0</formula>
    </cfRule>
  </conditionalFormatting>
  <conditionalFormatting sqref="T612:U612">
    <cfRule type="cellIs" dxfId="5224" priority="5291" stopIfTrue="1" operator="equal">
      <formula>"NO ADMISIBLE"</formula>
    </cfRule>
  </conditionalFormatting>
  <conditionalFormatting sqref="T612:U612">
    <cfRule type="cellIs" dxfId="5223" priority="5288" operator="equal">
      <formula>"VERIFICAR"</formula>
    </cfRule>
    <cfRule type="cellIs" dxfId="5222" priority="5289" operator="equal">
      <formula>"NO"</formula>
    </cfRule>
    <cfRule type="cellIs" dxfId="5221" priority="5290" operator="equal">
      <formula>"SI"</formula>
    </cfRule>
  </conditionalFormatting>
  <conditionalFormatting sqref="W612">
    <cfRule type="cellIs" dxfId="5220" priority="5287" stopIfTrue="1" operator="equal">
      <formula>"NO ADMISIBLE"</formula>
    </cfRule>
  </conditionalFormatting>
  <conditionalFormatting sqref="W612">
    <cfRule type="cellIs" dxfId="5219" priority="5284" operator="equal">
      <formula>"VERIFICAR"</formula>
    </cfRule>
    <cfRule type="cellIs" dxfId="5218" priority="5285" operator="equal">
      <formula>"NO"</formula>
    </cfRule>
    <cfRule type="cellIs" dxfId="5217" priority="5286" operator="equal">
      <formula>"SI"</formula>
    </cfRule>
  </conditionalFormatting>
  <conditionalFormatting sqref="Y612">
    <cfRule type="cellIs" dxfId="5216" priority="5283" stopIfTrue="1" operator="equal">
      <formula>"NO ADMISIBLE"</formula>
    </cfRule>
  </conditionalFormatting>
  <conditionalFormatting sqref="Y612">
    <cfRule type="cellIs" dxfId="5215" priority="5280" operator="equal">
      <formula>"VERIFICAR"</formula>
    </cfRule>
    <cfRule type="cellIs" dxfId="5214" priority="5281" operator="equal">
      <formula>"NO"</formula>
    </cfRule>
    <cfRule type="cellIs" dxfId="5213" priority="5282" operator="equal">
      <formula>"SI"</formula>
    </cfRule>
  </conditionalFormatting>
  <conditionalFormatting sqref="AA612:AI612">
    <cfRule type="cellIs" dxfId="5212" priority="5279" stopIfTrue="1" operator="equal">
      <formula>"NO ADMISIBLE"</formula>
    </cfRule>
  </conditionalFormatting>
  <conditionalFormatting sqref="AA612:AI612">
    <cfRule type="cellIs" dxfId="5211" priority="5276" operator="equal">
      <formula>"VERIFICAR"</formula>
    </cfRule>
    <cfRule type="cellIs" dxfId="5210" priority="5277" operator="equal">
      <formula>"NO"</formula>
    </cfRule>
    <cfRule type="cellIs" dxfId="5209" priority="5278" operator="equal">
      <formula>"SI"</formula>
    </cfRule>
  </conditionalFormatting>
  <conditionalFormatting sqref="S602">
    <cfRule type="cellIs" dxfId="5208" priority="5275" stopIfTrue="1" operator="equal">
      <formula>"NO ADMISIBLE"</formula>
    </cfRule>
  </conditionalFormatting>
  <conditionalFormatting sqref="S602">
    <cfRule type="cellIs" dxfId="5207" priority="5273" stopIfTrue="1" operator="equal">
      <formula>"NO ADMISIBLE"</formula>
    </cfRule>
    <cfRule type="cellIs" dxfId="5206" priority="5274" stopIfTrue="1" operator="equal">
      <formula>"ADMISIBLE"</formula>
    </cfRule>
  </conditionalFormatting>
  <conditionalFormatting sqref="K604:L605">
    <cfRule type="cellIs" dxfId="5205" priority="5272" stopIfTrue="1" operator="equal">
      <formula>"NO ADMISIBLE"</formula>
    </cfRule>
  </conditionalFormatting>
  <conditionalFormatting sqref="K603:L605">
    <cfRule type="cellIs" dxfId="5204" priority="5271" stopIfTrue="1" operator="equal">
      <formula>"NO ADMISIBLE"</formula>
    </cfRule>
  </conditionalFormatting>
  <conditionalFormatting sqref="K603:L605">
    <cfRule type="expression" dxfId="5203" priority="5270">
      <formula>MOD(ROW(),2)=0</formula>
    </cfRule>
  </conditionalFormatting>
  <conditionalFormatting sqref="K603:L605">
    <cfRule type="expression" dxfId="5202" priority="5269">
      <formula>AND(ROW()=CELL("row"),COLUMN()=CELL("COL"))</formula>
    </cfRule>
  </conditionalFormatting>
  <conditionalFormatting sqref="AA602:AA612">
    <cfRule type="cellIs" dxfId="5201" priority="5268" stopIfTrue="1" operator="equal">
      <formula>"NO ADMISIBLE"</formula>
    </cfRule>
  </conditionalFormatting>
  <conditionalFormatting sqref="AA602:AA612">
    <cfRule type="cellIs" dxfId="5200" priority="5266" stopIfTrue="1" operator="equal">
      <formula>"NO ADMISIBLE"</formula>
    </cfRule>
    <cfRule type="cellIs" dxfId="5199" priority="5267" stopIfTrue="1" operator="equal">
      <formula>"ADMISIBLE"</formula>
    </cfRule>
  </conditionalFormatting>
  <conditionalFormatting sqref="Q611:R612 T603:AI612 Q602:Q610 S602:X602 Z602:AI602">
    <cfRule type="cellIs" dxfId="5198" priority="5265" operator="equal">
      <formula>"NO CUMPLE"</formula>
    </cfRule>
  </conditionalFormatting>
  <conditionalFormatting sqref="B608:B611">
    <cfRule type="cellIs" dxfId="5197" priority="5264" stopIfTrue="1" operator="equal">
      <formula>"NO ADMISIBLE"</formula>
    </cfRule>
  </conditionalFormatting>
  <conditionalFormatting sqref="C614 C620:C623 AD614:AD623 U614:U623 Y614:Z623 M623:M624 Z624 M614:Q614 N615:Q624">
    <cfRule type="cellIs" dxfId="5196" priority="5263" stopIfTrue="1" operator="equal">
      <formula>"NO ADMISIBLE"</formula>
    </cfRule>
  </conditionalFormatting>
  <conditionalFormatting sqref="V614:Y614 V615:X623 V624 X624">
    <cfRule type="cellIs" dxfId="5195" priority="5261" stopIfTrue="1" operator="equal">
      <formula>"NO ADMISIBLE"</formula>
    </cfRule>
    <cfRule type="cellIs" dxfId="5194" priority="5262" stopIfTrue="1" operator="equal">
      <formula>"ADMISIBLE"</formula>
    </cfRule>
  </conditionalFormatting>
  <conditionalFormatting sqref="Z614:Z624">
    <cfRule type="cellIs" dxfId="5193" priority="5259" stopIfTrue="1" operator="equal">
      <formula>"NO ADMISIBLE"</formula>
    </cfRule>
    <cfRule type="cellIs" dxfId="5192" priority="5260" stopIfTrue="1" operator="equal">
      <formula>"ADMISIBLE"</formula>
    </cfRule>
  </conditionalFormatting>
  <conditionalFormatting sqref="AE614:AE623">
    <cfRule type="cellIs" dxfId="5191" priority="5258" stopIfTrue="1" operator="equal">
      <formula>"NO ADMISIBLE"</formula>
    </cfRule>
  </conditionalFormatting>
  <conditionalFormatting sqref="AE614">
    <cfRule type="cellIs" dxfId="5190" priority="5256" stopIfTrue="1" operator="equal">
      <formula>"NO ADMISIBLE"</formula>
    </cfRule>
    <cfRule type="cellIs" dxfId="5189" priority="5257" stopIfTrue="1" operator="equal">
      <formula>"ADMISIBLE"</formula>
    </cfRule>
  </conditionalFormatting>
  <conditionalFormatting sqref="AG614:AG623">
    <cfRule type="cellIs" dxfId="5188" priority="5255" stopIfTrue="1" operator="equal">
      <formula>"NO ADMISIBLE"</formula>
    </cfRule>
  </conditionalFormatting>
  <conditionalFormatting sqref="AG614">
    <cfRule type="cellIs" dxfId="5187" priority="5253" stopIfTrue="1" operator="equal">
      <formula>"NO ADMISIBLE"</formula>
    </cfRule>
    <cfRule type="cellIs" dxfId="5186" priority="5254" stopIfTrue="1" operator="equal">
      <formula>"ADMISIBLE"</formula>
    </cfRule>
  </conditionalFormatting>
  <conditionalFormatting sqref="R622:R624">
    <cfRule type="cellIs" dxfId="5185" priority="5252" stopIfTrue="1" operator="equal">
      <formula>"NO ADMISIBLE"</formula>
    </cfRule>
  </conditionalFormatting>
  <conditionalFormatting sqref="D614:D623">
    <cfRule type="cellIs" dxfId="5184" priority="5251" stopIfTrue="1" operator="equal">
      <formula>"NO ADMISIBLE"</formula>
    </cfRule>
  </conditionalFormatting>
  <conditionalFormatting sqref="AI614:AI624">
    <cfRule type="cellIs" dxfId="5183" priority="5250" stopIfTrue="1" operator="equal">
      <formula>"NO ADMISIBLE"</formula>
    </cfRule>
  </conditionalFormatting>
  <conditionalFormatting sqref="AI614:AI624">
    <cfRule type="cellIs" dxfId="5182" priority="5248" stopIfTrue="1" operator="equal">
      <formula>"NO ADMISIBLE"</formula>
    </cfRule>
    <cfRule type="cellIs" dxfId="5181" priority="5249" stopIfTrue="1" operator="equal">
      <formula>"ADMISIBLE"</formula>
    </cfRule>
  </conditionalFormatting>
  <conditionalFormatting sqref="AA614:AA624">
    <cfRule type="cellIs" dxfId="5180" priority="5247" stopIfTrue="1" operator="equal">
      <formula>"NO ADMISIBLE"</formula>
    </cfRule>
  </conditionalFormatting>
  <conditionalFormatting sqref="AA614:AA624">
    <cfRule type="cellIs" dxfId="5179" priority="5245" stopIfTrue="1" operator="equal">
      <formula>"NO ADMISIBLE"</formula>
    </cfRule>
    <cfRule type="cellIs" dxfId="5178" priority="5246" stopIfTrue="1" operator="equal">
      <formula>"ADMISIBLE"</formula>
    </cfRule>
  </conditionalFormatting>
  <conditionalFormatting sqref="J616:J624">
    <cfRule type="cellIs" dxfId="5177" priority="5244" stopIfTrue="1" operator="equal">
      <formula>"NO ADMISIBLE"</formula>
    </cfRule>
  </conditionalFormatting>
  <conditionalFormatting sqref="M615">
    <cfRule type="cellIs" dxfId="5176" priority="5243" stopIfTrue="1" operator="equal">
      <formula>"NO ADMISIBLE"</formula>
    </cfRule>
  </conditionalFormatting>
  <conditionalFormatting sqref="T614:T623">
    <cfRule type="cellIs" dxfId="5175" priority="5242" stopIfTrue="1" operator="equal">
      <formula>"NO ADMISIBLE"</formula>
    </cfRule>
  </conditionalFormatting>
  <conditionalFormatting sqref="T615:T623">
    <cfRule type="cellIs" dxfId="5174" priority="5239" operator="equal">
      <formula>"VERIFICAR"</formula>
    </cfRule>
    <cfRule type="cellIs" dxfId="5173" priority="5240" operator="equal">
      <formula>"NO"</formula>
    </cfRule>
    <cfRule type="cellIs" dxfId="5172" priority="5241" operator="equal">
      <formula>"SI"</formula>
    </cfRule>
  </conditionalFormatting>
  <conditionalFormatting sqref="AB614:AB623">
    <cfRule type="cellIs" dxfId="5171" priority="5238" stopIfTrue="1" operator="equal">
      <formula>"NO ADMISIBLE"</formula>
    </cfRule>
  </conditionalFormatting>
  <conditionalFormatting sqref="AC614:AC623">
    <cfRule type="cellIs" dxfId="5170" priority="5237" stopIfTrue="1" operator="equal">
      <formula>"NO ADMISIBLE"</formula>
    </cfRule>
  </conditionalFormatting>
  <conditionalFormatting sqref="AF614:AF624">
    <cfRule type="cellIs" dxfId="5169" priority="5236" stopIfTrue="1" operator="equal">
      <formula>"NO ADMISIBLE"</formula>
    </cfRule>
  </conditionalFormatting>
  <conditionalFormatting sqref="AF614:AF624">
    <cfRule type="cellIs" dxfId="5168" priority="5234" stopIfTrue="1" operator="equal">
      <formula>"NO ADMISIBLE"</formula>
    </cfRule>
    <cfRule type="cellIs" dxfId="5167" priority="5235" stopIfTrue="1" operator="equal">
      <formula>"ADMISIBLE"</formula>
    </cfRule>
  </conditionalFormatting>
  <conditionalFormatting sqref="AH614:AH624">
    <cfRule type="cellIs" dxfId="5166" priority="5233" stopIfTrue="1" operator="equal">
      <formula>"NO ADMISIBLE"</formula>
    </cfRule>
  </conditionalFormatting>
  <conditionalFormatting sqref="AH614:AH624">
    <cfRule type="cellIs" dxfId="5165" priority="5231" stopIfTrue="1" operator="equal">
      <formula>"NO ADMISIBLE"</formula>
    </cfRule>
    <cfRule type="cellIs" dxfId="5164" priority="5232" stopIfTrue="1" operator="equal">
      <formula>"ADMISIBLE"</formula>
    </cfRule>
  </conditionalFormatting>
  <conditionalFormatting sqref="B615:C615">
    <cfRule type="cellIs" dxfId="5163" priority="5230" stopIfTrue="1" operator="equal">
      <formula>"NO ADMISIBLE"</formula>
    </cfRule>
  </conditionalFormatting>
  <conditionalFormatting sqref="K618:M622 M616:M617">
    <cfRule type="cellIs" dxfId="5162" priority="5229" stopIfTrue="1" operator="equal">
      <formula>"NO ADMISIBLE"</formula>
    </cfRule>
  </conditionalFormatting>
  <conditionalFormatting sqref="J615:J624">
    <cfRule type="cellIs" dxfId="5161" priority="5228" stopIfTrue="1" operator="equal">
      <formula>"NO ADMISIBLE"</formula>
    </cfRule>
  </conditionalFormatting>
  <conditionalFormatting sqref="K618:L624">
    <cfRule type="cellIs" dxfId="5160" priority="5227" stopIfTrue="1" operator="equal">
      <formula>"NO ADMISIBLE"</formula>
    </cfRule>
  </conditionalFormatting>
  <conditionalFormatting sqref="C618:M624 M615:M617 C615:J617 B615:B624">
    <cfRule type="expression" dxfId="5159" priority="5226">
      <formula>MOD(ROW(),2)=0</formula>
    </cfRule>
  </conditionalFormatting>
  <conditionalFormatting sqref="T624:U624">
    <cfRule type="cellIs" dxfId="5158" priority="5225" stopIfTrue="1" operator="equal">
      <formula>"NO ADMISIBLE"</formula>
    </cfRule>
  </conditionalFormatting>
  <conditionalFormatting sqref="T624:U624">
    <cfRule type="cellIs" dxfId="5157" priority="5222" operator="equal">
      <formula>"VERIFICAR"</formula>
    </cfRule>
    <cfRule type="cellIs" dxfId="5156" priority="5223" operator="equal">
      <formula>"NO"</formula>
    </cfRule>
    <cfRule type="cellIs" dxfId="5155" priority="5224" operator="equal">
      <formula>"SI"</formula>
    </cfRule>
  </conditionalFormatting>
  <conditionalFormatting sqref="W624">
    <cfRule type="cellIs" dxfId="5154" priority="5221" stopIfTrue="1" operator="equal">
      <formula>"NO ADMISIBLE"</formula>
    </cfRule>
  </conditionalFormatting>
  <conditionalFormatting sqref="W624">
    <cfRule type="cellIs" dxfId="5153" priority="5218" operator="equal">
      <formula>"VERIFICAR"</formula>
    </cfRule>
    <cfRule type="cellIs" dxfId="5152" priority="5219" operator="equal">
      <formula>"NO"</formula>
    </cfRule>
    <cfRule type="cellIs" dxfId="5151" priority="5220" operator="equal">
      <formula>"SI"</formula>
    </cfRule>
  </conditionalFormatting>
  <conditionalFormatting sqref="Y624">
    <cfRule type="cellIs" dxfId="5150" priority="5217" stopIfTrue="1" operator="equal">
      <formula>"NO ADMISIBLE"</formula>
    </cfRule>
  </conditionalFormatting>
  <conditionalFormatting sqref="Y624">
    <cfRule type="cellIs" dxfId="5149" priority="5214" operator="equal">
      <formula>"VERIFICAR"</formula>
    </cfRule>
    <cfRule type="cellIs" dxfId="5148" priority="5215" operator="equal">
      <formula>"NO"</formula>
    </cfRule>
    <cfRule type="cellIs" dxfId="5147" priority="5216" operator="equal">
      <formula>"SI"</formula>
    </cfRule>
  </conditionalFormatting>
  <conditionalFormatting sqref="AA624:AI624">
    <cfRule type="cellIs" dxfId="5146" priority="5213" stopIfTrue="1" operator="equal">
      <formula>"NO ADMISIBLE"</formula>
    </cfRule>
  </conditionalFormatting>
  <conditionalFormatting sqref="AA624:AI624">
    <cfRule type="cellIs" dxfId="5145" priority="5210" operator="equal">
      <formula>"VERIFICAR"</formula>
    </cfRule>
    <cfRule type="cellIs" dxfId="5144" priority="5211" operator="equal">
      <formula>"NO"</formula>
    </cfRule>
    <cfRule type="cellIs" dxfId="5143" priority="5212" operator="equal">
      <formula>"SI"</formula>
    </cfRule>
  </conditionalFormatting>
  <conditionalFormatting sqref="S614">
    <cfRule type="cellIs" dxfId="5142" priority="5209" stopIfTrue="1" operator="equal">
      <formula>"NO ADMISIBLE"</formula>
    </cfRule>
  </conditionalFormatting>
  <conditionalFormatting sqref="S614">
    <cfRule type="cellIs" dxfId="5141" priority="5207" stopIfTrue="1" operator="equal">
      <formula>"NO ADMISIBLE"</formula>
    </cfRule>
    <cfRule type="cellIs" dxfId="5140" priority="5208" stopIfTrue="1" operator="equal">
      <formula>"ADMISIBLE"</formula>
    </cfRule>
  </conditionalFormatting>
  <conditionalFormatting sqref="K616:L617">
    <cfRule type="cellIs" dxfId="5139" priority="5206" stopIfTrue="1" operator="equal">
      <formula>"NO ADMISIBLE"</formula>
    </cfRule>
  </conditionalFormatting>
  <conditionalFormatting sqref="K615:L617">
    <cfRule type="cellIs" dxfId="5138" priority="5205" stopIfTrue="1" operator="equal">
      <formula>"NO ADMISIBLE"</formula>
    </cfRule>
  </conditionalFormatting>
  <conditionalFormatting sqref="K615:L617">
    <cfRule type="expression" dxfId="5137" priority="5204">
      <formula>MOD(ROW(),2)=0</formula>
    </cfRule>
  </conditionalFormatting>
  <conditionalFormatting sqref="K615:L617">
    <cfRule type="expression" dxfId="5136" priority="5203">
      <formula>AND(ROW()=CELL("row"),COLUMN()=CELL("COL"))</formula>
    </cfRule>
  </conditionalFormatting>
  <conditionalFormatting sqref="AA614:AA624">
    <cfRule type="cellIs" dxfId="5135" priority="5202" stopIfTrue="1" operator="equal">
      <formula>"NO ADMISIBLE"</formula>
    </cfRule>
  </conditionalFormatting>
  <conditionalFormatting sqref="AA614:AA624">
    <cfRule type="cellIs" dxfId="5134" priority="5200" stopIfTrue="1" operator="equal">
      <formula>"NO ADMISIBLE"</formula>
    </cfRule>
    <cfRule type="cellIs" dxfId="5133" priority="5201" stopIfTrue="1" operator="equal">
      <formula>"ADMISIBLE"</formula>
    </cfRule>
  </conditionalFormatting>
  <conditionalFormatting sqref="Q622:R624 T615:AI624 Q614:Q621 S614:AI614">
    <cfRule type="cellIs" dxfId="5132" priority="5199" operator="equal">
      <formula>"NO CUMPLE"</formula>
    </cfRule>
  </conditionalFormatting>
  <conditionalFormatting sqref="B620:B623">
    <cfRule type="cellIs" dxfId="5131" priority="5198" stopIfTrue="1" operator="equal">
      <formula>"NO ADMISIBLE"</formula>
    </cfRule>
  </conditionalFormatting>
  <conditionalFormatting sqref="C626 C632:C635 AD626:AD635 U626:U635 Y626:Z635 M635:M636 Z636 M626:Q626 N627:Q636">
    <cfRule type="cellIs" dxfId="5130" priority="5197" stopIfTrue="1" operator="equal">
      <formula>"NO ADMISIBLE"</formula>
    </cfRule>
  </conditionalFormatting>
  <conditionalFormatting sqref="V626:Y626 V627:X635 V636 X636">
    <cfRule type="cellIs" dxfId="5129" priority="5195" stopIfTrue="1" operator="equal">
      <formula>"NO ADMISIBLE"</formula>
    </cfRule>
    <cfRule type="cellIs" dxfId="5128" priority="5196" stopIfTrue="1" operator="equal">
      <formula>"ADMISIBLE"</formula>
    </cfRule>
  </conditionalFormatting>
  <conditionalFormatting sqref="Z626:Z636">
    <cfRule type="cellIs" dxfId="5127" priority="5193" stopIfTrue="1" operator="equal">
      <formula>"NO ADMISIBLE"</formula>
    </cfRule>
    <cfRule type="cellIs" dxfId="5126" priority="5194" stopIfTrue="1" operator="equal">
      <formula>"ADMISIBLE"</formula>
    </cfRule>
  </conditionalFormatting>
  <conditionalFormatting sqref="AE626:AE635">
    <cfRule type="cellIs" dxfId="5125" priority="5192" stopIfTrue="1" operator="equal">
      <formula>"NO ADMISIBLE"</formula>
    </cfRule>
  </conditionalFormatting>
  <conditionalFormatting sqref="AE626">
    <cfRule type="cellIs" dxfId="5124" priority="5190" stopIfTrue="1" operator="equal">
      <formula>"NO ADMISIBLE"</formula>
    </cfRule>
    <cfRule type="cellIs" dxfId="5123" priority="5191" stopIfTrue="1" operator="equal">
      <formula>"ADMISIBLE"</formula>
    </cfRule>
  </conditionalFormatting>
  <conditionalFormatting sqref="AG626:AG635">
    <cfRule type="cellIs" dxfId="5122" priority="5189" stopIfTrue="1" operator="equal">
      <formula>"NO ADMISIBLE"</formula>
    </cfRule>
  </conditionalFormatting>
  <conditionalFormatting sqref="AG626">
    <cfRule type="cellIs" dxfId="5121" priority="5187" stopIfTrue="1" operator="equal">
      <formula>"NO ADMISIBLE"</formula>
    </cfRule>
    <cfRule type="cellIs" dxfId="5120" priority="5188" stopIfTrue="1" operator="equal">
      <formula>"ADMISIBLE"</formula>
    </cfRule>
  </conditionalFormatting>
  <conditionalFormatting sqref="R631:R636">
    <cfRule type="cellIs" dxfId="5119" priority="5186" stopIfTrue="1" operator="equal">
      <formula>"NO ADMISIBLE"</formula>
    </cfRule>
  </conditionalFormatting>
  <conditionalFormatting sqref="D626:D635">
    <cfRule type="cellIs" dxfId="5118" priority="5185" stopIfTrue="1" operator="equal">
      <formula>"NO ADMISIBLE"</formula>
    </cfRule>
  </conditionalFormatting>
  <conditionalFormatting sqref="AI626:AI636">
    <cfRule type="cellIs" dxfId="5117" priority="5184" stopIfTrue="1" operator="equal">
      <formula>"NO ADMISIBLE"</formula>
    </cfRule>
  </conditionalFormatting>
  <conditionalFormatting sqref="AI626:AI636">
    <cfRule type="cellIs" dxfId="5116" priority="5182" stopIfTrue="1" operator="equal">
      <formula>"NO ADMISIBLE"</formula>
    </cfRule>
    <cfRule type="cellIs" dxfId="5115" priority="5183" stopIfTrue="1" operator="equal">
      <formula>"ADMISIBLE"</formula>
    </cfRule>
  </conditionalFormatting>
  <conditionalFormatting sqref="AA626:AA636">
    <cfRule type="cellIs" dxfId="5114" priority="5181" stopIfTrue="1" operator="equal">
      <formula>"NO ADMISIBLE"</formula>
    </cfRule>
  </conditionalFormatting>
  <conditionalFormatting sqref="AA626:AA636">
    <cfRule type="cellIs" dxfId="5113" priority="5179" stopIfTrue="1" operator="equal">
      <formula>"NO ADMISIBLE"</formula>
    </cfRule>
    <cfRule type="cellIs" dxfId="5112" priority="5180" stopIfTrue="1" operator="equal">
      <formula>"ADMISIBLE"</formula>
    </cfRule>
  </conditionalFormatting>
  <conditionalFormatting sqref="J628:J636">
    <cfRule type="cellIs" dxfId="5111" priority="5178" stopIfTrue="1" operator="equal">
      <formula>"NO ADMISIBLE"</formula>
    </cfRule>
  </conditionalFormatting>
  <conditionalFormatting sqref="M627">
    <cfRule type="cellIs" dxfId="5110" priority="5177" stopIfTrue="1" operator="equal">
      <formula>"NO ADMISIBLE"</formula>
    </cfRule>
  </conditionalFormatting>
  <conditionalFormatting sqref="T626:T635">
    <cfRule type="cellIs" dxfId="5109" priority="5176" stopIfTrue="1" operator="equal">
      <formula>"NO ADMISIBLE"</formula>
    </cfRule>
  </conditionalFormatting>
  <conditionalFormatting sqref="T627:T635">
    <cfRule type="cellIs" dxfId="5108" priority="5173" operator="equal">
      <formula>"VERIFICAR"</formula>
    </cfRule>
    <cfRule type="cellIs" dxfId="5107" priority="5174" operator="equal">
      <formula>"NO"</formula>
    </cfRule>
    <cfRule type="cellIs" dxfId="5106" priority="5175" operator="equal">
      <formula>"SI"</formula>
    </cfRule>
  </conditionalFormatting>
  <conditionalFormatting sqref="AB626:AB635">
    <cfRule type="cellIs" dxfId="5105" priority="5172" stopIfTrue="1" operator="equal">
      <formula>"NO ADMISIBLE"</formula>
    </cfRule>
  </conditionalFormatting>
  <conditionalFormatting sqref="AC626:AC635">
    <cfRule type="cellIs" dxfId="5104" priority="5171" stopIfTrue="1" operator="equal">
      <formula>"NO ADMISIBLE"</formula>
    </cfRule>
  </conditionalFormatting>
  <conditionalFormatting sqref="AF626:AF636">
    <cfRule type="cellIs" dxfId="5103" priority="5170" stopIfTrue="1" operator="equal">
      <formula>"NO ADMISIBLE"</formula>
    </cfRule>
  </conditionalFormatting>
  <conditionalFormatting sqref="AF626:AF636">
    <cfRule type="cellIs" dxfId="5102" priority="5168" stopIfTrue="1" operator="equal">
      <formula>"NO ADMISIBLE"</formula>
    </cfRule>
    <cfRule type="cellIs" dxfId="5101" priority="5169" stopIfTrue="1" operator="equal">
      <formula>"ADMISIBLE"</formula>
    </cfRule>
  </conditionalFormatting>
  <conditionalFormatting sqref="AH626:AH636">
    <cfRule type="cellIs" dxfId="5100" priority="5167" stopIfTrue="1" operator="equal">
      <formula>"NO ADMISIBLE"</formula>
    </cfRule>
  </conditionalFormatting>
  <conditionalFormatting sqref="AH626:AH636">
    <cfRule type="cellIs" dxfId="5099" priority="5165" stopIfTrue="1" operator="equal">
      <formula>"NO ADMISIBLE"</formula>
    </cfRule>
    <cfRule type="cellIs" dxfId="5098" priority="5166" stopIfTrue="1" operator="equal">
      <formula>"ADMISIBLE"</formula>
    </cfRule>
  </conditionalFormatting>
  <conditionalFormatting sqref="B627:C627">
    <cfRule type="cellIs" dxfId="5097" priority="5164" stopIfTrue="1" operator="equal">
      <formula>"NO ADMISIBLE"</formula>
    </cfRule>
  </conditionalFormatting>
  <conditionalFormatting sqref="K630:M634 M628:M629">
    <cfRule type="cellIs" dxfId="5096" priority="5163" stopIfTrue="1" operator="equal">
      <formula>"NO ADMISIBLE"</formula>
    </cfRule>
  </conditionalFormatting>
  <conditionalFormatting sqref="J627:J636">
    <cfRule type="cellIs" dxfId="5095" priority="5162" stopIfTrue="1" operator="equal">
      <formula>"NO ADMISIBLE"</formula>
    </cfRule>
  </conditionalFormatting>
  <conditionalFormatting sqref="K630:L636">
    <cfRule type="cellIs" dxfId="5094" priority="5161" stopIfTrue="1" operator="equal">
      <formula>"NO ADMISIBLE"</formula>
    </cfRule>
  </conditionalFormatting>
  <conditionalFormatting sqref="C630:M636 M627:M629 C627:J629 B627:B636">
    <cfRule type="expression" dxfId="5093" priority="5160">
      <formula>MOD(ROW(),2)=0</formula>
    </cfRule>
  </conditionalFormatting>
  <conditionalFormatting sqref="T636:U636">
    <cfRule type="cellIs" dxfId="5092" priority="5159" stopIfTrue="1" operator="equal">
      <formula>"NO ADMISIBLE"</formula>
    </cfRule>
  </conditionalFormatting>
  <conditionalFormatting sqref="T636:U636">
    <cfRule type="cellIs" dxfId="5091" priority="5156" operator="equal">
      <formula>"VERIFICAR"</formula>
    </cfRule>
    <cfRule type="cellIs" dxfId="5090" priority="5157" operator="equal">
      <formula>"NO"</formula>
    </cfRule>
    <cfRule type="cellIs" dxfId="5089" priority="5158" operator="equal">
      <formula>"SI"</formula>
    </cfRule>
  </conditionalFormatting>
  <conditionalFormatting sqref="W636">
    <cfRule type="cellIs" dxfId="5088" priority="5155" stopIfTrue="1" operator="equal">
      <formula>"NO ADMISIBLE"</formula>
    </cfRule>
  </conditionalFormatting>
  <conditionalFormatting sqref="W636">
    <cfRule type="cellIs" dxfId="5087" priority="5152" operator="equal">
      <formula>"VERIFICAR"</formula>
    </cfRule>
    <cfRule type="cellIs" dxfId="5086" priority="5153" operator="equal">
      <formula>"NO"</formula>
    </cfRule>
    <cfRule type="cellIs" dxfId="5085" priority="5154" operator="equal">
      <formula>"SI"</formula>
    </cfRule>
  </conditionalFormatting>
  <conditionalFormatting sqref="Y636">
    <cfRule type="cellIs" dxfId="5084" priority="5151" stopIfTrue="1" operator="equal">
      <formula>"NO ADMISIBLE"</formula>
    </cfRule>
  </conditionalFormatting>
  <conditionalFormatting sqref="Y636">
    <cfRule type="cellIs" dxfId="5083" priority="5148" operator="equal">
      <formula>"VERIFICAR"</formula>
    </cfRule>
    <cfRule type="cellIs" dxfId="5082" priority="5149" operator="equal">
      <formula>"NO"</formula>
    </cfRule>
    <cfRule type="cellIs" dxfId="5081" priority="5150" operator="equal">
      <formula>"SI"</formula>
    </cfRule>
  </conditionalFormatting>
  <conditionalFormatting sqref="AA636:AI636">
    <cfRule type="cellIs" dxfId="5080" priority="5147" stopIfTrue="1" operator="equal">
      <formula>"NO ADMISIBLE"</formula>
    </cfRule>
  </conditionalFormatting>
  <conditionalFormatting sqref="AA636:AI636">
    <cfRule type="cellIs" dxfId="5079" priority="5144" operator="equal">
      <formula>"VERIFICAR"</formula>
    </cfRule>
    <cfRule type="cellIs" dxfId="5078" priority="5145" operator="equal">
      <formula>"NO"</formula>
    </cfRule>
    <cfRule type="cellIs" dxfId="5077" priority="5146" operator="equal">
      <formula>"SI"</formula>
    </cfRule>
  </conditionalFormatting>
  <conditionalFormatting sqref="S626">
    <cfRule type="cellIs" dxfId="5076" priority="5143" stopIfTrue="1" operator="equal">
      <formula>"NO ADMISIBLE"</formula>
    </cfRule>
  </conditionalFormatting>
  <conditionalFormatting sqref="S626">
    <cfRule type="cellIs" dxfId="5075" priority="5141" stopIfTrue="1" operator="equal">
      <formula>"NO ADMISIBLE"</formula>
    </cfRule>
    <cfRule type="cellIs" dxfId="5074" priority="5142" stopIfTrue="1" operator="equal">
      <formula>"ADMISIBLE"</formula>
    </cfRule>
  </conditionalFormatting>
  <conditionalFormatting sqref="K628:L629">
    <cfRule type="cellIs" dxfId="5073" priority="5140" stopIfTrue="1" operator="equal">
      <formula>"NO ADMISIBLE"</formula>
    </cfRule>
  </conditionalFormatting>
  <conditionalFormatting sqref="K627:L629">
    <cfRule type="cellIs" dxfId="5072" priority="5139" stopIfTrue="1" operator="equal">
      <formula>"NO ADMISIBLE"</formula>
    </cfRule>
  </conditionalFormatting>
  <conditionalFormatting sqref="K627:L629">
    <cfRule type="expression" dxfId="5071" priority="5138">
      <formula>MOD(ROW(),2)=0</formula>
    </cfRule>
  </conditionalFormatting>
  <conditionalFormatting sqref="K627:L629">
    <cfRule type="expression" dxfId="5070" priority="5137">
      <formula>AND(ROW()=CELL("row"),COLUMN()=CELL("COL"))</formula>
    </cfRule>
  </conditionalFormatting>
  <conditionalFormatting sqref="AA626:AA636">
    <cfRule type="cellIs" dxfId="5069" priority="5136" stopIfTrue="1" operator="equal">
      <formula>"NO ADMISIBLE"</formula>
    </cfRule>
  </conditionalFormatting>
  <conditionalFormatting sqref="AA626:AA636">
    <cfRule type="cellIs" dxfId="5068" priority="5134" stopIfTrue="1" operator="equal">
      <formula>"NO ADMISIBLE"</formula>
    </cfRule>
    <cfRule type="cellIs" dxfId="5067" priority="5135" stopIfTrue="1" operator="equal">
      <formula>"ADMISIBLE"</formula>
    </cfRule>
  </conditionalFormatting>
  <conditionalFormatting sqref="Q631:R636 T627:AI636 Q626:Q630 S626:AI626">
    <cfRule type="cellIs" dxfId="5066" priority="5133" operator="equal">
      <formula>"NO CUMPLE"</formula>
    </cfRule>
  </conditionalFormatting>
  <conditionalFormatting sqref="B632:B635">
    <cfRule type="cellIs" dxfId="5065" priority="5132" stopIfTrue="1" operator="equal">
      <formula>"NO ADMISIBLE"</formula>
    </cfRule>
  </conditionalFormatting>
  <conditionalFormatting sqref="C638 C644:C647 AD638:AD647 U638:U647 Y638:Z647 M647:M648 Z648 M638:Q638 N639:Q648">
    <cfRule type="cellIs" dxfId="5064" priority="5131" stopIfTrue="1" operator="equal">
      <formula>"NO ADMISIBLE"</formula>
    </cfRule>
  </conditionalFormatting>
  <conditionalFormatting sqref="V638:Y638 V639:X647 V648 X648">
    <cfRule type="cellIs" dxfId="5063" priority="5129" stopIfTrue="1" operator="equal">
      <formula>"NO ADMISIBLE"</formula>
    </cfRule>
    <cfRule type="cellIs" dxfId="5062" priority="5130" stopIfTrue="1" operator="equal">
      <formula>"ADMISIBLE"</formula>
    </cfRule>
  </conditionalFormatting>
  <conditionalFormatting sqref="Z638:Z648">
    <cfRule type="cellIs" dxfId="5061" priority="5127" stopIfTrue="1" operator="equal">
      <formula>"NO ADMISIBLE"</formula>
    </cfRule>
    <cfRule type="cellIs" dxfId="5060" priority="5128" stopIfTrue="1" operator="equal">
      <formula>"ADMISIBLE"</formula>
    </cfRule>
  </conditionalFormatting>
  <conditionalFormatting sqref="AE638:AE647">
    <cfRule type="cellIs" dxfId="5059" priority="5126" stopIfTrue="1" operator="equal">
      <formula>"NO ADMISIBLE"</formula>
    </cfRule>
  </conditionalFormatting>
  <conditionalFormatting sqref="AE638">
    <cfRule type="cellIs" dxfId="5058" priority="5124" stopIfTrue="1" operator="equal">
      <formula>"NO ADMISIBLE"</formula>
    </cfRule>
    <cfRule type="cellIs" dxfId="5057" priority="5125" stopIfTrue="1" operator="equal">
      <formula>"ADMISIBLE"</formula>
    </cfRule>
  </conditionalFormatting>
  <conditionalFormatting sqref="AG638:AG647">
    <cfRule type="cellIs" dxfId="5056" priority="5123" stopIfTrue="1" operator="equal">
      <formula>"NO ADMISIBLE"</formula>
    </cfRule>
  </conditionalFormatting>
  <conditionalFormatting sqref="AG638">
    <cfRule type="cellIs" dxfId="5055" priority="5121" stopIfTrue="1" operator="equal">
      <formula>"NO ADMISIBLE"</formula>
    </cfRule>
    <cfRule type="cellIs" dxfId="5054" priority="5122" stopIfTrue="1" operator="equal">
      <formula>"ADMISIBLE"</formula>
    </cfRule>
  </conditionalFormatting>
  <conditionalFormatting sqref="R644:R648">
    <cfRule type="cellIs" dxfId="5053" priority="5120" stopIfTrue="1" operator="equal">
      <formula>"NO ADMISIBLE"</formula>
    </cfRule>
  </conditionalFormatting>
  <conditionalFormatting sqref="D638:D647">
    <cfRule type="cellIs" dxfId="5052" priority="5119" stopIfTrue="1" operator="equal">
      <formula>"NO ADMISIBLE"</formula>
    </cfRule>
  </conditionalFormatting>
  <conditionalFormatting sqref="AI638:AI648">
    <cfRule type="cellIs" dxfId="5051" priority="5118" stopIfTrue="1" operator="equal">
      <formula>"NO ADMISIBLE"</formula>
    </cfRule>
  </conditionalFormatting>
  <conditionalFormatting sqref="AI638:AI648">
    <cfRule type="cellIs" dxfId="5050" priority="5116" stopIfTrue="1" operator="equal">
      <formula>"NO ADMISIBLE"</formula>
    </cfRule>
    <cfRule type="cellIs" dxfId="5049" priority="5117" stopIfTrue="1" operator="equal">
      <formula>"ADMISIBLE"</formula>
    </cfRule>
  </conditionalFormatting>
  <conditionalFormatting sqref="AA638:AA648">
    <cfRule type="cellIs" dxfId="5048" priority="5115" stopIfTrue="1" operator="equal">
      <formula>"NO ADMISIBLE"</formula>
    </cfRule>
  </conditionalFormatting>
  <conditionalFormatting sqref="AA638:AA648">
    <cfRule type="cellIs" dxfId="5047" priority="5113" stopIfTrue="1" operator="equal">
      <formula>"NO ADMISIBLE"</formula>
    </cfRule>
    <cfRule type="cellIs" dxfId="5046" priority="5114" stopIfTrue="1" operator="equal">
      <formula>"ADMISIBLE"</formula>
    </cfRule>
  </conditionalFormatting>
  <conditionalFormatting sqref="J640:J648">
    <cfRule type="cellIs" dxfId="5045" priority="5112" stopIfTrue="1" operator="equal">
      <formula>"NO ADMISIBLE"</formula>
    </cfRule>
  </conditionalFormatting>
  <conditionalFormatting sqref="M639">
    <cfRule type="cellIs" dxfId="5044" priority="5111" stopIfTrue="1" operator="equal">
      <formula>"NO ADMISIBLE"</formula>
    </cfRule>
  </conditionalFormatting>
  <conditionalFormatting sqref="T638:T647">
    <cfRule type="cellIs" dxfId="5043" priority="5110" stopIfTrue="1" operator="equal">
      <formula>"NO ADMISIBLE"</formula>
    </cfRule>
  </conditionalFormatting>
  <conditionalFormatting sqref="T639:T647">
    <cfRule type="cellIs" dxfId="5042" priority="5107" operator="equal">
      <formula>"VERIFICAR"</formula>
    </cfRule>
    <cfRule type="cellIs" dxfId="5041" priority="5108" operator="equal">
      <formula>"NO"</formula>
    </cfRule>
    <cfRule type="cellIs" dxfId="5040" priority="5109" operator="equal">
      <formula>"SI"</formula>
    </cfRule>
  </conditionalFormatting>
  <conditionalFormatting sqref="AB638:AB647">
    <cfRule type="cellIs" dxfId="5039" priority="5106" stopIfTrue="1" operator="equal">
      <formula>"NO ADMISIBLE"</formula>
    </cfRule>
  </conditionalFormatting>
  <conditionalFormatting sqref="AC638:AC647">
    <cfRule type="cellIs" dxfId="5038" priority="5105" stopIfTrue="1" operator="equal">
      <formula>"NO ADMISIBLE"</formula>
    </cfRule>
  </conditionalFormatting>
  <conditionalFormatting sqref="AF638:AF648">
    <cfRule type="cellIs" dxfId="5037" priority="5104" stopIfTrue="1" operator="equal">
      <formula>"NO ADMISIBLE"</formula>
    </cfRule>
  </conditionalFormatting>
  <conditionalFormatting sqref="AF638:AF648">
    <cfRule type="cellIs" dxfId="5036" priority="5102" stopIfTrue="1" operator="equal">
      <formula>"NO ADMISIBLE"</formula>
    </cfRule>
    <cfRule type="cellIs" dxfId="5035" priority="5103" stopIfTrue="1" operator="equal">
      <formula>"ADMISIBLE"</formula>
    </cfRule>
  </conditionalFormatting>
  <conditionalFormatting sqref="AH638:AH648">
    <cfRule type="cellIs" dxfId="5034" priority="5101" stopIfTrue="1" operator="equal">
      <formula>"NO ADMISIBLE"</formula>
    </cfRule>
  </conditionalFormatting>
  <conditionalFormatting sqref="AH638:AH648">
    <cfRule type="cellIs" dxfId="5033" priority="5099" stopIfTrue="1" operator="equal">
      <formula>"NO ADMISIBLE"</formula>
    </cfRule>
    <cfRule type="cellIs" dxfId="5032" priority="5100" stopIfTrue="1" operator="equal">
      <formula>"ADMISIBLE"</formula>
    </cfRule>
  </conditionalFormatting>
  <conditionalFormatting sqref="B639:C639">
    <cfRule type="cellIs" dxfId="5031" priority="5098" stopIfTrue="1" operator="equal">
      <formula>"NO ADMISIBLE"</formula>
    </cfRule>
  </conditionalFormatting>
  <conditionalFormatting sqref="K642:M646 M640:M641">
    <cfRule type="cellIs" dxfId="5030" priority="5097" stopIfTrue="1" operator="equal">
      <formula>"NO ADMISIBLE"</formula>
    </cfRule>
  </conditionalFormatting>
  <conditionalFormatting sqref="J639:J648">
    <cfRule type="cellIs" dxfId="5029" priority="5096" stopIfTrue="1" operator="equal">
      <formula>"NO ADMISIBLE"</formula>
    </cfRule>
  </conditionalFormatting>
  <conditionalFormatting sqref="K642:L648">
    <cfRule type="cellIs" dxfId="5028" priority="5095" stopIfTrue="1" operator="equal">
      <formula>"NO ADMISIBLE"</formula>
    </cfRule>
  </conditionalFormatting>
  <conditionalFormatting sqref="C642:M648 M639:M641 C639:J641 B639:B648">
    <cfRule type="expression" dxfId="5027" priority="5094">
      <formula>MOD(ROW(),2)=0</formula>
    </cfRule>
  </conditionalFormatting>
  <conditionalFormatting sqref="T648:U648">
    <cfRule type="cellIs" dxfId="5026" priority="5093" stopIfTrue="1" operator="equal">
      <formula>"NO ADMISIBLE"</formula>
    </cfRule>
  </conditionalFormatting>
  <conditionalFormatting sqref="T648:U648">
    <cfRule type="cellIs" dxfId="5025" priority="5090" operator="equal">
      <formula>"VERIFICAR"</formula>
    </cfRule>
    <cfRule type="cellIs" dxfId="5024" priority="5091" operator="equal">
      <formula>"NO"</formula>
    </cfRule>
    <cfRule type="cellIs" dxfId="5023" priority="5092" operator="equal">
      <formula>"SI"</formula>
    </cfRule>
  </conditionalFormatting>
  <conditionalFormatting sqref="W648">
    <cfRule type="cellIs" dxfId="5022" priority="5089" stopIfTrue="1" operator="equal">
      <formula>"NO ADMISIBLE"</formula>
    </cfRule>
  </conditionalFormatting>
  <conditionalFormatting sqref="W648">
    <cfRule type="cellIs" dxfId="5021" priority="5086" operator="equal">
      <formula>"VERIFICAR"</formula>
    </cfRule>
    <cfRule type="cellIs" dxfId="5020" priority="5087" operator="equal">
      <formula>"NO"</formula>
    </cfRule>
    <cfRule type="cellIs" dxfId="5019" priority="5088" operator="equal">
      <formula>"SI"</formula>
    </cfRule>
  </conditionalFormatting>
  <conditionalFormatting sqref="Y648">
    <cfRule type="cellIs" dxfId="5018" priority="5085" stopIfTrue="1" operator="equal">
      <formula>"NO ADMISIBLE"</formula>
    </cfRule>
  </conditionalFormatting>
  <conditionalFormatting sqref="Y648">
    <cfRule type="cellIs" dxfId="5017" priority="5082" operator="equal">
      <formula>"VERIFICAR"</formula>
    </cfRule>
    <cfRule type="cellIs" dxfId="5016" priority="5083" operator="equal">
      <formula>"NO"</formula>
    </cfRule>
    <cfRule type="cellIs" dxfId="5015" priority="5084" operator="equal">
      <formula>"SI"</formula>
    </cfRule>
  </conditionalFormatting>
  <conditionalFormatting sqref="AA648:AI648">
    <cfRule type="cellIs" dxfId="5014" priority="5081" stopIfTrue="1" operator="equal">
      <formula>"NO ADMISIBLE"</formula>
    </cfRule>
  </conditionalFormatting>
  <conditionalFormatting sqref="AA648:AI648">
    <cfRule type="cellIs" dxfId="5013" priority="5078" operator="equal">
      <formula>"VERIFICAR"</formula>
    </cfRule>
    <cfRule type="cellIs" dxfId="5012" priority="5079" operator="equal">
      <formula>"NO"</formula>
    </cfRule>
    <cfRule type="cellIs" dxfId="5011" priority="5080" operator="equal">
      <formula>"SI"</formula>
    </cfRule>
  </conditionalFormatting>
  <conditionalFormatting sqref="S638">
    <cfRule type="cellIs" dxfId="5010" priority="5077" stopIfTrue="1" operator="equal">
      <formula>"NO ADMISIBLE"</formula>
    </cfRule>
  </conditionalFormatting>
  <conditionalFormatting sqref="S638">
    <cfRule type="cellIs" dxfId="5009" priority="5075" stopIfTrue="1" operator="equal">
      <formula>"NO ADMISIBLE"</formula>
    </cfRule>
    <cfRule type="cellIs" dxfId="5008" priority="5076" stopIfTrue="1" operator="equal">
      <formula>"ADMISIBLE"</formula>
    </cfRule>
  </conditionalFormatting>
  <conditionalFormatting sqref="K640:L641">
    <cfRule type="cellIs" dxfId="5007" priority="5074" stopIfTrue="1" operator="equal">
      <formula>"NO ADMISIBLE"</formula>
    </cfRule>
  </conditionalFormatting>
  <conditionalFormatting sqref="K639:L641">
    <cfRule type="cellIs" dxfId="5006" priority="5073" stopIfTrue="1" operator="equal">
      <formula>"NO ADMISIBLE"</formula>
    </cfRule>
  </conditionalFormatting>
  <conditionalFormatting sqref="K639:L641">
    <cfRule type="expression" dxfId="5005" priority="5072">
      <formula>MOD(ROW(),2)=0</formula>
    </cfRule>
  </conditionalFormatting>
  <conditionalFormatting sqref="K639:L641">
    <cfRule type="expression" dxfId="5004" priority="5071">
      <formula>AND(ROW()=CELL("row"),COLUMN()=CELL("COL"))</formula>
    </cfRule>
  </conditionalFormatting>
  <conditionalFormatting sqref="AA638:AA648">
    <cfRule type="cellIs" dxfId="5003" priority="5070" stopIfTrue="1" operator="equal">
      <formula>"NO ADMISIBLE"</formula>
    </cfRule>
  </conditionalFormatting>
  <conditionalFormatting sqref="AA638:AA648">
    <cfRule type="cellIs" dxfId="5002" priority="5068" stopIfTrue="1" operator="equal">
      <formula>"NO ADMISIBLE"</formula>
    </cfRule>
    <cfRule type="cellIs" dxfId="5001" priority="5069" stopIfTrue="1" operator="equal">
      <formula>"ADMISIBLE"</formula>
    </cfRule>
  </conditionalFormatting>
  <conditionalFormatting sqref="Q644:R648 T639:AI648 Q638:Q643 S638:AI638">
    <cfRule type="cellIs" dxfId="5000" priority="5067" operator="equal">
      <formula>"NO CUMPLE"</formula>
    </cfRule>
  </conditionalFormatting>
  <conditionalFormatting sqref="B644:B647">
    <cfRule type="cellIs" dxfId="4999" priority="5066" stopIfTrue="1" operator="equal">
      <formula>"NO ADMISIBLE"</formula>
    </cfRule>
  </conditionalFormatting>
  <conditionalFormatting sqref="C650 C656:C659 AD650:AD659 U650:U659 Y650:Z659 M659:M660 Z660 M650:Q650 N651:Q660">
    <cfRule type="cellIs" dxfId="4998" priority="5065" stopIfTrue="1" operator="equal">
      <formula>"NO ADMISIBLE"</formula>
    </cfRule>
  </conditionalFormatting>
  <conditionalFormatting sqref="V650:Y650 V651:X659 V660 X660">
    <cfRule type="cellIs" dxfId="4997" priority="5063" stopIfTrue="1" operator="equal">
      <formula>"NO ADMISIBLE"</formula>
    </cfRule>
    <cfRule type="cellIs" dxfId="4996" priority="5064" stopIfTrue="1" operator="equal">
      <formula>"ADMISIBLE"</formula>
    </cfRule>
  </conditionalFormatting>
  <conditionalFormatting sqref="Z650:Z660">
    <cfRule type="cellIs" dxfId="4995" priority="5061" stopIfTrue="1" operator="equal">
      <formula>"NO ADMISIBLE"</formula>
    </cfRule>
    <cfRule type="cellIs" dxfId="4994" priority="5062" stopIfTrue="1" operator="equal">
      <formula>"ADMISIBLE"</formula>
    </cfRule>
  </conditionalFormatting>
  <conditionalFormatting sqref="AE650:AE659">
    <cfRule type="cellIs" dxfId="4993" priority="5060" stopIfTrue="1" operator="equal">
      <formula>"NO ADMISIBLE"</formula>
    </cfRule>
  </conditionalFormatting>
  <conditionalFormatting sqref="AE650">
    <cfRule type="cellIs" dxfId="4992" priority="5058" stopIfTrue="1" operator="equal">
      <formula>"NO ADMISIBLE"</formula>
    </cfRule>
    <cfRule type="cellIs" dxfId="4991" priority="5059" stopIfTrue="1" operator="equal">
      <formula>"ADMISIBLE"</formula>
    </cfRule>
  </conditionalFormatting>
  <conditionalFormatting sqref="AG650:AG659">
    <cfRule type="cellIs" dxfId="4990" priority="5057" stopIfTrue="1" operator="equal">
      <formula>"NO ADMISIBLE"</formula>
    </cfRule>
  </conditionalFormatting>
  <conditionalFormatting sqref="AG650">
    <cfRule type="cellIs" dxfId="4989" priority="5055" stopIfTrue="1" operator="equal">
      <formula>"NO ADMISIBLE"</formula>
    </cfRule>
    <cfRule type="cellIs" dxfId="4988" priority="5056" stopIfTrue="1" operator="equal">
      <formula>"ADMISIBLE"</formula>
    </cfRule>
  </conditionalFormatting>
  <conditionalFormatting sqref="R659:R660">
    <cfRule type="cellIs" dxfId="4987" priority="5054" stopIfTrue="1" operator="equal">
      <formula>"NO ADMISIBLE"</formula>
    </cfRule>
  </conditionalFormatting>
  <conditionalFormatting sqref="D650:D659">
    <cfRule type="cellIs" dxfId="4986" priority="5053" stopIfTrue="1" operator="equal">
      <formula>"NO ADMISIBLE"</formula>
    </cfRule>
  </conditionalFormatting>
  <conditionalFormatting sqref="AI650:AI660">
    <cfRule type="cellIs" dxfId="4985" priority="5052" stopIfTrue="1" operator="equal">
      <formula>"NO ADMISIBLE"</formula>
    </cfRule>
  </conditionalFormatting>
  <conditionalFormatting sqref="AI650:AI660">
    <cfRule type="cellIs" dxfId="4984" priority="5050" stopIfTrue="1" operator="equal">
      <formula>"NO ADMISIBLE"</formula>
    </cfRule>
    <cfRule type="cellIs" dxfId="4983" priority="5051" stopIfTrue="1" operator="equal">
      <formula>"ADMISIBLE"</formula>
    </cfRule>
  </conditionalFormatting>
  <conditionalFormatting sqref="AA650:AA660">
    <cfRule type="cellIs" dxfId="4982" priority="5049" stopIfTrue="1" operator="equal">
      <formula>"NO ADMISIBLE"</formula>
    </cfRule>
  </conditionalFormatting>
  <conditionalFormatting sqref="AA650:AA660">
    <cfRule type="cellIs" dxfId="4981" priority="5047" stopIfTrue="1" operator="equal">
      <formula>"NO ADMISIBLE"</formula>
    </cfRule>
    <cfRule type="cellIs" dxfId="4980" priority="5048" stopIfTrue="1" operator="equal">
      <formula>"ADMISIBLE"</formula>
    </cfRule>
  </conditionalFormatting>
  <conditionalFormatting sqref="J652:J660">
    <cfRule type="cellIs" dxfId="4979" priority="5046" stopIfTrue="1" operator="equal">
      <formula>"NO ADMISIBLE"</formula>
    </cfRule>
  </conditionalFormatting>
  <conditionalFormatting sqref="M651">
    <cfRule type="cellIs" dxfId="4978" priority="5045" stopIfTrue="1" operator="equal">
      <formula>"NO ADMISIBLE"</formula>
    </cfRule>
  </conditionalFormatting>
  <conditionalFormatting sqref="T650:T659">
    <cfRule type="cellIs" dxfId="4977" priority="5044" stopIfTrue="1" operator="equal">
      <formula>"NO ADMISIBLE"</formula>
    </cfRule>
  </conditionalFormatting>
  <conditionalFormatting sqref="T651:T659">
    <cfRule type="cellIs" dxfId="4976" priority="5041" operator="equal">
      <formula>"VERIFICAR"</formula>
    </cfRule>
    <cfRule type="cellIs" dxfId="4975" priority="5042" operator="equal">
      <formula>"NO"</formula>
    </cfRule>
    <cfRule type="cellIs" dxfId="4974" priority="5043" operator="equal">
      <formula>"SI"</formula>
    </cfRule>
  </conditionalFormatting>
  <conditionalFormatting sqref="AB650:AB659">
    <cfRule type="cellIs" dxfId="4973" priority="5040" stopIfTrue="1" operator="equal">
      <formula>"NO ADMISIBLE"</formula>
    </cfRule>
  </conditionalFormatting>
  <conditionalFormatting sqref="AC650:AC659">
    <cfRule type="cellIs" dxfId="4972" priority="5039" stopIfTrue="1" operator="equal">
      <formula>"NO ADMISIBLE"</formula>
    </cfRule>
  </conditionalFormatting>
  <conditionalFormatting sqref="AF650:AF660">
    <cfRule type="cellIs" dxfId="4971" priority="5038" stopIfTrue="1" operator="equal">
      <formula>"NO ADMISIBLE"</formula>
    </cfRule>
  </conditionalFormatting>
  <conditionalFormatting sqref="AF650:AF660">
    <cfRule type="cellIs" dxfId="4970" priority="5036" stopIfTrue="1" operator="equal">
      <formula>"NO ADMISIBLE"</formula>
    </cfRule>
    <cfRule type="cellIs" dxfId="4969" priority="5037" stopIfTrue="1" operator="equal">
      <formula>"ADMISIBLE"</formula>
    </cfRule>
  </conditionalFormatting>
  <conditionalFormatting sqref="AH650:AH660">
    <cfRule type="cellIs" dxfId="4968" priority="5035" stopIfTrue="1" operator="equal">
      <formula>"NO ADMISIBLE"</formula>
    </cfRule>
  </conditionalFormatting>
  <conditionalFormatting sqref="AH650:AH660">
    <cfRule type="cellIs" dxfId="4967" priority="5033" stopIfTrue="1" operator="equal">
      <formula>"NO ADMISIBLE"</formula>
    </cfRule>
    <cfRule type="cellIs" dxfId="4966" priority="5034" stopIfTrue="1" operator="equal">
      <formula>"ADMISIBLE"</formula>
    </cfRule>
  </conditionalFormatting>
  <conditionalFormatting sqref="B651:C651">
    <cfRule type="cellIs" dxfId="4965" priority="5032" stopIfTrue="1" operator="equal">
      <formula>"NO ADMISIBLE"</formula>
    </cfRule>
  </conditionalFormatting>
  <conditionalFormatting sqref="K654:M658 M652:M653">
    <cfRule type="cellIs" dxfId="4964" priority="5031" stopIfTrue="1" operator="equal">
      <formula>"NO ADMISIBLE"</formula>
    </cfRule>
  </conditionalFormatting>
  <conditionalFormatting sqref="J651:J660">
    <cfRule type="cellIs" dxfId="4963" priority="5030" stopIfTrue="1" operator="equal">
      <formula>"NO ADMISIBLE"</formula>
    </cfRule>
  </conditionalFormatting>
  <conditionalFormatting sqref="K654:L660">
    <cfRule type="cellIs" dxfId="4962" priority="5029" stopIfTrue="1" operator="equal">
      <formula>"NO ADMISIBLE"</formula>
    </cfRule>
  </conditionalFormatting>
  <conditionalFormatting sqref="C654:M660 M651:M653 C651:J653 B651:B660">
    <cfRule type="expression" dxfId="4961" priority="5028">
      <formula>MOD(ROW(),2)=0</formula>
    </cfRule>
  </conditionalFormatting>
  <conditionalFormatting sqref="T660:U660">
    <cfRule type="cellIs" dxfId="4960" priority="5027" stopIfTrue="1" operator="equal">
      <formula>"NO ADMISIBLE"</formula>
    </cfRule>
  </conditionalFormatting>
  <conditionalFormatting sqref="T660:U660">
    <cfRule type="cellIs" dxfId="4959" priority="5024" operator="equal">
      <formula>"VERIFICAR"</formula>
    </cfRule>
    <cfRule type="cellIs" dxfId="4958" priority="5025" operator="equal">
      <formula>"NO"</formula>
    </cfRule>
    <cfRule type="cellIs" dxfId="4957" priority="5026" operator="equal">
      <formula>"SI"</formula>
    </cfRule>
  </conditionalFormatting>
  <conditionalFormatting sqref="W660">
    <cfRule type="cellIs" dxfId="4956" priority="5023" stopIfTrue="1" operator="equal">
      <formula>"NO ADMISIBLE"</formula>
    </cfRule>
  </conditionalFormatting>
  <conditionalFormatting sqref="W660">
    <cfRule type="cellIs" dxfId="4955" priority="5020" operator="equal">
      <formula>"VERIFICAR"</formula>
    </cfRule>
    <cfRule type="cellIs" dxfId="4954" priority="5021" operator="equal">
      <formula>"NO"</formula>
    </cfRule>
    <cfRule type="cellIs" dxfId="4953" priority="5022" operator="equal">
      <formula>"SI"</formula>
    </cfRule>
  </conditionalFormatting>
  <conditionalFormatting sqref="Y660">
    <cfRule type="cellIs" dxfId="4952" priority="5019" stopIfTrue="1" operator="equal">
      <formula>"NO ADMISIBLE"</formula>
    </cfRule>
  </conditionalFormatting>
  <conditionalFormatting sqref="Y660">
    <cfRule type="cellIs" dxfId="4951" priority="5016" operator="equal">
      <formula>"VERIFICAR"</formula>
    </cfRule>
    <cfRule type="cellIs" dxfId="4950" priority="5017" operator="equal">
      <formula>"NO"</formula>
    </cfRule>
    <cfRule type="cellIs" dxfId="4949" priority="5018" operator="equal">
      <formula>"SI"</formula>
    </cfRule>
  </conditionalFormatting>
  <conditionalFormatting sqref="AA660:AI660">
    <cfRule type="cellIs" dxfId="4948" priority="5015" stopIfTrue="1" operator="equal">
      <formula>"NO ADMISIBLE"</formula>
    </cfRule>
  </conditionalFormatting>
  <conditionalFormatting sqref="AA660:AI660">
    <cfRule type="cellIs" dxfId="4947" priority="5012" operator="equal">
      <formula>"VERIFICAR"</formula>
    </cfRule>
    <cfRule type="cellIs" dxfId="4946" priority="5013" operator="equal">
      <formula>"NO"</formula>
    </cfRule>
    <cfRule type="cellIs" dxfId="4945" priority="5014" operator="equal">
      <formula>"SI"</formula>
    </cfRule>
  </conditionalFormatting>
  <conditionalFormatting sqref="S650">
    <cfRule type="cellIs" dxfId="4944" priority="5011" stopIfTrue="1" operator="equal">
      <formula>"NO ADMISIBLE"</formula>
    </cfRule>
  </conditionalFormatting>
  <conditionalFormatting sqref="S650">
    <cfRule type="cellIs" dxfId="4943" priority="5009" stopIfTrue="1" operator="equal">
      <formula>"NO ADMISIBLE"</formula>
    </cfRule>
    <cfRule type="cellIs" dxfId="4942" priority="5010" stopIfTrue="1" operator="equal">
      <formula>"ADMISIBLE"</formula>
    </cfRule>
  </conditionalFormatting>
  <conditionalFormatting sqref="K652:L653">
    <cfRule type="cellIs" dxfId="4941" priority="5008" stopIfTrue="1" operator="equal">
      <formula>"NO ADMISIBLE"</formula>
    </cfRule>
  </conditionalFormatting>
  <conditionalFormatting sqref="K651:L653">
    <cfRule type="cellIs" dxfId="4940" priority="5007" stopIfTrue="1" operator="equal">
      <formula>"NO ADMISIBLE"</formula>
    </cfRule>
  </conditionalFormatting>
  <conditionalFormatting sqref="K651:L653">
    <cfRule type="expression" dxfId="4939" priority="5006">
      <formula>MOD(ROW(),2)=0</formula>
    </cfRule>
  </conditionalFormatting>
  <conditionalFormatting sqref="K651:L653">
    <cfRule type="expression" dxfId="4938" priority="5005">
      <formula>AND(ROW()=CELL("row"),COLUMN()=CELL("COL"))</formula>
    </cfRule>
  </conditionalFormatting>
  <conditionalFormatting sqref="AA650:AA660">
    <cfRule type="cellIs" dxfId="4937" priority="5004" stopIfTrue="1" operator="equal">
      <formula>"NO ADMISIBLE"</formula>
    </cfRule>
  </conditionalFormatting>
  <conditionalFormatting sqref="AA650:AA660">
    <cfRule type="cellIs" dxfId="4936" priority="5002" stopIfTrue="1" operator="equal">
      <formula>"NO ADMISIBLE"</formula>
    </cfRule>
    <cfRule type="cellIs" dxfId="4935" priority="5003" stopIfTrue="1" operator="equal">
      <formula>"ADMISIBLE"</formula>
    </cfRule>
  </conditionalFormatting>
  <conditionalFormatting sqref="Q659:R660 T651:AI660 Q650:Q658 S650:AI650">
    <cfRule type="cellIs" dxfId="4934" priority="5001" operator="equal">
      <formula>"NO CUMPLE"</formula>
    </cfRule>
  </conditionalFormatting>
  <conditionalFormatting sqref="B656:B659">
    <cfRule type="cellIs" dxfId="4933" priority="5000" stopIfTrue="1" operator="equal">
      <formula>"NO ADMISIBLE"</formula>
    </cfRule>
  </conditionalFormatting>
  <conditionalFormatting sqref="C662 C668:C671 AD662:AD671 U662:U671 Y662:Z671 M671:M672 Z672 M662:Q662 N663:Q672">
    <cfRule type="cellIs" dxfId="4932" priority="4999" stopIfTrue="1" operator="equal">
      <formula>"NO ADMISIBLE"</formula>
    </cfRule>
  </conditionalFormatting>
  <conditionalFormatting sqref="V662:Y662 V663:X671 V672 X672">
    <cfRule type="cellIs" dxfId="4931" priority="4997" stopIfTrue="1" operator="equal">
      <formula>"NO ADMISIBLE"</formula>
    </cfRule>
    <cfRule type="cellIs" dxfId="4930" priority="4998" stopIfTrue="1" operator="equal">
      <formula>"ADMISIBLE"</formula>
    </cfRule>
  </conditionalFormatting>
  <conditionalFormatting sqref="Z662:Z672">
    <cfRule type="cellIs" dxfId="4929" priority="4995" stopIfTrue="1" operator="equal">
      <formula>"NO ADMISIBLE"</formula>
    </cfRule>
    <cfRule type="cellIs" dxfId="4928" priority="4996" stopIfTrue="1" operator="equal">
      <formula>"ADMISIBLE"</formula>
    </cfRule>
  </conditionalFormatting>
  <conditionalFormatting sqref="AE662:AE671">
    <cfRule type="cellIs" dxfId="4927" priority="4994" stopIfTrue="1" operator="equal">
      <formula>"NO ADMISIBLE"</formula>
    </cfRule>
  </conditionalFormatting>
  <conditionalFormatting sqref="AE662">
    <cfRule type="cellIs" dxfId="4926" priority="4992" stopIfTrue="1" operator="equal">
      <formula>"NO ADMISIBLE"</formula>
    </cfRule>
    <cfRule type="cellIs" dxfId="4925" priority="4993" stopIfTrue="1" operator="equal">
      <formula>"ADMISIBLE"</formula>
    </cfRule>
  </conditionalFormatting>
  <conditionalFormatting sqref="AG662:AG671">
    <cfRule type="cellIs" dxfId="4924" priority="4991" stopIfTrue="1" operator="equal">
      <formula>"NO ADMISIBLE"</formula>
    </cfRule>
  </conditionalFormatting>
  <conditionalFormatting sqref="AG662">
    <cfRule type="cellIs" dxfId="4923" priority="4989" stopIfTrue="1" operator="equal">
      <formula>"NO ADMISIBLE"</formula>
    </cfRule>
    <cfRule type="cellIs" dxfId="4922" priority="4990" stopIfTrue="1" operator="equal">
      <formula>"ADMISIBLE"</formula>
    </cfRule>
  </conditionalFormatting>
  <conditionalFormatting sqref="R668:R672">
    <cfRule type="cellIs" dxfId="4921" priority="4988" stopIfTrue="1" operator="equal">
      <formula>"NO ADMISIBLE"</formula>
    </cfRule>
  </conditionalFormatting>
  <conditionalFormatting sqref="D662:D671">
    <cfRule type="cellIs" dxfId="4920" priority="4987" stopIfTrue="1" operator="equal">
      <formula>"NO ADMISIBLE"</formula>
    </cfRule>
  </conditionalFormatting>
  <conditionalFormatting sqref="AI662:AI672">
    <cfRule type="cellIs" dxfId="4919" priority="4986" stopIfTrue="1" operator="equal">
      <formula>"NO ADMISIBLE"</formula>
    </cfRule>
  </conditionalFormatting>
  <conditionalFormatting sqref="AI662:AI672">
    <cfRule type="cellIs" dxfId="4918" priority="4984" stopIfTrue="1" operator="equal">
      <formula>"NO ADMISIBLE"</formula>
    </cfRule>
    <cfRule type="cellIs" dxfId="4917" priority="4985" stopIfTrue="1" operator="equal">
      <formula>"ADMISIBLE"</formula>
    </cfRule>
  </conditionalFormatting>
  <conditionalFormatting sqref="AA662:AA672">
    <cfRule type="cellIs" dxfId="4916" priority="4983" stopIfTrue="1" operator="equal">
      <formula>"NO ADMISIBLE"</formula>
    </cfRule>
  </conditionalFormatting>
  <conditionalFormatting sqref="AA662:AA672">
    <cfRule type="cellIs" dxfId="4915" priority="4981" stopIfTrue="1" operator="equal">
      <formula>"NO ADMISIBLE"</formula>
    </cfRule>
    <cfRule type="cellIs" dxfId="4914" priority="4982" stopIfTrue="1" operator="equal">
      <formula>"ADMISIBLE"</formula>
    </cfRule>
  </conditionalFormatting>
  <conditionalFormatting sqref="J664:J672">
    <cfRule type="cellIs" dxfId="4913" priority="4980" stopIfTrue="1" operator="equal">
      <formula>"NO ADMISIBLE"</formula>
    </cfRule>
  </conditionalFormatting>
  <conditionalFormatting sqref="M663">
    <cfRule type="cellIs" dxfId="4912" priority="4979" stopIfTrue="1" operator="equal">
      <formula>"NO ADMISIBLE"</formula>
    </cfRule>
  </conditionalFormatting>
  <conditionalFormatting sqref="T662:T671">
    <cfRule type="cellIs" dxfId="4911" priority="4978" stopIfTrue="1" operator="equal">
      <formula>"NO ADMISIBLE"</formula>
    </cfRule>
  </conditionalFormatting>
  <conditionalFormatting sqref="T663:T671">
    <cfRule type="cellIs" dxfId="4910" priority="4975" operator="equal">
      <formula>"VERIFICAR"</formula>
    </cfRule>
    <cfRule type="cellIs" dxfId="4909" priority="4976" operator="equal">
      <formula>"NO"</formula>
    </cfRule>
    <cfRule type="cellIs" dxfId="4908" priority="4977" operator="equal">
      <formula>"SI"</formula>
    </cfRule>
  </conditionalFormatting>
  <conditionalFormatting sqref="AB662:AB671">
    <cfRule type="cellIs" dxfId="4907" priority="4974" stopIfTrue="1" operator="equal">
      <formula>"NO ADMISIBLE"</formula>
    </cfRule>
  </conditionalFormatting>
  <conditionalFormatting sqref="AC662:AC671">
    <cfRule type="cellIs" dxfId="4906" priority="4973" stopIfTrue="1" operator="equal">
      <formula>"NO ADMISIBLE"</formula>
    </cfRule>
  </conditionalFormatting>
  <conditionalFormatting sqref="AF662:AF672">
    <cfRule type="cellIs" dxfId="4905" priority="4972" stopIfTrue="1" operator="equal">
      <formula>"NO ADMISIBLE"</formula>
    </cfRule>
  </conditionalFormatting>
  <conditionalFormatting sqref="AF662:AF672">
    <cfRule type="cellIs" dxfId="4904" priority="4970" stopIfTrue="1" operator="equal">
      <formula>"NO ADMISIBLE"</formula>
    </cfRule>
    <cfRule type="cellIs" dxfId="4903" priority="4971" stopIfTrue="1" operator="equal">
      <formula>"ADMISIBLE"</formula>
    </cfRule>
  </conditionalFormatting>
  <conditionalFormatting sqref="AH662:AH672">
    <cfRule type="cellIs" dxfId="4902" priority="4969" stopIfTrue="1" operator="equal">
      <formula>"NO ADMISIBLE"</formula>
    </cfRule>
  </conditionalFormatting>
  <conditionalFormatting sqref="AH662:AH672">
    <cfRule type="cellIs" dxfId="4901" priority="4967" stopIfTrue="1" operator="equal">
      <formula>"NO ADMISIBLE"</formula>
    </cfRule>
    <cfRule type="cellIs" dxfId="4900" priority="4968" stopIfTrue="1" operator="equal">
      <formula>"ADMISIBLE"</formula>
    </cfRule>
  </conditionalFormatting>
  <conditionalFormatting sqref="B663:C663">
    <cfRule type="cellIs" dxfId="4899" priority="4966" stopIfTrue="1" operator="equal">
      <formula>"NO ADMISIBLE"</formula>
    </cfRule>
  </conditionalFormatting>
  <conditionalFormatting sqref="K666:M670 M664:M665">
    <cfRule type="cellIs" dxfId="4898" priority="4965" stopIfTrue="1" operator="equal">
      <formula>"NO ADMISIBLE"</formula>
    </cfRule>
  </conditionalFormatting>
  <conditionalFormatting sqref="J663:J672">
    <cfRule type="cellIs" dxfId="4897" priority="4964" stopIfTrue="1" operator="equal">
      <formula>"NO ADMISIBLE"</formula>
    </cfRule>
  </conditionalFormatting>
  <conditionalFormatting sqref="K666:L672">
    <cfRule type="cellIs" dxfId="4896" priority="4963" stopIfTrue="1" operator="equal">
      <formula>"NO ADMISIBLE"</formula>
    </cfRule>
  </conditionalFormatting>
  <conditionalFormatting sqref="C666:M672 M663:M665 C663:J665 B663:B672">
    <cfRule type="expression" dxfId="4895" priority="4962">
      <formula>MOD(ROW(),2)=0</formula>
    </cfRule>
  </conditionalFormatting>
  <conditionalFormatting sqref="T672:U672">
    <cfRule type="cellIs" dxfId="4894" priority="4961" stopIfTrue="1" operator="equal">
      <formula>"NO ADMISIBLE"</formula>
    </cfRule>
  </conditionalFormatting>
  <conditionalFormatting sqref="T672:U672">
    <cfRule type="cellIs" dxfId="4893" priority="4958" operator="equal">
      <formula>"VERIFICAR"</formula>
    </cfRule>
    <cfRule type="cellIs" dxfId="4892" priority="4959" operator="equal">
      <formula>"NO"</formula>
    </cfRule>
    <cfRule type="cellIs" dxfId="4891" priority="4960" operator="equal">
      <formula>"SI"</formula>
    </cfRule>
  </conditionalFormatting>
  <conditionalFormatting sqref="W672">
    <cfRule type="cellIs" dxfId="4890" priority="4957" stopIfTrue="1" operator="equal">
      <formula>"NO ADMISIBLE"</formula>
    </cfRule>
  </conditionalFormatting>
  <conditionalFormatting sqref="W672">
    <cfRule type="cellIs" dxfId="4889" priority="4954" operator="equal">
      <formula>"VERIFICAR"</formula>
    </cfRule>
    <cfRule type="cellIs" dxfId="4888" priority="4955" operator="equal">
      <formula>"NO"</formula>
    </cfRule>
    <cfRule type="cellIs" dxfId="4887" priority="4956" operator="equal">
      <formula>"SI"</formula>
    </cfRule>
  </conditionalFormatting>
  <conditionalFormatting sqref="Y672">
    <cfRule type="cellIs" dxfId="4886" priority="4953" stopIfTrue="1" operator="equal">
      <formula>"NO ADMISIBLE"</formula>
    </cfRule>
  </conditionalFormatting>
  <conditionalFormatting sqref="Y672">
    <cfRule type="cellIs" dxfId="4885" priority="4950" operator="equal">
      <formula>"VERIFICAR"</formula>
    </cfRule>
    <cfRule type="cellIs" dxfId="4884" priority="4951" operator="equal">
      <formula>"NO"</formula>
    </cfRule>
    <cfRule type="cellIs" dxfId="4883" priority="4952" operator="equal">
      <formula>"SI"</formula>
    </cfRule>
  </conditionalFormatting>
  <conditionalFormatting sqref="AA672:AI672">
    <cfRule type="cellIs" dxfId="4882" priority="4949" stopIfTrue="1" operator="equal">
      <formula>"NO ADMISIBLE"</formula>
    </cfRule>
  </conditionalFormatting>
  <conditionalFormatting sqref="AA672:AI672">
    <cfRule type="cellIs" dxfId="4881" priority="4946" operator="equal">
      <formula>"VERIFICAR"</formula>
    </cfRule>
    <cfRule type="cellIs" dxfId="4880" priority="4947" operator="equal">
      <formula>"NO"</formula>
    </cfRule>
    <cfRule type="cellIs" dxfId="4879" priority="4948" operator="equal">
      <formula>"SI"</formula>
    </cfRule>
  </conditionalFormatting>
  <conditionalFormatting sqref="S662">
    <cfRule type="cellIs" dxfId="4878" priority="4945" stopIfTrue="1" operator="equal">
      <formula>"NO ADMISIBLE"</formula>
    </cfRule>
  </conditionalFormatting>
  <conditionalFormatting sqref="S662">
    <cfRule type="cellIs" dxfId="4877" priority="4943" stopIfTrue="1" operator="equal">
      <formula>"NO ADMISIBLE"</formula>
    </cfRule>
    <cfRule type="cellIs" dxfId="4876" priority="4944" stopIfTrue="1" operator="equal">
      <formula>"ADMISIBLE"</formula>
    </cfRule>
  </conditionalFormatting>
  <conditionalFormatting sqref="K664:L665">
    <cfRule type="cellIs" dxfId="4875" priority="4942" stopIfTrue="1" operator="equal">
      <formula>"NO ADMISIBLE"</formula>
    </cfRule>
  </conditionalFormatting>
  <conditionalFormatting sqref="K663:L665">
    <cfRule type="cellIs" dxfId="4874" priority="4941" stopIfTrue="1" operator="equal">
      <formula>"NO ADMISIBLE"</formula>
    </cfRule>
  </conditionalFormatting>
  <conditionalFormatting sqref="K663:L665">
    <cfRule type="expression" dxfId="4873" priority="4940">
      <formula>MOD(ROW(),2)=0</formula>
    </cfRule>
  </conditionalFormatting>
  <conditionalFormatting sqref="K663:L665">
    <cfRule type="expression" dxfId="4872" priority="4939">
      <formula>AND(ROW()=CELL("row"),COLUMN()=CELL("COL"))</formula>
    </cfRule>
  </conditionalFormatting>
  <conditionalFormatting sqref="AA662:AA672">
    <cfRule type="cellIs" dxfId="4871" priority="4938" stopIfTrue="1" operator="equal">
      <formula>"NO ADMISIBLE"</formula>
    </cfRule>
  </conditionalFormatting>
  <conditionalFormatting sqref="AA662:AA672">
    <cfRule type="cellIs" dxfId="4870" priority="4936" stopIfTrue="1" operator="equal">
      <formula>"NO ADMISIBLE"</formula>
    </cfRule>
    <cfRule type="cellIs" dxfId="4869" priority="4937" stopIfTrue="1" operator="equal">
      <formula>"ADMISIBLE"</formula>
    </cfRule>
  </conditionalFormatting>
  <conditionalFormatting sqref="Q668:R672 T663:AI672 Q662:Q667 S662:AI662">
    <cfRule type="cellIs" dxfId="4868" priority="4935" operator="equal">
      <formula>"NO CUMPLE"</formula>
    </cfRule>
  </conditionalFormatting>
  <conditionalFormatting sqref="B668:B671">
    <cfRule type="cellIs" dxfId="4867" priority="4934" stopIfTrue="1" operator="equal">
      <formula>"NO ADMISIBLE"</formula>
    </cfRule>
  </conditionalFormatting>
  <conditionalFormatting sqref="C674 C680:C683 AD674:AD683 U674:U683 Y674:Z683 M683:M684 Z684 M674:Q674 N675:Q684">
    <cfRule type="cellIs" dxfId="4866" priority="4933" stopIfTrue="1" operator="equal">
      <formula>"NO ADMISIBLE"</formula>
    </cfRule>
  </conditionalFormatting>
  <conditionalFormatting sqref="V674:Y674 V675:X683 V684 X684">
    <cfRule type="cellIs" dxfId="4865" priority="4931" stopIfTrue="1" operator="equal">
      <formula>"NO ADMISIBLE"</formula>
    </cfRule>
    <cfRule type="cellIs" dxfId="4864" priority="4932" stopIfTrue="1" operator="equal">
      <formula>"ADMISIBLE"</formula>
    </cfRule>
  </conditionalFormatting>
  <conditionalFormatting sqref="Z674:Z684">
    <cfRule type="cellIs" dxfId="4863" priority="4929" stopIfTrue="1" operator="equal">
      <formula>"NO ADMISIBLE"</formula>
    </cfRule>
    <cfRule type="cellIs" dxfId="4862" priority="4930" stopIfTrue="1" operator="equal">
      <formula>"ADMISIBLE"</formula>
    </cfRule>
  </conditionalFormatting>
  <conditionalFormatting sqref="AE674:AE683">
    <cfRule type="cellIs" dxfId="4861" priority="4928" stopIfTrue="1" operator="equal">
      <formula>"NO ADMISIBLE"</formula>
    </cfRule>
  </conditionalFormatting>
  <conditionalFormatting sqref="AE674">
    <cfRule type="cellIs" dxfId="4860" priority="4926" stopIfTrue="1" operator="equal">
      <formula>"NO ADMISIBLE"</formula>
    </cfRule>
    <cfRule type="cellIs" dxfId="4859" priority="4927" stopIfTrue="1" operator="equal">
      <formula>"ADMISIBLE"</formula>
    </cfRule>
  </conditionalFormatting>
  <conditionalFormatting sqref="AG674:AG683">
    <cfRule type="cellIs" dxfId="4858" priority="4925" stopIfTrue="1" operator="equal">
      <formula>"NO ADMISIBLE"</formula>
    </cfRule>
  </conditionalFormatting>
  <conditionalFormatting sqref="AG674">
    <cfRule type="cellIs" dxfId="4857" priority="4923" stopIfTrue="1" operator="equal">
      <formula>"NO ADMISIBLE"</formula>
    </cfRule>
    <cfRule type="cellIs" dxfId="4856" priority="4924" stopIfTrue="1" operator="equal">
      <formula>"ADMISIBLE"</formula>
    </cfRule>
  </conditionalFormatting>
  <conditionalFormatting sqref="R679:R684">
    <cfRule type="cellIs" dxfId="4855" priority="4922" stopIfTrue="1" operator="equal">
      <formula>"NO ADMISIBLE"</formula>
    </cfRule>
  </conditionalFormatting>
  <conditionalFormatting sqref="D674:D683">
    <cfRule type="cellIs" dxfId="4854" priority="4921" stopIfTrue="1" operator="equal">
      <formula>"NO ADMISIBLE"</formula>
    </cfRule>
  </conditionalFormatting>
  <conditionalFormatting sqref="AI674:AI684">
    <cfRule type="cellIs" dxfId="4853" priority="4920" stopIfTrue="1" operator="equal">
      <formula>"NO ADMISIBLE"</formula>
    </cfRule>
  </conditionalFormatting>
  <conditionalFormatting sqref="AI674:AI684">
    <cfRule type="cellIs" dxfId="4852" priority="4918" stopIfTrue="1" operator="equal">
      <formula>"NO ADMISIBLE"</formula>
    </cfRule>
    <cfRule type="cellIs" dxfId="4851" priority="4919" stopIfTrue="1" operator="equal">
      <formula>"ADMISIBLE"</formula>
    </cfRule>
  </conditionalFormatting>
  <conditionalFormatting sqref="AA674:AA684">
    <cfRule type="cellIs" dxfId="4850" priority="4917" stopIfTrue="1" operator="equal">
      <formula>"NO ADMISIBLE"</formula>
    </cfRule>
  </conditionalFormatting>
  <conditionalFormatting sqref="AA674:AA684">
    <cfRule type="cellIs" dxfId="4849" priority="4915" stopIfTrue="1" operator="equal">
      <formula>"NO ADMISIBLE"</formula>
    </cfRule>
    <cfRule type="cellIs" dxfId="4848" priority="4916" stopIfTrue="1" operator="equal">
      <formula>"ADMISIBLE"</formula>
    </cfRule>
  </conditionalFormatting>
  <conditionalFormatting sqref="J676:J684">
    <cfRule type="cellIs" dxfId="4847" priority="4914" stopIfTrue="1" operator="equal">
      <formula>"NO ADMISIBLE"</formula>
    </cfRule>
  </conditionalFormatting>
  <conditionalFormatting sqref="M675">
    <cfRule type="cellIs" dxfId="4846" priority="4913" stopIfTrue="1" operator="equal">
      <formula>"NO ADMISIBLE"</formula>
    </cfRule>
  </conditionalFormatting>
  <conditionalFormatting sqref="T674:T683">
    <cfRule type="cellIs" dxfId="4845" priority="4912" stopIfTrue="1" operator="equal">
      <formula>"NO ADMISIBLE"</formula>
    </cfRule>
  </conditionalFormatting>
  <conditionalFormatting sqref="T675:T683">
    <cfRule type="cellIs" dxfId="4844" priority="4909" operator="equal">
      <formula>"VERIFICAR"</formula>
    </cfRule>
    <cfRule type="cellIs" dxfId="4843" priority="4910" operator="equal">
      <formula>"NO"</formula>
    </cfRule>
    <cfRule type="cellIs" dxfId="4842" priority="4911" operator="equal">
      <formula>"SI"</formula>
    </cfRule>
  </conditionalFormatting>
  <conditionalFormatting sqref="AB674:AB683">
    <cfRule type="cellIs" dxfId="4841" priority="4908" stopIfTrue="1" operator="equal">
      <formula>"NO ADMISIBLE"</formula>
    </cfRule>
  </conditionalFormatting>
  <conditionalFormatting sqref="AC674:AC683">
    <cfRule type="cellIs" dxfId="4840" priority="4907" stopIfTrue="1" operator="equal">
      <formula>"NO ADMISIBLE"</formula>
    </cfRule>
  </conditionalFormatting>
  <conditionalFormatting sqref="AF674:AF684">
    <cfRule type="cellIs" dxfId="4839" priority="4906" stopIfTrue="1" operator="equal">
      <formula>"NO ADMISIBLE"</formula>
    </cfRule>
  </conditionalFormatting>
  <conditionalFormatting sqref="AF674:AF684">
    <cfRule type="cellIs" dxfId="4838" priority="4904" stopIfTrue="1" operator="equal">
      <formula>"NO ADMISIBLE"</formula>
    </cfRule>
    <cfRule type="cellIs" dxfId="4837" priority="4905" stopIfTrue="1" operator="equal">
      <formula>"ADMISIBLE"</formula>
    </cfRule>
  </conditionalFormatting>
  <conditionalFormatting sqref="AH674:AH684">
    <cfRule type="cellIs" dxfId="4836" priority="4903" stopIfTrue="1" operator="equal">
      <formula>"NO ADMISIBLE"</formula>
    </cfRule>
  </conditionalFormatting>
  <conditionalFormatting sqref="AH674:AH684">
    <cfRule type="cellIs" dxfId="4835" priority="4901" stopIfTrue="1" operator="equal">
      <formula>"NO ADMISIBLE"</formula>
    </cfRule>
    <cfRule type="cellIs" dxfId="4834" priority="4902" stopIfTrue="1" operator="equal">
      <formula>"ADMISIBLE"</formula>
    </cfRule>
  </conditionalFormatting>
  <conditionalFormatting sqref="B675:C675">
    <cfRule type="cellIs" dxfId="4833" priority="4900" stopIfTrue="1" operator="equal">
      <formula>"NO ADMISIBLE"</formula>
    </cfRule>
  </conditionalFormatting>
  <conditionalFormatting sqref="K678:M682 M676:M677">
    <cfRule type="cellIs" dxfId="4832" priority="4899" stopIfTrue="1" operator="equal">
      <formula>"NO ADMISIBLE"</formula>
    </cfRule>
  </conditionalFormatting>
  <conditionalFormatting sqref="J675:J684">
    <cfRule type="cellIs" dxfId="4831" priority="4898" stopIfTrue="1" operator="equal">
      <formula>"NO ADMISIBLE"</formula>
    </cfRule>
  </conditionalFormatting>
  <conditionalFormatting sqref="K678:L684">
    <cfRule type="cellIs" dxfId="4830" priority="4897" stopIfTrue="1" operator="equal">
      <formula>"NO ADMISIBLE"</formula>
    </cfRule>
  </conditionalFormatting>
  <conditionalFormatting sqref="C678:M684 M675:M677 C675:J677 B675:B684">
    <cfRule type="expression" dxfId="4829" priority="4896">
      <formula>MOD(ROW(),2)=0</formula>
    </cfRule>
  </conditionalFormatting>
  <conditionalFormatting sqref="T684:U684">
    <cfRule type="cellIs" dxfId="4828" priority="4895" stopIfTrue="1" operator="equal">
      <formula>"NO ADMISIBLE"</formula>
    </cfRule>
  </conditionalFormatting>
  <conditionalFormatting sqref="T684:U684">
    <cfRule type="cellIs" dxfId="4827" priority="4892" operator="equal">
      <formula>"VERIFICAR"</formula>
    </cfRule>
    <cfRule type="cellIs" dxfId="4826" priority="4893" operator="equal">
      <formula>"NO"</formula>
    </cfRule>
    <cfRule type="cellIs" dxfId="4825" priority="4894" operator="equal">
      <formula>"SI"</formula>
    </cfRule>
  </conditionalFormatting>
  <conditionalFormatting sqref="W684">
    <cfRule type="cellIs" dxfId="4824" priority="4891" stopIfTrue="1" operator="equal">
      <formula>"NO ADMISIBLE"</formula>
    </cfRule>
  </conditionalFormatting>
  <conditionalFormatting sqref="W684">
    <cfRule type="cellIs" dxfId="4823" priority="4888" operator="equal">
      <formula>"VERIFICAR"</formula>
    </cfRule>
    <cfRule type="cellIs" dxfId="4822" priority="4889" operator="equal">
      <formula>"NO"</formula>
    </cfRule>
    <cfRule type="cellIs" dxfId="4821" priority="4890" operator="equal">
      <formula>"SI"</formula>
    </cfRule>
  </conditionalFormatting>
  <conditionalFormatting sqref="Y684">
    <cfRule type="cellIs" dxfId="4820" priority="4887" stopIfTrue="1" operator="equal">
      <formula>"NO ADMISIBLE"</formula>
    </cfRule>
  </conditionalFormatting>
  <conditionalFormatting sqref="Y684">
    <cfRule type="cellIs" dxfId="4819" priority="4884" operator="equal">
      <formula>"VERIFICAR"</formula>
    </cfRule>
    <cfRule type="cellIs" dxfId="4818" priority="4885" operator="equal">
      <formula>"NO"</formula>
    </cfRule>
    <cfRule type="cellIs" dxfId="4817" priority="4886" operator="equal">
      <formula>"SI"</formula>
    </cfRule>
  </conditionalFormatting>
  <conditionalFormatting sqref="AA684:AI684">
    <cfRule type="cellIs" dxfId="4816" priority="4883" stopIfTrue="1" operator="equal">
      <formula>"NO ADMISIBLE"</formula>
    </cfRule>
  </conditionalFormatting>
  <conditionalFormatting sqref="AA684:AI684">
    <cfRule type="cellIs" dxfId="4815" priority="4880" operator="equal">
      <formula>"VERIFICAR"</formula>
    </cfRule>
    <cfRule type="cellIs" dxfId="4814" priority="4881" operator="equal">
      <formula>"NO"</formula>
    </cfRule>
    <cfRule type="cellIs" dxfId="4813" priority="4882" operator="equal">
      <formula>"SI"</formula>
    </cfRule>
  </conditionalFormatting>
  <conditionalFormatting sqref="S674">
    <cfRule type="cellIs" dxfId="4812" priority="4879" stopIfTrue="1" operator="equal">
      <formula>"NO ADMISIBLE"</formula>
    </cfRule>
  </conditionalFormatting>
  <conditionalFormatting sqref="S674">
    <cfRule type="cellIs" dxfId="4811" priority="4877" stopIfTrue="1" operator="equal">
      <formula>"NO ADMISIBLE"</formula>
    </cfRule>
    <cfRule type="cellIs" dxfId="4810" priority="4878" stopIfTrue="1" operator="equal">
      <formula>"ADMISIBLE"</formula>
    </cfRule>
  </conditionalFormatting>
  <conditionalFormatting sqref="K676:L677">
    <cfRule type="cellIs" dxfId="4809" priority="4876" stopIfTrue="1" operator="equal">
      <formula>"NO ADMISIBLE"</formula>
    </cfRule>
  </conditionalFormatting>
  <conditionalFormatting sqref="K675:L677">
    <cfRule type="cellIs" dxfId="4808" priority="4875" stopIfTrue="1" operator="equal">
      <formula>"NO ADMISIBLE"</formula>
    </cfRule>
  </conditionalFormatting>
  <conditionalFormatting sqref="K675:L677">
    <cfRule type="expression" dxfId="4807" priority="4874">
      <formula>MOD(ROW(),2)=0</formula>
    </cfRule>
  </conditionalFormatting>
  <conditionalFormatting sqref="K675:L677">
    <cfRule type="expression" dxfId="4806" priority="4873">
      <formula>AND(ROW()=CELL("row"),COLUMN()=CELL("COL"))</formula>
    </cfRule>
  </conditionalFormatting>
  <conditionalFormatting sqref="AA674:AA684">
    <cfRule type="cellIs" dxfId="4805" priority="4872" stopIfTrue="1" operator="equal">
      <formula>"NO ADMISIBLE"</formula>
    </cfRule>
  </conditionalFormatting>
  <conditionalFormatting sqref="AA674:AA684">
    <cfRule type="cellIs" dxfId="4804" priority="4870" stopIfTrue="1" operator="equal">
      <formula>"NO ADMISIBLE"</formula>
    </cfRule>
    <cfRule type="cellIs" dxfId="4803" priority="4871" stopIfTrue="1" operator="equal">
      <formula>"ADMISIBLE"</formula>
    </cfRule>
  </conditionalFormatting>
  <conditionalFormatting sqref="Q679:R684 T675:AI684 Q674:Q678 S674:AI674">
    <cfRule type="cellIs" dxfId="4802" priority="4869" operator="equal">
      <formula>"NO CUMPLE"</formula>
    </cfRule>
  </conditionalFormatting>
  <conditionalFormatting sqref="B680:B683">
    <cfRule type="cellIs" dxfId="4801" priority="4868" stopIfTrue="1" operator="equal">
      <formula>"NO ADMISIBLE"</formula>
    </cfRule>
  </conditionalFormatting>
  <conditionalFormatting sqref="C686 C692:C695 AD686:AD695 U686:U695 Y686:Z695 M695:M696 Z696 M686:Q686 N687:Q696">
    <cfRule type="cellIs" dxfId="4800" priority="4867" stopIfTrue="1" operator="equal">
      <formula>"NO ADMISIBLE"</formula>
    </cfRule>
  </conditionalFormatting>
  <conditionalFormatting sqref="V686:Y686 V687:X695 V696 X696">
    <cfRule type="cellIs" dxfId="4799" priority="4865" stopIfTrue="1" operator="equal">
      <formula>"NO ADMISIBLE"</formula>
    </cfRule>
    <cfRule type="cellIs" dxfId="4798" priority="4866" stopIfTrue="1" operator="equal">
      <formula>"ADMISIBLE"</formula>
    </cfRule>
  </conditionalFormatting>
  <conditionalFormatting sqref="Z686:Z696">
    <cfRule type="cellIs" dxfId="4797" priority="4863" stopIfTrue="1" operator="equal">
      <formula>"NO ADMISIBLE"</formula>
    </cfRule>
    <cfRule type="cellIs" dxfId="4796" priority="4864" stopIfTrue="1" operator="equal">
      <formula>"ADMISIBLE"</formula>
    </cfRule>
  </conditionalFormatting>
  <conditionalFormatting sqref="AE686:AE695">
    <cfRule type="cellIs" dxfId="4795" priority="4862" stopIfTrue="1" operator="equal">
      <formula>"NO ADMISIBLE"</formula>
    </cfRule>
  </conditionalFormatting>
  <conditionalFormatting sqref="AE686">
    <cfRule type="cellIs" dxfId="4794" priority="4860" stopIfTrue="1" operator="equal">
      <formula>"NO ADMISIBLE"</formula>
    </cfRule>
    <cfRule type="cellIs" dxfId="4793" priority="4861" stopIfTrue="1" operator="equal">
      <formula>"ADMISIBLE"</formula>
    </cfRule>
  </conditionalFormatting>
  <conditionalFormatting sqref="AG686:AG695">
    <cfRule type="cellIs" dxfId="4792" priority="4859" stopIfTrue="1" operator="equal">
      <formula>"NO ADMISIBLE"</formula>
    </cfRule>
  </conditionalFormatting>
  <conditionalFormatting sqref="AG686">
    <cfRule type="cellIs" dxfId="4791" priority="4857" stopIfTrue="1" operator="equal">
      <formula>"NO ADMISIBLE"</formula>
    </cfRule>
    <cfRule type="cellIs" dxfId="4790" priority="4858" stopIfTrue="1" operator="equal">
      <formula>"ADMISIBLE"</formula>
    </cfRule>
  </conditionalFormatting>
  <conditionalFormatting sqref="R695:R696">
    <cfRule type="cellIs" dxfId="4789" priority="4856" stopIfTrue="1" operator="equal">
      <formula>"NO ADMISIBLE"</formula>
    </cfRule>
  </conditionalFormatting>
  <conditionalFormatting sqref="D686:D695">
    <cfRule type="cellIs" dxfId="4788" priority="4855" stopIfTrue="1" operator="equal">
      <formula>"NO ADMISIBLE"</formula>
    </cfRule>
  </conditionalFormatting>
  <conditionalFormatting sqref="AI686:AI696">
    <cfRule type="cellIs" dxfId="4787" priority="4854" stopIfTrue="1" operator="equal">
      <formula>"NO ADMISIBLE"</formula>
    </cfRule>
  </conditionalFormatting>
  <conditionalFormatting sqref="AI686:AI696">
    <cfRule type="cellIs" dxfId="4786" priority="4852" stopIfTrue="1" operator="equal">
      <formula>"NO ADMISIBLE"</formula>
    </cfRule>
    <cfRule type="cellIs" dxfId="4785" priority="4853" stopIfTrue="1" operator="equal">
      <formula>"ADMISIBLE"</formula>
    </cfRule>
  </conditionalFormatting>
  <conditionalFormatting sqref="AA686:AA696">
    <cfRule type="cellIs" dxfId="4784" priority="4851" stopIfTrue="1" operator="equal">
      <formula>"NO ADMISIBLE"</formula>
    </cfRule>
  </conditionalFormatting>
  <conditionalFormatting sqref="AA686:AA696">
    <cfRule type="cellIs" dxfId="4783" priority="4849" stopIfTrue="1" operator="equal">
      <formula>"NO ADMISIBLE"</formula>
    </cfRule>
    <cfRule type="cellIs" dxfId="4782" priority="4850" stopIfTrue="1" operator="equal">
      <formula>"ADMISIBLE"</formula>
    </cfRule>
  </conditionalFormatting>
  <conditionalFormatting sqref="J688:J696">
    <cfRule type="cellIs" dxfId="4781" priority="4848" stopIfTrue="1" operator="equal">
      <formula>"NO ADMISIBLE"</formula>
    </cfRule>
  </conditionalFormatting>
  <conditionalFormatting sqref="M687">
    <cfRule type="cellIs" dxfId="4780" priority="4847" stopIfTrue="1" operator="equal">
      <formula>"NO ADMISIBLE"</formula>
    </cfRule>
  </conditionalFormatting>
  <conditionalFormatting sqref="T686:T695">
    <cfRule type="cellIs" dxfId="4779" priority="4846" stopIfTrue="1" operator="equal">
      <formula>"NO ADMISIBLE"</formula>
    </cfRule>
  </conditionalFormatting>
  <conditionalFormatting sqref="T687:T695">
    <cfRule type="cellIs" dxfId="4778" priority="4843" operator="equal">
      <formula>"VERIFICAR"</formula>
    </cfRule>
    <cfRule type="cellIs" dxfId="4777" priority="4844" operator="equal">
      <formula>"NO"</formula>
    </cfRule>
    <cfRule type="cellIs" dxfId="4776" priority="4845" operator="equal">
      <formula>"SI"</formula>
    </cfRule>
  </conditionalFormatting>
  <conditionalFormatting sqref="AB686:AB695">
    <cfRule type="cellIs" dxfId="4775" priority="4842" stopIfTrue="1" operator="equal">
      <formula>"NO ADMISIBLE"</formula>
    </cfRule>
  </conditionalFormatting>
  <conditionalFormatting sqref="AC686:AC695">
    <cfRule type="cellIs" dxfId="4774" priority="4841" stopIfTrue="1" operator="equal">
      <formula>"NO ADMISIBLE"</formula>
    </cfRule>
  </conditionalFormatting>
  <conditionalFormatting sqref="AF686:AF696">
    <cfRule type="cellIs" dxfId="4773" priority="4840" stopIfTrue="1" operator="equal">
      <formula>"NO ADMISIBLE"</formula>
    </cfRule>
  </conditionalFormatting>
  <conditionalFormatting sqref="AF686:AF696">
    <cfRule type="cellIs" dxfId="4772" priority="4838" stopIfTrue="1" operator="equal">
      <formula>"NO ADMISIBLE"</formula>
    </cfRule>
    <cfRule type="cellIs" dxfId="4771" priority="4839" stopIfTrue="1" operator="equal">
      <formula>"ADMISIBLE"</formula>
    </cfRule>
  </conditionalFormatting>
  <conditionalFormatting sqref="AH686:AH696">
    <cfRule type="cellIs" dxfId="4770" priority="4837" stopIfTrue="1" operator="equal">
      <formula>"NO ADMISIBLE"</formula>
    </cfRule>
  </conditionalFormatting>
  <conditionalFormatting sqref="AH686:AH696">
    <cfRule type="cellIs" dxfId="4769" priority="4835" stopIfTrue="1" operator="equal">
      <formula>"NO ADMISIBLE"</formula>
    </cfRule>
    <cfRule type="cellIs" dxfId="4768" priority="4836" stopIfTrue="1" operator="equal">
      <formula>"ADMISIBLE"</formula>
    </cfRule>
  </conditionalFormatting>
  <conditionalFormatting sqref="B687:C687">
    <cfRule type="cellIs" dxfId="4767" priority="4834" stopIfTrue="1" operator="equal">
      <formula>"NO ADMISIBLE"</formula>
    </cfRule>
  </conditionalFormatting>
  <conditionalFormatting sqref="K690:M694 M688:M689">
    <cfRule type="cellIs" dxfId="4766" priority="4833" stopIfTrue="1" operator="equal">
      <formula>"NO ADMISIBLE"</formula>
    </cfRule>
  </conditionalFormatting>
  <conditionalFormatting sqref="J687:J696">
    <cfRule type="cellIs" dxfId="4765" priority="4832" stopIfTrue="1" operator="equal">
      <formula>"NO ADMISIBLE"</formula>
    </cfRule>
  </conditionalFormatting>
  <conditionalFormatting sqref="K690:L696">
    <cfRule type="cellIs" dxfId="4764" priority="4831" stopIfTrue="1" operator="equal">
      <formula>"NO ADMISIBLE"</formula>
    </cfRule>
  </conditionalFormatting>
  <conditionalFormatting sqref="C690:M696 M687:M689 C687:J689 B687:B696">
    <cfRule type="expression" dxfId="4763" priority="4830">
      <formula>MOD(ROW(),2)=0</formula>
    </cfRule>
  </conditionalFormatting>
  <conditionalFormatting sqref="T696:U696">
    <cfRule type="cellIs" dxfId="4762" priority="4829" stopIfTrue="1" operator="equal">
      <formula>"NO ADMISIBLE"</formula>
    </cfRule>
  </conditionalFormatting>
  <conditionalFormatting sqref="T696:U696">
    <cfRule type="cellIs" dxfId="4761" priority="4826" operator="equal">
      <formula>"VERIFICAR"</formula>
    </cfRule>
    <cfRule type="cellIs" dxfId="4760" priority="4827" operator="equal">
      <formula>"NO"</formula>
    </cfRule>
    <cfRule type="cellIs" dxfId="4759" priority="4828" operator="equal">
      <formula>"SI"</formula>
    </cfRule>
  </conditionalFormatting>
  <conditionalFormatting sqref="W696">
    <cfRule type="cellIs" dxfId="4758" priority="4825" stopIfTrue="1" operator="equal">
      <formula>"NO ADMISIBLE"</formula>
    </cfRule>
  </conditionalFormatting>
  <conditionalFormatting sqref="W696">
    <cfRule type="cellIs" dxfId="4757" priority="4822" operator="equal">
      <formula>"VERIFICAR"</formula>
    </cfRule>
    <cfRule type="cellIs" dxfId="4756" priority="4823" operator="equal">
      <formula>"NO"</formula>
    </cfRule>
    <cfRule type="cellIs" dxfId="4755" priority="4824" operator="equal">
      <formula>"SI"</formula>
    </cfRule>
  </conditionalFormatting>
  <conditionalFormatting sqref="Y696">
    <cfRule type="cellIs" dxfId="4754" priority="4821" stopIfTrue="1" operator="equal">
      <formula>"NO ADMISIBLE"</formula>
    </cfRule>
  </conditionalFormatting>
  <conditionalFormatting sqref="Y696">
    <cfRule type="cellIs" dxfId="4753" priority="4818" operator="equal">
      <formula>"VERIFICAR"</formula>
    </cfRule>
    <cfRule type="cellIs" dxfId="4752" priority="4819" operator="equal">
      <formula>"NO"</formula>
    </cfRule>
    <cfRule type="cellIs" dxfId="4751" priority="4820" operator="equal">
      <formula>"SI"</formula>
    </cfRule>
  </conditionalFormatting>
  <conditionalFormatting sqref="AA696:AI696">
    <cfRule type="cellIs" dxfId="4750" priority="4817" stopIfTrue="1" operator="equal">
      <formula>"NO ADMISIBLE"</formula>
    </cfRule>
  </conditionalFormatting>
  <conditionalFormatting sqref="AA696:AI696">
    <cfRule type="cellIs" dxfId="4749" priority="4814" operator="equal">
      <formula>"VERIFICAR"</formula>
    </cfRule>
    <cfRule type="cellIs" dxfId="4748" priority="4815" operator="equal">
      <formula>"NO"</formula>
    </cfRule>
    <cfRule type="cellIs" dxfId="4747" priority="4816" operator="equal">
      <formula>"SI"</formula>
    </cfRule>
  </conditionalFormatting>
  <conditionalFormatting sqref="S686">
    <cfRule type="cellIs" dxfId="4746" priority="4813" stopIfTrue="1" operator="equal">
      <formula>"NO ADMISIBLE"</formula>
    </cfRule>
  </conditionalFormatting>
  <conditionalFormatting sqref="S686">
    <cfRule type="cellIs" dxfId="4745" priority="4811" stopIfTrue="1" operator="equal">
      <formula>"NO ADMISIBLE"</formula>
    </cfRule>
    <cfRule type="cellIs" dxfId="4744" priority="4812" stopIfTrue="1" operator="equal">
      <formula>"ADMISIBLE"</formula>
    </cfRule>
  </conditionalFormatting>
  <conditionalFormatting sqref="K688:L689">
    <cfRule type="cellIs" dxfId="4743" priority="4810" stopIfTrue="1" operator="equal">
      <formula>"NO ADMISIBLE"</formula>
    </cfRule>
  </conditionalFormatting>
  <conditionalFormatting sqref="K687:L689">
    <cfRule type="cellIs" dxfId="4742" priority="4809" stopIfTrue="1" operator="equal">
      <formula>"NO ADMISIBLE"</formula>
    </cfRule>
  </conditionalFormatting>
  <conditionalFormatting sqref="K687:L689">
    <cfRule type="expression" dxfId="4741" priority="4808">
      <formula>MOD(ROW(),2)=0</formula>
    </cfRule>
  </conditionalFormatting>
  <conditionalFormatting sqref="K687:L689">
    <cfRule type="expression" dxfId="4740" priority="4807">
      <formula>AND(ROW()=CELL("row"),COLUMN()=CELL("COL"))</formula>
    </cfRule>
  </conditionalFormatting>
  <conditionalFormatting sqref="AA686:AA696">
    <cfRule type="cellIs" dxfId="4739" priority="4806" stopIfTrue="1" operator="equal">
      <formula>"NO ADMISIBLE"</formula>
    </cfRule>
  </conditionalFormatting>
  <conditionalFormatting sqref="AA686:AA696">
    <cfRule type="cellIs" dxfId="4738" priority="4804" stopIfTrue="1" operator="equal">
      <formula>"NO ADMISIBLE"</formula>
    </cfRule>
    <cfRule type="cellIs" dxfId="4737" priority="4805" stopIfTrue="1" operator="equal">
      <formula>"ADMISIBLE"</formula>
    </cfRule>
  </conditionalFormatting>
  <conditionalFormatting sqref="Q695:R696 T687:AI696 Q686:Q694 S686:AI686">
    <cfRule type="cellIs" dxfId="4736" priority="4803" operator="equal">
      <formula>"NO CUMPLE"</formula>
    </cfRule>
  </conditionalFormatting>
  <conditionalFormatting sqref="B692:B695">
    <cfRule type="cellIs" dxfId="4735" priority="4802" stopIfTrue="1" operator="equal">
      <formula>"NO ADMISIBLE"</formula>
    </cfRule>
  </conditionalFormatting>
  <conditionalFormatting sqref="C698 C704:C707 AD698:AD707 U698:U707 Y698:Z707 M707:M708 Z708 M698:Q698 N699:Q708">
    <cfRule type="cellIs" dxfId="4734" priority="4801" stopIfTrue="1" operator="equal">
      <formula>"NO ADMISIBLE"</formula>
    </cfRule>
  </conditionalFormatting>
  <conditionalFormatting sqref="V698:Y698 V699:X707 V708 X708">
    <cfRule type="cellIs" dxfId="4733" priority="4799" stopIfTrue="1" operator="equal">
      <formula>"NO ADMISIBLE"</formula>
    </cfRule>
    <cfRule type="cellIs" dxfId="4732" priority="4800" stopIfTrue="1" operator="equal">
      <formula>"ADMISIBLE"</formula>
    </cfRule>
  </conditionalFormatting>
  <conditionalFormatting sqref="Z698:Z708">
    <cfRule type="cellIs" dxfId="4731" priority="4797" stopIfTrue="1" operator="equal">
      <formula>"NO ADMISIBLE"</formula>
    </cfRule>
    <cfRule type="cellIs" dxfId="4730" priority="4798" stopIfTrue="1" operator="equal">
      <formula>"ADMISIBLE"</formula>
    </cfRule>
  </conditionalFormatting>
  <conditionalFormatting sqref="AE698:AE707">
    <cfRule type="cellIs" dxfId="4729" priority="4796" stopIfTrue="1" operator="equal">
      <formula>"NO ADMISIBLE"</formula>
    </cfRule>
  </conditionalFormatting>
  <conditionalFormatting sqref="AE698">
    <cfRule type="cellIs" dxfId="4728" priority="4794" stopIfTrue="1" operator="equal">
      <formula>"NO ADMISIBLE"</formula>
    </cfRule>
    <cfRule type="cellIs" dxfId="4727" priority="4795" stopIfTrue="1" operator="equal">
      <formula>"ADMISIBLE"</formula>
    </cfRule>
  </conditionalFormatting>
  <conditionalFormatting sqref="AG698:AG707">
    <cfRule type="cellIs" dxfId="4726" priority="4793" stopIfTrue="1" operator="equal">
      <formula>"NO ADMISIBLE"</formula>
    </cfRule>
  </conditionalFormatting>
  <conditionalFormatting sqref="AG698">
    <cfRule type="cellIs" dxfId="4725" priority="4791" stopIfTrue="1" operator="equal">
      <formula>"NO ADMISIBLE"</formula>
    </cfRule>
    <cfRule type="cellIs" dxfId="4724" priority="4792" stopIfTrue="1" operator="equal">
      <formula>"ADMISIBLE"</formula>
    </cfRule>
  </conditionalFormatting>
  <conditionalFormatting sqref="R707:R708">
    <cfRule type="cellIs" dxfId="4723" priority="4790" stopIfTrue="1" operator="equal">
      <formula>"NO ADMISIBLE"</formula>
    </cfRule>
  </conditionalFormatting>
  <conditionalFormatting sqref="D698:D707">
    <cfRule type="cellIs" dxfId="4722" priority="4789" stopIfTrue="1" operator="equal">
      <formula>"NO ADMISIBLE"</formula>
    </cfRule>
  </conditionalFormatting>
  <conditionalFormatting sqref="AI698:AI708">
    <cfRule type="cellIs" dxfId="4721" priority="4788" stopIfTrue="1" operator="equal">
      <formula>"NO ADMISIBLE"</formula>
    </cfRule>
  </conditionalFormatting>
  <conditionalFormatting sqref="AI698:AI708">
    <cfRule type="cellIs" dxfId="4720" priority="4786" stopIfTrue="1" operator="equal">
      <formula>"NO ADMISIBLE"</formula>
    </cfRule>
    <cfRule type="cellIs" dxfId="4719" priority="4787" stopIfTrue="1" operator="equal">
      <formula>"ADMISIBLE"</formula>
    </cfRule>
  </conditionalFormatting>
  <conditionalFormatting sqref="AA698:AA708">
    <cfRule type="cellIs" dxfId="4718" priority="4785" stopIfTrue="1" operator="equal">
      <formula>"NO ADMISIBLE"</formula>
    </cfRule>
  </conditionalFormatting>
  <conditionalFormatting sqref="AA698:AA708">
    <cfRule type="cellIs" dxfId="4717" priority="4783" stopIfTrue="1" operator="equal">
      <formula>"NO ADMISIBLE"</formula>
    </cfRule>
    <cfRule type="cellIs" dxfId="4716" priority="4784" stopIfTrue="1" operator="equal">
      <formula>"ADMISIBLE"</formula>
    </cfRule>
  </conditionalFormatting>
  <conditionalFormatting sqref="J700:J708">
    <cfRule type="cellIs" dxfId="4715" priority="4782" stopIfTrue="1" operator="equal">
      <formula>"NO ADMISIBLE"</formula>
    </cfRule>
  </conditionalFormatting>
  <conditionalFormatting sqref="M699">
    <cfRule type="cellIs" dxfId="4714" priority="4781" stopIfTrue="1" operator="equal">
      <formula>"NO ADMISIBLE"</formula>
    </cfRule>
  </conditionalFormatting>
  <conditionalFormatting sqref="T698:T707">
    <cfRule type="cellIs" dxfId="4713" priority="4780" stopIfTrue="1" operator="equal">
      <formula>"NO ADMISIBLE"</formula>
    </cfRule>
  </conditionalFormatting>
  <conditionalFormatting sqref="T699:T707">
    <cfRule type="cellIs" dxfId="4712" priority="4777" operator="equal">
      <formula>"VERIFICAR"</formula>
    </cfRule>
    <cfRule type="cellIs" dxfId="4711" priority="4778" operator="equal">
      <formula>"NO"</formula>
    </cfRule>
    <cfRule type="cellIs" dxfId="4710" priority="4779" operator="equal">
      <formula>"SI"</formula>
    </cfRule>
  </conditionalFormatting>
  <conditionalFormatting sqref="AB698:AB707">
    <cfRule type="cellIs" dxfId="4709" priority="4776" stopIfTrue="1" operator="equal">
      <formula>"NO ADMISIBLE"</formula>
    </cfRule>
  </conditionalFormatting>
  <conditionalFormatting sqref="AC698:AC707">
    <cfRule type="cellIs" dxfId="4708" priority="4775" stopIfTrue="1" operator="equal">
      <formula>"NO ADMISIBLE"</formula>
    </cfRule>
  </conditionalFormatting>
  <conditionalFormatting sqref="AF698:AF708">
    <cfRule type="cellIs" dxfId="4707" priority="4774" stopIfTrue="1" operator="equal">
      <formula>"NO ADMISIBLE"</formula>
    </cfRule>
  </conditionalFormatting>
  <conditionalFormatting sqref="AF698:AF708">
    <cfRule type="cellIs" dxfId="4706" priority="4772" stopIfTrue="1" operator="equal">
      <formula>"NO ADMISIBLE"</formula>
    </cfRule>
    <cfRule type="cellIs" dxfId="4705" priority="4773" stopIfTrue="1" operator="equal">
      <formula>"ADMISIBLE"</formula>
    </cfRule>
  </conditionalFormatting>
  <conditionalFormatting sqref="AH698:AH708">
    <cfRule type="cellIs" dxfId="4704" priority="4771" stopIfTrue="1" operator="equal">
      <formula>"NO ADMISIBLE"</formula>
    </cfRule>
  </conditionalFormatting>
  <conditionalFormatting sqref="AH698:AH708">
    <cfRule type="cellIs" dxfId="4703" priority="4769" stopIfTrue="1" operator="equal">
      <formula>"NO ADMISIBLE"</formula>
    </cfRule>
    <cfRule type="cellIs" dxfId="4702" priority="4770" stopIfTrue="1" operator="equal">
      <formula>"ADMISIBLE"</formula>
    </cfRule>
  </conditionalFormatting>
  <conditionalFormatting sqref="B699:C699">
    <cfRule type="cellIs" dxfId="4701" priority="4768" stopIfTrue="1" operator="equal">
      <formula>"NO ADMISIBLE"</formula>
    </cfRule>
  </conditionalFormatting>
  <conditionalFormatting sqref="K702:M706 M700:M701">
    <cfRule type="cellIs" dxfId="4700" priority="4767" stopIfTrue="1" operator="equal">
      <formula>"NO ADMISIBLE"</formula>
    </cfRule>
  </conditionalFormatting>
  <conditionalFormatting sqref="J699:J708">
    <cfRule type="cellIs" dxfId="4699" priority="4766" stopIfTrue="1" operator="equal">
      <formula>"NO ADMISIBLE"</formula>
    </cfRule>
  </conditionalFormatting>
  <conditionalFormatting sqref="K702:L708">
    <cfRule type="cellIs" dxfId="4698" priority="4765" stopIfTrue="1" operator="equal">
      <formula>"NO ADMISIBLE"</formula>
    </cfRule>
  </conditionalFormatting>
  <conditionalFormatting sqref="C702:M708 M699:M701 C699:J701 B699:B708">
    <cfRule type="expression" dxfId="4697" priority="4764">
      <formula>MOD(ROW(),2)=0</formula>
    </cfRule>
  </conditionalFormatting>
  <conditionalFormatting sqref="T708:U708">
    <cfRule type="cellIs" dxfId="4696" priority="4763" stopIfTrue="1" operator="equal">
      <formula>"NO ADMISIBLE"</formula>
    </cfRule>
  </conditionalFormatting>
  <conditionalFormatting sqref="T708:U708">
    <cfRule type="cellIs" dxfId="4695" priority="4760" operator="equal">
      <formula>"VERIFICAR"</formula>
    </cfRule>
    <cfRule type="cellIs" dxfId="4694" priority="4761" operator="equal">
      <formula>"NO"</formula>
    </cfRule>
    <cfRule type="cellIs" dxfId="4693" priority="4762" operator="equal">
      <formula>"SI"</formula>
    </cfRule>
  </conditionalFormatting>
  <conditionalFormatting sqref="W708">
    <cfRule type="cellIs" dxfId="4692" priority="4759" stopIfTrue="1" operator="equal">
      <formula>"NO ADMISIBLE"</formula>
    </cfRule>
  </conditionalFormatting>
  <conditionalFormatting sqref="W708">
    <cfRule type="cellIs" dxfId="4691" priority="4756" operator="equal">
      <formula>"VERIFICAR"</formula>
    </cfRule>
    <cfRule type="cellIs" dxfId="4690" priority="4757" operator="equal">
      <formula>"NO"</formula>
    </cfRule>
    <cfRule type="cellIs" dxfId="4689" priority="4758" operator="equal">
      <formula>"SI"</formula>
    </cfRule>
  </conditionalFormatting>
  <conditionalFormatting sqref="Y708">
    <cfRule type="cellIs" dxfId="4688" priority="4755" stopIfTrue="1" operator="equal">
      <formula>"NO ADMISIBLE"</formula>
    </cfRule>
  </conditionalFormatting>
  <conditionalFormatting sqref="Y708">
    <cfRule type="cellIs" dxfId="4687" priority="4752" operator="equal">
      <formula>"VERIFICAR"</formula>
    </cfRule>
    <cfRule type="cellIs" dxfId="4686" priority="4753" operator="equal">
      <formula>"NO"</formula>
    </cfRule>
    <cfRule type="cellIs" dxfId="4685" priority="4754" operator="equal">
      <formula>"SI"</formula>
    </cfRule>
  </conditionalFormatting>
  <conditionalFormatting sqref="AA708:AI708">
    <cfRule type="cellIs" dxfId="4684" priority="4751" stopIfTrue="1" operator="equal">
      <formula>"NO ADMISIBLE"</formula>
    </cfRule>
  </conditionalFormatting>
  <conditionalFormatting sqref="AA708:AI708">
    <cfRule type="cellIs" dxfId="4683" priority="4748" operator="equal">
      <formula>"VERIFICAR"</formula>
    </cfRule>
    <cfRule type="cellIs" dxfId="4682" priority="4749" operator="equal">
      <formula>"NO"</formula>
    </cfRule>
    <cfRule type="cellIs" dxfId="4681" priority="4750" operator="equal">
      <formula>"SI"</formula>
    </cfRule>
  </conditionalFormatting>
  <conditionalFormatting sqref="S698">
    <cfRule type="cellIs" dxfId="4680" priority="4747" stopIfTrue="1" operator="equal">
      <formula>"NO ADMISIBLE"</formula>
    </cfRule>
  </conditionalFormatting>
  <conditionalFormatting sqref="S698">
    <cfRule type="cellIs" dxfId="4679" priority="4745" stopIfTrue="1" operator="equal">
      <formula>"NO ADMISIBLE"</formula>
    </cfRule>
    <cfRule type="cellIs" dxfId="4678" priority="4746" stopIfTrue="1" operator="equal">
      <formula>"ADMISIBLE"</formula>
    </cfRule>
  </conditionalFormatting>
  <conditionalFormatting sqref="K700:L701">
    <cfRule type="cellIs" dxfId="4677" priority="4744" stopIfTrue="1" operator="equal">
      <formula>"NO ADMISIBLE"</formula>
    </cfRule>
  </conditionalFormatting>
  <conditionalFormatting sqref="K699:L701">
    <cfRule type="cellIs" dxfId="4676" priority="4743" stopIfTrue="1" operator="equal">
      <formula>"NO ADMISIBLE"</formula>
    </cfRule>
  </conditionalFormatting>
  <conditionalFormatting sqref="K699:L701">
    <cfRule type="expression" dxfId="4675" priority="4742">
      <formula>MOD(ROW(),2)=0</formula>
    </cfRule>
  </conditionalFormatting>
  <conditionalFormatting sqref="K699:L701">
    <cfRule type="expression" dxfId="4674" priority="4741">
      <formula>AND(ROW()=CELL("row"),COLUMN()=CELL("COL"))</formula>
    </cfRule>
  </conditionalFormatting>
  <conditionalFormatting sqref="AA698:AA708">
    <cfRule type="cellIs" dxfId="4673" priority="4740" stopIfTrue="1" operator="equal">
      <formula>"NO ADMISIBLE"</formula>
    </cfRule>
  </conditionalFormatting>
  <conditionalFormatting sqref="AA698:AA708">
    <cfRule type="cellIs" dxfId="4672" priority="4738" stopIfTrue="1" operator="equal">
      <formula>"NO ADMISIBLE"</formula>
    </cfRule>
    <cfRule type="cellIs" dxfId="4671" priority="4739" stopIfTrue="1" operator="equal">
      <formula>"ADMISIBLE"</formula>
    </cfRule>
  </conditionalFormatting>
  <conditionalFormatting sqref="Q707:R708 T699:AI708 S698:AI698 Q698:Q706">
    <cfRule type="cellIs" dxfId="4670" priority="4737" operator="equal">
      <formula>"NO CUMPLE"</formula>
    </cfRule>
  </conditionalFormatting>
  <conditionalFormatting sqref="B704:B707">
    <cfRule type="cellIs" dxfId="4669" priority="4736" stopIfTrue="1" operator="equal">
      <formula>"NO ADMISIBLE"</formula>
    </cfRule>
  </conditionalFormatting>
  <conditionalFormatting sqref="C710 C716:C719 AD710:AD719 U710:U719 Y710:Z719 M719:M720 Z720 M710:Q710 N711:Q720">
    <cfRule type="cellIs" dxfId="4668" priority="4735" stopIfTrue="1" operator="equal">
      <formula>"NO ADMISIBLE"</formula>
    </cfRule>
  </conditionalFormatting>
  <conditionalFormatting sqref="V710:Y710 V711:X719 V720 X720">
    <cfRule type="cellIs" dxfId="4667" priority="4733" stopIfTrue="1" operator="equal">
      <formula>"NO ADMISIBLE"</formula>
    </cfRule>
    <cfRule type="cellIs" dxfId="4666" priority="4734" stopIfTrue="1" operator="equal">
      <formula>"ADMISIBLE"</formula>
    </cfRule>
  </conditionalFormatting>
  <conditionalFormatting sqref="Z710:Z720">
    <cfRule type="cellIs" dxfId="4665" priority="4731" stopIfTrue="1" operator="equal">
      <formula>"NO ADMISIBLE"</formula>
    </cfRule>
    <cfRule type="cellIs" dxfId="4664" priority="4732" stopIfTrue="1" operator="equal">
      <formula>"ADMISIBLE"</formula>
    </cfRule>
  </conditionalFormatting>
  <conditionalFormatting sqref="AE710:AE719">
    <cfRule type="cellIs" dxfId="4663" priority="4730" stopIfTrue="1" operator="equal">
      <formula>"NO ADMISIBLE"</formula>
    </cfRule>
  </conditionalFormatting>
  <conditionalFormatting sqref="AE710">
    <cfRule type="cellIs" dxfId="4662" priority="4728" stopIfTrue="1" operator="equal">
      <formula>"NO ADMISIBLE"</formula>
    </cfRule>
    <cfRule type="cellIs" dxfId="4661" priority="4729" stopIfTrue="1" operator="equal">
      <formula>"ADMISIBLE"</formula>
    </cfRule>
  </conditionalFormatting>
  <conditionalFormatting sqref="AG710:AG719">
    <cfRule type="cellIs" dxfId="4660" priority="4727" stopIfTrue="1" operator="equal">
      <formula>"NO ADMISIBLE"</formula>
    </cfRule>
  </conditionalFormatting>
  <conditionalFormatting sqref="AG710">
    <cfRule type="cellIs" dxfId="4659" priority="4725" stopIfTrue="1" operator="equal">
      <formula>"NO ADMISIBLE"</formula>
    </cfRule>
    <cfRule type="cellIs" dxfId="4658" priority="4726" stopIfTrue="1" operator="equal">
      <formula>"ADMISIBLE"</formula>
    </cfRule>
  </conditionalFormatting>
  <conditionalFormatting sqref="R719:R720">
    <cfRule type="cellIs" dxfId="4657" priority="4724" stopIfTrue="1" operator="equal">
      <formula>"NO ADMISIBLE"</formula>
    </cfRule>
  </conditionalFormatting>
  <conditionalFormatting sqref="D710:D719">
    <cfRule type="cellIs" dxfId="4656" priority="4723" stopIfTrue="1" operator="equal">
      <formula>"NO ADMISIBLE"</formula>
    </cfRule>
  </conditionalFormatting>
  <conditionalFormatting sqref="AI710:AI720">
    <cfRule type="cellIs" dxfId="4655" priority="4722" stopIfTrue="1" operator="equal">
      <formula>"NO ADMISIBLE"</formula>
    </cfRule>
  </conditionalFormatting>
  <conditionalFormatting sqref="AI710:AI720">
    <cfRule type="cellIs" dxfId="4654" priority="4720" stopIfTrue="1" operator="equal">
      <formula>"NO ADMISIBLE"</formula>
    </cfRule>
    <cfRule type="cellIs" dxfId="4653" priority="4721" stopIfTrue="1" operator="equal">
      <formula>"ADMISIBLE"</formula>
    </cfRule>
  </conditionalFormatting>
  <conditionalFormatting sqref="AA710:AA720">
    <cfRule type="cellIs" dxfId="4652" priority="4719" stopIfTrue="1" operator="equal">
      <formula>"NO ADMISIBLE"</formula>
    </cfRule>
  </conditionalFormatting>
  <conditionalFormatting sqref="AA710:AA720">
    <cfRule type="cellIs" dxfId="4651" priority="4717" stopIfTrue="1" operator="equal">
      <formula>"NO ADMISIBLE"</formula>
    </cfRule>
    <cfRule type="cellIs" dxfId="4650" priority="4718" stopIfTrue="1" operator="equal">
      <formula>"ADMISIBLE"</formula>
    </cfRule>
  </conditionalFormatting>
  <conditionalFormatting sqref="J712:J720">
    <cfRule type="cellIs" dxfId="4649" priority="4716" stopIfTrue="1" operator="equal">
      <formula>"NO ADMISIBLE"</formula>
    </cfRule>
  </conditionalFormatting>
  <conditionalFormatting sqref="M711">
    <cfRule type="cellIs" dxfId="4648" priority="4715" stopIfTrue="1" operator="equal">
      <formula>"NO ADMISIBLE"</formula>
    </cfRule>
  </conditionalFormatting>
  <conditionalFormatting sqref="T710:T719">
    <cfRule type="cellIs" dxfId="4647" priority="4714" stopIfTrue="1" operator="equal">
      <formula>"NO ADMISIBLE"</formula>
    </cfRule>
  </conditionalFormatting>
  <conditionalFormatting sqref="T711:T719">
    <cfRule type="cellIs" dxfId="4646" priority="4711" operator="equal">
      <formula>"VERIFICAR"</formula>
    </cfRule>
    <cfRule type="cellIs" dxfId="4645" priority="4712" operator="equal">
      <formula>"NO"</formula>
    </cfRule>
    <cfRule type="cellIs" dxfId="4644" priority="4713" operator="equal">
      <formula>"SI"</formula>
    </cfRule>
  </conditionalFormatting>
  <conditionalFormatting sqref="AB710:AB719">
    <cfRule type="cellIs" dxfId="4643" priority="4710" stopIfTrue="1" operator="equal">
      <formula>"NO ADMISIBLE"</formula>
    </cfRule>
  </conditionalFormatting>
  <conditionalFormatting sqref="AC710:AC719">
    <cfRule type="cellIs" dxfId="4642" priority="4709" stopIfTrue="1" operator="equal">
      <formula>"NO ADMISIBLE"</formula>
    </cfRule>
  </conditionalFormatting>
  <conditionalFormatting sqref="AF710:AF720">
    <cfRule type="cellIs" dxfId="4641" priority="4708" stopIfTrue="1" operator="equal">
      <formula>"NO ADMISIBLE"</formula>
    </cfRule>
  </conditionalFormatting>
  <conditionalFormatting sqref="AF710:AF720">
    <cfRule type="cellIs" dxfId="4640" priority="4706" stopIfTrue="1" operator="equal">
      <formula>"NO ADMISIBLE"</formula>
    </cfRule>
    <cfRule type="cellIs" dxfId="4639" priority="4707" stopIfTrue="1" operator="equal">
      <formula>"ADMISIBLE"</formula>
    </cfRule>
  </conditionalFormatting>
  <conditionalFormatting sqref="AH710:AH720">
    <cfRule type="cellIs" dxfId="4638" priority="4705" stopIfTrue="1" operator="equal">
      <formula>"NO ADMISIBLE"</formula>
    </cfRule>
  </conditionalFormatting>
  <conditionalFormatting sqref="AH710:AH720">
    <cfRule type="cellIs" dxfId="4637" priority="4703" stopIfTrue="1" operator="equal">
      <formula>"NO ADMISIBLE"</formula>
    </cfRule>
    <cfRule type="cellIs" dxfId="4636" priority="4704" stopIfTrue="1" operator="equal">
      <formula>"ADMISIBLE"</formula>
    </cfRule>
  </conditionalFormatting>
  <conditionalFormatting sqref="B711:C711">
    <cfRule type="cellIs" dxfId="4635" priority="4702" stopIfTrue="1" operator="equal">
      <formula>"NO ADMISIBLE"</formula>
    </cfRule>
  </conditionalFormatting>
  <conditionalFormatting sqref="K714:M718 M712:M713">
    <cfRule type="cellIs" dxfId="4634" priority="4701" stopIfTrue="1" operator="equal">
      <formula>"NO ADMISIBLE"</formula>
    </cfRule>
  </conditionalFormatting>
  <conditionalFormatting sqref="J711:J720">
    <cfRule type="cellIs" dxfId="4633" priority="4700" stopIfTrue="1" operator="equal">
      <formula>"NO ADMISIBLE"</formula>
    </cfRule>
  </conditionalFormatting>
  <conditionalFormatting sqref="K714:L720">
    <cfRule type="cellIs" dxfId="4632" priority="4699" stopIfTrue="1" operator="equal">
      <formula>"NO ADMISIBLE"</formula>
    </cfRule>
  </conditionalFormatting>
  <conditionalFormatting sqref="C714:M720 M711:M713 B711:B720 C711:J713">
    <cfRule type="expression" dxfId="4631" priority="4698">
      <formula>MOD(ROW(),2)=0</formula>
    </cfRule>
  </conditionalFormatting>
  <conditionalFormatting sqref="T720:U720">
    <cfRule type="cellIs" dxfId="4630" priority="4697" stopIfTrue="1" operator="equal">
      <formula>"NO ADMISIBLE"</formula>
    </cfRule>
  </conditionalFormatting>
  <conditionalFormatting sqref="T720:U720">
    <cfRule type="cellIs" dxfId="4629" priority="4694" operator="equal">
      <formula>"VERIFICAR"</formula>
    </cfRule>
    <cfRule type="cellIs" dxfId="4628" priority="4695" operator="equal">
      <formula>"NO"</formula>
    </cfRule>
    <cfRule type="cellIs" dxfId="4627" priority="4696" operator="equal">
      <formula>"SI"</formula>
    </cfRule>
  </conditionalFormatting>
  <conditionalFormatting sqref="W720">
    <cfRule type="cellIs" dxfId="4626" priority="4693" stopIfTrue="1" operator="equal">
      <formula>"NO ADMISIBLE"</formula>
    </cfRule>
  </conditionalFormatting>
  <conditionalFormatting sqref="W720">
    <cfRule type="cellIs" dxfId="4625" priority="4690" operator="equal">
      <formula>"VERIFICAR"</formula>
    </cfRule>
    <cfRule type="cellIs" dxfId="4624" priority="4691" operator="equal">
      <formula>"NO"</formula>
    </cfRule>
    <cfRule type="cellIs" dxfId="4623" priority="4692" operator="equal">
      <formula>"SI"</formula>
    </cfRule>
  </conditionalFormatting>
  <conditionalFormatting sqref="Y720">
    <cfRule type="cellIs" dxfId="4622" priority="4689" stopIfTrue="1" operator="equal">
      <formula>"NO ADMISIBLE"</formula>
    </cfRule>
  </conditionalFormatting>
  <conditionalFormatting sqref="Y720">
    <cfRule type="cellIs" dxfId="4621" priority="4686" operator="equal">
      <formula>"VERIFICAR"</formula>
    </cfRule>
    <cfRule type="cellIs" dxfId="4620" priority="4687" operator="equal">
      <formula>"NO"</formula>
    </cfRule>
    <cfRule type="cellIs" dxfId="4619" priority="4688" operator="equal">
      <formula>"SI"</formula>
    </cfRule>
  </conditionalFormatting>
  <conditionalFormatting sqref="AA720:AI720">
    <cfRule type="cellIs" dxfId="4618" priority="4685" stopIfTrue="1" operator="equal">
      <formula>"NO ADMISIBLE"</formula>
    </cfRule>
  </conditionalFormatting>
  <conditionalFormatting sqref="AA720:AI720">
    <cfRule type="cellIs" dxfId="4617" priority="4682" operator="equal">
      <formula>"VERIFICAR"</formula>
    </cfRule>
    <cfRule type="cellIs" dxfId="4616" priority="4683" operator="equal">
      <formula>"NO"</formula>
    </cfRule>
    <cfRule type="cellIs" dxfId="4615" priority="4684" operator="equal">
      <formula>"SI"</formula>
    </cfRule>
  </conditionalFormatting>
  <conditionalFormatting sqref="S710">
    <cfRule type="cellIs" dxfId="4614" priority="4681" stopIfTrue="1" operator="equal">
      <formula>"NO ADMISIBLE"</formula>
    </cfRule>
  </conditionalFormatting>
  <conditionalFormatting sqref="S710">
    <cfRule type="cellIs" dxfId="4613" priority="4679" stopIfTrue="1" operator="equal">
      <formula>"NO ADMISIBLE"</formula>
    </cfRule>
    <cfRule type="cellIs" dxfId="4612" priority="4680" stopIfTrue="1" operator="equal">
      <formula>"ADMISIBLE"</formula>
    </cfRule>
  </conditionalFormatting>
  <conditionalFormatting sqref="K712:L713">
    <cfRule type="cellIs" dxfId="4611" priority="4678" stopIfTrue="1" operator="equal">
      <formula>"NO ADMISIBLE"</formula>
    </cfRule>
  </conditionalFormatting>
  <conditionalFormatting sqref="K711:L713">
    <cfRule type="cellIs" dxfId="4610" priority="4677" stopIfTrue="1" operator="equal">
      <formula>"NO ADMISIBLE"</formula>
    </cfRule>
  </conditionalFormatting>
  <conditionalFormatting sqref="K711:L713">
    <cfRule type="expression" dxfId="4609" priority="4676">
      <formula>MOD(ROW(),2)=0</formula>
    </cfRule>
  </conditionalFormatting>
  <conditionalFormatting sqref="K711:L713">
    <cfRule type="expression" dxfId="4608" priority="4675">
      <formula>AND(ROW()=CELL("row"),COLUMN()=CELL("COL"))</formula>
    </cfRule>
  </conditionalFormatting>
  <conditionalFormatting sqref="AA710:AA720">
    <cfRule type="cellIs" dxfId="4607" priority="4674" stopIfTrue="1" operator="equal">
      <formula>"NO ADMISIBLE"</formula>
    </cfRule>
  </conditionalFormatting>
  <conditionalFormatting sqref="AA710:AA720">
    <cfRule type="cellIs" dxfId="4606" priority="4672" stopIfTrue="1" operator="equal">
      <formula>"NO ADMISIBLE"</formula>
    </cfRule>
    <cfRule type="cellIs" dxfId="4605" priority="4673" stopIfTrue="1" operator="equal">
      <formula>"ADMISIBLE"</formula>
    </cfRule>
  </conditionalFormatting>
  <conditionalFormatting sqref="Q719:R720 T711:AI720 S710:AI710 Q710:Q718">
    <cfRule type="cellIs" dxfId="4604" priority="4671" operator="equal">
      <formula>"NO CUMPLE"</formula>
    </cfRule>
  </conditionalFormatting>
  <conditionalFormatting sqref="B716:B719">
    <cfRule type="cellIs" dxfId="4603" priority="4670" stopIfTrue="1" operator="equal">
      <formula>"NO ADMISIBLE"</formula>
    </cfRule>
  </conditionalFormatting>
  <conditionalFormatting sqref="C722 C728:C731 AD722:AD731 U722:U731 Y722:Z731 M731:M732 Z732 M722:Q722 N723:Q732">
    <cfRule type="cellIs" dxfId="4602" priority="4669" stopIfTrue="1" operator="equal">
      <formula>"NO ADMISIBLE"</formula>
    </cfRule>
  </conditionalFormatting>
  <conditionalFormatting sqref="V722:Y722 V723:X731 V732 X732">
    <cfRule type="cellIs" dxfId="4601" priority="4667" stopIfTrue="1" operator="equal">
      <formula>"NO ADMISIBLE"</formula>
    </cfRule>
    <cfRule type="cellIs" dxfId="4600" priority="4668" stopIfTrue="1" operator="equal">
      <formula>"ADMISIBLE"</formula>
    </cfRule>
  </conditionalFormatting>
  <conditionalFormatting sqref="Z722:Z732">
    <cfRule type="cellIs" dxfId="4599" priority="4665" stopIfTrue="1" operator="equal">
      <formula>"NO ADMISIBLE"</formula>
    </cfRule>
    <cfRule type="cellIs" dxfId="4598" priority="4666" stopIfTrue="1" operator="equal">
      <formula>"ADMISIBLE"</formula>
    </cfRule>
  </conditionalFormatting>
  <conditionalFormatting sqref="AE722:AE731">
    <cfRule type="cellIs" dxfId="4597" priority="4664" stopIfTrue="1" operator="equal">
      <formula>"NO ADMISIBLE"</formula>
    </cfRule>
  </conditionalFormatting>
  <conditionalFormatting sqref="AE722">
    <cfRule type="cellIs" dxfId="4596" priority="4662" stopIfTrue="1" operator="equal">
      <formula>"NO ADMISIBLE"</formula>
    </cfRule>
    <cfRule type="cellIs" dxfId="4595" priority="4663" stopIfTrue="1" operator="equal">
      <formula>"ADMISIBLE"</formula>
    </cfRule>
  </conditionalFormatting>
  <conditionalFormatting sqref="AG722:AG731">
    <cfRule type="cellIs" dxfId="4594" priority="4661" stopIfTrue="1" operator="equal">
      <formula>"NO ADMISIBLE"</formula>
    </cfRule>
  </conditionalFormatting>
  <conditionalFormatting sqref="AG722">
    <cfRule type="cellIs" dxfId="4593" priority="4659" stopIfTrue="1" operator="equal">
      <formula>"NO ADMISIBLE"</formula>
    </cfRule>
    <cfRule type="cellIs" dxfId="4592" priority="4660" stopIfTrue="1" operator="equal">
      <formula>"ADMISIBLE"</formula>
    </cfRule>
  </conditionalFormatting>
  <conditionalFormatting sqref="R722:R732">
    <cfRule type="cellIs" dxfId="4591" priority="4658" stopIfTrue="1" operator="equal">
      <formula>"NO ADMISIBLE"</formula>
    </cfRule>
  </conditionalFormatting>
  <conditionalFormatting sqref="D722:D731">
    <cfRule type="cellIs" dxfId="4590" priority="4657" stopIfTrue="1" operator="equal">
      <formula>"NO ADMISIBLE"</formula>
    </cfRule>
  </conditionalFormatting>
  <conditionalFormatting sqref="AI722:AI732">
    <cfRule type="cellIs" dxfId="4589" priority="4656" stopIfTrue="1" operator="equal">
      <formula>"NO ADMISIBLE"</formula>
    </cfRule>
  </conditionalFormatting>
  <conditionalFormatting sqref="AI722:AI732">
    <cfRule type="cellIs" dxfId="4588" priority="4654" stopIfTrue="1" operator="equal">
      <formula>"NO ADMISIBLE"</formula>
    </cfRule>
    <cfRule type="cellIs" dxfId="4587" priority="4655" stopIfTrue="1" operator="equal">
      <formula>"ADMISIBLE"</formula>
    </cfRule>
  </conditionalFormatting>
  <conditionalFormatting sqref="AA722:AA732">
    <cfRule type="cellIs" dxfId="4586" priority="4653" stopIfTrue="1" operator="equal">
      <formula>"NO ADMISIBLE"</formula>
    </cfRule>
  </conditionalFormatting>
  <conditionalFormatting sqref="AA722:AA732">
    <cfRule type="cellIs" dxfId="4585" priority="4651" stopIfTrue="1" operator="equal">
      <formula>"NO ADMISIBLE"</formula>
    </cfRule>
    <cfRule type="cellIs" dxfId="4584" priority="4652" stopIfTrue="1" operator="equal">
      <formula>"ADMISIBLE"</formula>
    </cfRule>
  </conditionalFormatting>
  <conditionalFormatting sqref="J724:J732">
    <cfRule type="cellIs" dxfId="4583" priority="4650" stopIfTrue="1" operator="equal">
      <formula>"NO ADMISIBLE"</formula>
    </cfRule>
  </conditionalFormatting>
  <conditionalFormatting sqref="M723">
    <cfRule type="cellIs" dxfId="4582" priority="4649" stopIfTrue="1" operator="equal">
      <formula>"NO ADMISIBLE"</formula>
    </cfRule>
  </conditionalFormatting>
  <conditionalFormatting sqref="T722:T731">
    <cfRule type="cellIs" dxfId="4581" priority="4648" stopIfTrue="1" operator="equal">
      <formula>"NO ADMISIBLE"</formula>
    </cfRule>
  </conditionalFormatting>
  <conditionalFormatting sqref="T723:T731">
    <cfRule type="cellIs" dxfId="4580" priority="4645" operator="equal">
      <formula>"VERIFICAR"</formula>
    </cfRule>
    <cfRule type="cellIs" dxfId="4579" priority="4646" operator="equal">
      <formula>"NO"</formula>
    </cfRule>
    <cfRule type="cellIs" dxfId="4578" priority="4647" operator="equal">
      <formula>"SI"</formula>
    </cfRule>
  </conditionalFormatting>
  <conditionalFormatting sqref="AB722:AB731">
    <cfRule type="cellIs" dxfId="4577" priority="4644" stopIfTrue="1" operator="equal">
      <formula>"NO ADMISIBLE"</formula>
    </cfRule>
  </conditionalFormatting>
  <conditionalFormatting sqref="AC722:AC731">
    <cfRule type="cellIs" dxfId="4576" priority="4643" stopIfTrue="1" operator="equal">
      <formula>"NO ADMISIBLE"</formula>
    </cfRule>
  </conditionalFormatting>
  <conditionalFormatting sqref="AF722:AF732">
    <cfRule type="cellIs" dxfId="4575" priority="4642" stopIfTrue="1" operator="equal">
      <formula>"NO ADMISIBLE"</formula>
    </cfRule>
  </conditionalFormatting>
  <conditionalFormatting sqref="AF722:AF732">
    <cfRule type="cellIs" dxfId="4574" priority="4640" stopIfTrue="1" operator="equal">
      <formula>"NO ADMISIBLE"</formula>
    </cfRule>
    <cfRule type="cellIs" dxfId="4573" priority="4641" stopIfTrue="1" operator="equal">
      <formula>"ADMISIBLE"</formula>
    </cfRule>
  </conditionalFormatting>
  <conditionalFormatting sqref="AH722:AH732">
    <cfRule type="cellIs" dxfId="4572" priority="4639" stopIfTrue="1" operator="equal">
      <formula>"NO ADMISIBLE"</formula>
    </cfRule>
  </conditionalFormatting>
  <conditionalFormatting sqref="AH722:AH732">
    <cfRule type="cellIs" dxfId="4571" priority="4637" stopIfTrue="1" operator="equal">
      <formula>"NO ADMISIBLE"</formula>
    </cfRule>
    <cfRule type="cellIs" dxfId="4570" priority="4638" stopIfTrue="1" operator="equal">
      <formula>"ADMISIBLE"</formula>
    </cfRule>
  </conditionalFormatting>
  <conditionalFormatting sqref="B723:C723">
    <cfRule type="cellIs" dxfId="4569" priority="4636" stopIfTrue="1" operator="equal">
      <formula>"NO ADMISIBLE"</formula>
    </cfRule>
  </conditionalFormatting>
  <conditionalFormatting sqref="K726:M730 M724:M725">
    <cfRule type="cellIs" dxfId="4568" priority="4635" stopIfTrue="1" operator="equal">
      <formula>"NO ADMISIBLE"</formula>
    </cfRule>
  </conditionalFormatting>
  <conditionalFormatting sqref="J723:J732">
    <cfRule type="cellIs" dxfId="4567" priority="4634" stopIfTrue="1" operator="equal">
      <formula>"NO ADMISIBLE"</formula>
    </cfRule>
  </conditionalFormatting>
  <conditionalFormatting sqref="K726:L732">
    <cfRule type="cellIs" dxfId="4566" priority="4633" stopIfTrue="1" operator="equal">
      <formula>"NO ADMISIBLE"</formula>
    </cfRule>
  </conditionalFormatting>
  <conditionalFormatting sqref="C726:M732 M723:M725 C723:J725 B723:B732">
    <cfRule type="expression" dxfId="4565" priority="4632">
      <formula>MOD(ROW(),2)=0</formula>
    </cfRule>
  </conditionalFormatting>
  <conditionalFormatting sqref="T732:U732">
    <cfRule type="cellIs" dxfId="4564" priority="4631" stopIfTrue="1" operator="equal">
      <formula>"NO ADMISIBLE"</formula>
    </cfRule>
  </conditionalFormatting>
  <conditionalFormatting sqref="T732:U732">
    <cfRule type="cellIs" dxfId="4563" priority="4628" operator="equal">
      <formula>"VERIFICAR"</formula>
    </cfRule>
    <cfRule type="cellIs" dxfId="4562" priority="4629" operator="equal">
      <formula>"NO"</formula>
    </cfRule>
    <cfRule type="cellIs" dxfId="4561" priority="4630" operator="equal">
      <formula>"SI"</formula>
    </cfRule>
  </conditionalFormatting>
  <conditionalFormatting sqref="W732">
    <cfRule type="cellIs" dxfId="4560" priority="4627" stopIfTrue="1" operator="equal">
      <formula>"NO ADMISIBLE"</formula>
    </cfRule>
  </conditionalFormatting>
  <conditionalFormatting sqref="W732">
    <cfRule type="cellIs" dxfId="4559" priority="4624" operator="equal">
      <formula>"VERIFICAR"</formula>
    </cfRule>
    <cfRule type="cellIs" dxfId="4558" priority="4625" operator="equal">
      <formula>"NO"</formula>
    </cfRule>
    <cfRule type="cellIs" dxfId="4557" priority="4626" operator="equal">
      <formula>"SI"</formula>
    </cfRule>
  </conditionalFormatting>
  <conditionalFormatting sqref="Y732">
    <cfRule type="cellIs" dxfId="4556" priority="4623" stopIfTrue="1" operator="equal">
      <formula>"NO ADMISIBLE"</formula>
    </cfRule>
  </conditionalFormatting>
  <conditionalFormatting sqref="Y732">
    <cfRule type="cellIs" dxfId="4555" priority="4620" operator="equal">
      <formula>"VERIFICAR"</formula>
    </cfRule>
    <cfRule type="cellIs" dxfId="4554" priority="4621" operator="equal">
      <formula>"NO"</formula>
    </cfRule>
    <cfRule type="cellIs" dxfId="4553" priority="4622" operator="equal">
      <formula>"SI"</formula>
    </cfRule>
  </conditionalFormatting>
  <conditionalFormatting sqref="AA732:AI732">
    <cfRule type="cellIs" dxfId="4552" priority="4619" stopIfTrue="1" operator="equal">
      <formula>"NO ADMISIBLE"</formula>
    </cfRule>
  </conditionalFormatting>
  <conditionalFormatting sqref="AA732:AI732">
    <cfRule type="cellIs" dxfId="4551" priority="4616" operator="equal">
      <formula>"VERIFICAR"</formula>
    </cfRule>
    <cfRule type="cellIs" dxfId="4550" priority="4617" operator="equal">
      <formula>"NO"</formula>
    </cfRule>
    <cfRule type="cellIs" dxfId="4549" priority="4618" operator="equal">
      <formula>"SI"</formula>
    </cfRule>
  </conditionalFormatting>
  <conditionalFormatting sqref="S722">
    <cfRule type="cellIs" dxfId="4548" priority="4615" stopIfTrue="1" operator="equal">
      <formula>"NO ADMISIBLE"</formula>
    </cfRule>
  </conditionalFormatting>
  <conditionalFormatting sqref="S722">
    <cfRule type="cellIs" dxfId="4547" priority="4613" stopIfTrue="1" operator="equal">
      <formula>"NO ADMISIBLE"</formula>
    </cfRule>
    <cfRule type="cellIs" dxfId="4546" priority="4614" stopIfTrue="1" operator="equal">
      <formula>"ADMISIBLE"</formula>
    </cfRule>
  </conditionalFormatting>
  <conditionalFormatting sqref="K724:L725">
    <cfRule type="cellIs" dxfId="4545" priority="4612" stopIfTrue="1" operator="equal">
      <formula>"NO ADMISIBLE"</formula>
    </cfRule>
  </conditionalFormatting>
  <conditionalFormatting sqref="K723:L725">
    <cfRule type="cellIs" dxfId="4544" priority="4611" stopIfTrue="1" operator="equal">
      <formula>"NO ADMISIBLE"</formula>
    </cfRule>
  </conditionalFormatting>
  <conditionalFormatting sqref="K723:L725">
    <cfRule type="expression" dxfId="4543" priority="4610">
      <formula>MOD(ROW(),2)=0</formula>
    </cfRule>
  </conditionalFormatting>
  <conditionalFormatting sqref="K723:L725">
    <cfRule type="expression" dxfId="4542" priority="4609">
      <formula>AND(ROW()=CELL("row"),COLUMN()=CELL("COL"))</formula>
    </cfRule>
  </conditionalFormatting>
  <conditionalFormatting sqref="AA722:AA732">
    <cfRule type="cellIs" dxfId="4541" priority="4608" stopIfTrue="1" operator="equal">
      <formula>"NO ADMISIBLE"</formula>
    </cfRule>
  </conditionalFormatting>
  <conditionalFormatting sqref="AA722:AA732">
    <cfRule type="cellIs" dxfId="4540" priority="4606" stopIfTrue="1" operator="equal">
      <formula>"NO ADMISIBLE"</formula>
    </cfRule>
    <cfRule type="cellIs" dxfId="4539" priority="4607" stopIfTrue="1" operator="equal">
      <formula>"ADMISIBLE"</formula>
    </cfRule>
  </conditionalFormatting>
  <conditionalFormatting sqref="Q722:AI722 T723:AI732 Q723:R732">
    <cfRule type="cellIs" dxfId="4538" priority="4605" operator="equal">
      <formula>"NO CUMPLE"</formula>
    </cfRule>
  </conditionalFormatting>
  <conditionalFormatting sqref="B728:B731">
    <cfRule type="cellIs" dxfId="4537" priority="4604" stopIfTrue="1" operator="equal">
      <formula>"NO ADMISIBLE"</formula>
    </cfRule>
  </conditionalFormatting>
  <conditionalFormatting sqref="C734 C740:C743 AD734:AD743 U734:U743 Y734:Z743 M743:M744 Z744 M734:Q734 N735:Q744">
    <cfRule type="cellIs" dxfId="4536" priority="4603" stopIfTrue="1" operator="equal">
      <formula>"NO ADMISIBLE"</formula>
    </cfRule>
  </conditionalFormatting>
  <conditionalFormatting sqref="V734:Y734 V735:X743 V744 X744">
    <cfRule type="cellIs" dxfId="4535" priority="4601" stopIfTrue="1" operator="equal">
      <formula>"NO ADMISIBLE"</formula>
    </cfRule>
    <cfRule type="cellIs" dxfId="4534" priority="4602" stopIfTrue="1" operator="equal">
      <formula>"ADMISIBLE"</formula>
    </cfRule>
  </conditionalFormatting>
  <conditionalFormatting sqref="Z734:Z744">
    <cfRule type="cellIs" dxfId="4533" priority="4599" stopIfTrue="1" operator="equal">
      <formula>"NO ADMISIBLE"</formula>
    </cfRule>
    <cfRule type="cellIs" dxfId="4532" priority="4600" stopIfTrue="1" operator="equal">
      <formula>"ADMISIBLE"</formula>
    </cfRule>
  </conditionalFormatting>
  <conditionalFormatting sqref="AE734:AE743">
    <cfRule type="cellIs" dxfId="4531" priority="4598" stopIfTrue="1" operator="equal">
      <formula>"NO ADMISIBLE"</formula>
    </cfRule>
  </conditionalFormatting>
  <conditionalFormatting sqref="AE734">
    <cfRule type="cellIs" dxfId="4530" priority="4596" stopIfTrue="1" operator="equal">
      <formula>"NO ADMISIBLE"</formula>
    </cfRule>
    <cfRule type="cellIs" dxfId="4529" priority="4597" stopIfTrue="1" operator="equal">
      <formula>"ADMISIBLE"</formula>
    </cfRule>
  </conditionalFormatting>
  <conditionalFormatting sqref="AG734:AG743">
    <cfRule type="cellIs" dxfId="4528" priority="4595" stopIfTrue="1" operator="equal">
      <formula>"NO ADMISIBLE"</formula>
    </cfRule>
  </conditionalFormatting>
  <conditionalFormatting sqref="AG734">
    <cfRule type="cellIs" dxfId="4527" priority="4593" stopIfTrue="1" operator="equal">
      <formula>"NO ADMISIBLE"</formula>
    </cfRule>
    <cfRule type="cellIs" dxfId="4526" priority="4594" stopIfTrue="1" operator="equal">
      <formula>"ADMISIBLE"</formula>
    </cfRule>
  </conditionalFormatting>
  <conditionalFormatting sqref="R734:R744">
    <cfRule type="cellIs" dxfId="4525" priority="4592" stopIfTrue="1" operator="equal">
      <formula>"NO ADMISIBLE"</formula>
    </cfRule>
  </conditionalFormatting>
  <conditionalFormatting sqref="D734:D743">
    <cfRule type="cellIs" dxfId="4524" priority="4591" stopIfTrue="1" operator="equal">
      <formula>"NO ADMISIBLE"</formula>
    </cfRule>
  </conditionalFormatting>
  <conditionalFormatting sqref="AI734:AI744">
    <cfRule type="cellIs" dxfId="4523" priority="4590" stopIfTrue="1" operator="equal">
      <formula>"NO ADMISIBLE"</formula>
    </cfRule>
  </conditionalFormatting>
  <conditionalFormatting sqref="AI734:AI744">
    <cfRule type="cellIs" dxfId="4522" priority="4588" stopIfTrue="1" operator="equal">
      <formula>"NO ADMISIBLE"</formula>
    </cfRule>
    <cfRule type="cellIs" dxfId="4521" priority="4589" stopIfTrue="1" operator="equal">
      <formula>"ADMISIBLE"</formula>
    </cfRule>
  </conditionalFormatting>
  <conditionalFormatting sqref="AA734:AA744">
    <cfRule type="cellIs" dxfId="4520" priority="4587" stopIfTrue="1" operator="equal">
      <formula>"NO ADMISIBLE"</formula>
    </cfRule>
  </conditionalFormatting>
  <conditionalFormatting sqref="AA734:AA744">
    <cfRule type="cellIs" dxfId="4519" priority="4585" stopIfTrue="1" operator="equal">
      <formula>"NO ADMISIBLE"</formula>
    </cfRule>
    <cfRule type="cellIs" dxfId="4518" priority="4586" stopIfTrue="1" operator="equal">
      <formula>"ADMISIBLE"</formula>
    </cfRule>
  </conditionalFormatting>
  <conditionalFormatting sqref="J736:J744">
    <cfRule type="cellIs" dxfId="4517" priority="4584" stopIfTrue="1" operator="equal">
      <formula>"NO ADMISIBLE"</formula>
    </cfRule>
  </conditionalFormatting>
  <conditionalFormatting sqref="M735">
    <cfRule type="cellIs" dxfId="4516" priority="4583" stopIfTrue="1" operator="equal">
      <formula>"NO ADMISIBLE"</formula>
    </cfRule>
  </conditionalFormatting>
  <conditionalFormatting sqref="T734:T743">
    <cfRule type="cellIs" dxfId="4515" priority="4582" stopIfTrue="1" operator="equal">
      <formula>"NO ADMISIBLE"</formula>
    </cfRule>
  </conditionalFormatting>
  <conditionalFormatting sqref="T735:T743">
    <cfRule type="cellIs" dxfId="4514" priority="4579" operator="equal">
      <formula>"VERIFICAR"</formula>
    </cfRule>
    <cfRule type="cellIs" dxfId="4513" priority="4580" operator="equal">
      <formula>"NO"</formula>
    </cfRule>
    <cfRule type="cellIs" dxfId="4512" priority="4581" operator="equal">
      <formula>"SI"</formula>
    </cfRule>
  </conditionalFormatting>
  <conditionalFormatting sqref="AB734:AB743">
    <cfRule type="cellIs" dxfId="4511" priority="4578" stopIfTrue="1" operator="equal">
      <formula>"NO ADMISIBLE"</formula>
    </cfRule>
  </conditionalFormatting>
  <conditionalFormatting sqref="AC734:AC743">
    <cfRule type="cellIs" dxfId="4510" priority="4577" stopIfTrue="1" operator="equal">
      <formula>"NO ADMISIBLE"</formula>
    </cfRule>
  </conditionalFormatting>
  <conditionalFormatting sqref="AF734:AF744">
    <cfRule type="cellIs" dxfId="4509" priority="4576" stopIfTrue="1" operator="equal">
      <formula>"NO ADMISIBLE"</formula>
    </cfRule>
  </conditionalFormatting>
  <conditionalFormatting sqref="AF734:AF744">
    <cfRule type="cellIs" dxfId="4508" priority="4574" stopIfTrue="1" operator="equal">
      <formula>"NO ADMISIBLE"</formula>
    </cfRule>
    <cfRule type="cellIs" dxfId="4507" priority="4575" stopIfTrue="1" operator="equal">
      <formula>"ADMISIBLE"</formula>
    </cfRule>
  </conditionalFormatting>
  <conditionalFormatting sqref="AH734:AH744">
    <cfRule type="cellIs" dxfId="4506" priority="4573" stopIfTrue="1" operator="equal">
      <formula>"NO ADMISIBLE"</formula>
    </cfRule>
  </conditionalFormatting>
  <conditionalFormatting sqref="AH734:AH744">
    <cfRule type="cellIs" dxfId="4505" priority="4571" stopIfTrue="1" operator="equal">
      <formula>"NO ADMISIBLE"</formula>
    </cfRule>
    <cfRule type="cellIs" dxfId="4504" priority="4572" stopIfTrue="1" operator="equal">
      <formula>"ADMISIBLE"</formula>
    </cfRule>
  </conditionalFormatting>
  <conditionalFormatting sqref="B735:C735">
    <cfRule type="cellIs" dxfId="4503" priority="4570" stopIfTrue="1" operator="equal">
      <formula>"NO ADMISIBLE"</formula>
    </cfRule>
  </conditionalFormatting>
  <conditionalFormatting sqref="K738:M742 M736:M737">
    <cfRule type="cellIs" dxfId="4502" priority="4569" stopIfTrue="1" operator="equal">
      <formula>"NO ADMISIBLE"</formula>
    </cfRule>
  </conditionalFormatting>
  <conditionalFormatting sqref="J735:J744">
    <cfRule type="cellIs" dxfId="4501" priority="4568" stopIfTrue="1" operator="equal">
      <formula>"NO ADMISIBLE"</formula>
    </cfRule>
  </conditionalFormatting>
  <conditionalFormatting sqref="K738:L744">
    <cfRule type="cellIs" dxfId="4500" priority="4567" stopIfTrue="1" operator="equal">
      <formula>"NO ADMISIBLE"</formula>
    </cfRule>
  </conditionalFormatting>
  <conditionalFormatting sqref="C738:M744 M735:M737 C735:J737 B735:B744">
    <cfRule type="expression" dxfId="4499" priority="4566">
      <formula>MOD(ROW(),2)=0</formula>
    </cfRule>
  </conditionalFormatting>
  <conditionalFormatting sqref="T744:U744">
    <cfRule type="cellIs" dxfId="4498" priority="4565" stopIfTrue="1" operator="equal">
      <formula>"NO ADMISIBLE"</formula>
    </cfRule>
  </conditionalFormatting>
  <conditionalFormatting sqref="T744:U744">
    <cfRule type="cellIs" dxfId="4497" priority="4562" operator="equal">
      <formula>"VERIFICAR"</formula>
    </cfRule>
    <cfRule type="cellIs" dxfId="4496" priority="4563" operator="equal">
      <formula>"NO"</formula>
    </cfRule>
    <cfRule type="cellIs" dxfId="4495" priority="4564" operator="equal">
      <formula>"SI"</formula>
    </cfRule>
  </conditionalFormatting>
  <conditionalFormatting sqref="W744">
    <cfRule type="cellIs" dxfId="4494" priority="4561" stopIfTrue="1" operator="equal">
      <formula>"NO ADMISIBLE"</formula>
    </cfRule>
  </conditionalFormatting>
  <conditionalFormatting sqref="W744">
    <cfRule type="cellIs" dxfId="4493" priority="4558" operator="equal">
      <formula>"VERIFICAR"</formula>
    </cfRule>
    <cfRule type="cellIs" dxfId="4492" priority="4559" operator="equal">
      <formula>"NO"</formula>
    </cfRule>
    <cfRule type="cellIs" dxfId="4491" priority="4560" operator="equal">
      <formula>"SI"</formula>
    </cfRule>
  </conditionalFormatting>
  <conditionalFormatting sqref="Y744">
    <cfRule type="cellIs" dxfId="4490" priority="4557" stopIfTrue="1" operator="equal">
      <formula>"NO ADMISIBLE"</formula>
    </cfRule>
  </conditionalFormatting>
  <conditionalFormatting sqref="Y744">
    <cfRule type="cellIs" dxfId="4489" priority="4554" operator="equal">
      <formula>"VERIFICAR"</formula>
    </cfRule>
    <cfRule type="cellIs" dxfId="4488" priority="4555" operator="equal">
      <formula>"NO"</formula>
    </cfRule>
    <cfRule type="cellIs" dxfId="4487" priority="4556" operator="equal">
      <formula>"SI"</formula>
    </cfRule>
  </conditionalFormatting>
  <conditionalFormatting sqref="AA744:AI744">
    <cfRule type="cellIs" dxfId="4486" priority="4553" stopIfTrue="1" operator="equal">
      <formula>"NO ADMISIBLE"</formula>
    </cfRule>
  </conditionalFormatting>
  <conditionalFormatting sqref="AA744:AI744">
    <cfRule type="cellIs" dxfId="4485" priority="4550" operator="equal">
      <formula>"VERIFICAR"</formula>
    </cfRule>
    <cfRule type="cellIs" dxfId="4484" priority="4551" operator="equal">
      <formula>"NO"</formula>
    </cfRule>
    <cfRule type="cellIs" dxfId="4483" priority="4552" operator="equal">
      <formula>"SI"</formula>
    </cfRule>
  </conditionalFormatting>
  <conditionalFormatting sqref="S734">
    <cfRule type="cellIs" dxfId="4482" priority="4549" stopIfTrue="1" operator="equal">
      <formula>"NO ADMISIBLE"</formula>
    </cfRule>
  </conditionalFormatting>
  <conditionalFormatting sqref="S734">
    <cfRule type="cellIs" dxfId="4481" priority="4547" stopIfTrue="1" operator="equal">
      <formula>"NO ADMISIBLE"</formula>
    </cfRule>
    <cfRule type="cellIs" dxfId="4480" priority="4548" stopIfTrue="1" operator="equal">
      <formula>"ADMISIBLE"</formula>
    </cfRule>
  </conditionalFormatting>
  <conditionalFormatting sqref="K736:L737">
    <cfRule type="cellIs" dxfId="4479" priority="4546" stopIfTrue="1" operator="equal">
      <formula>"NO ADMISIBLE"</formula>
    </cfRule>
  </conditionalFormatting>
  <conditionalFormatting sqref="K735:L737">
    <cfRule type="cellIs" dxfId="4478" priority="4545" stopIfTrue="1" operator="equal">
      <formula>"NO ADMISIBLE"</formula>
    </cfRule>
  </conditionalFormatting>
  <conditionalFormatting sqref="K735:L737">
    <cfRule type="expression" dxfId="4477" priority="4544">
      <formula>MOD(ROW(),2)=0</formula>
    </cfRule>
  </conditionalFormatting>
  <conditionalFormatting sqref="K735:L737">
    <cfRule type="expression" dxfId="4476" priority="4543">
      <formula>AND(ROW()=CELL("row"),COLUMN()=CELL("COL"))</formula>
    </cfRule>
  </conditionalFormatting>
  <conditionalFormatting sqref="AA734:AA744">
    <cfRule type="cellIs" dxfId="4475" priority="4542" stopIfTrue="1" operator="equal">
      <formula>"NO ADMISIBLE"</formula>
    </cfRule>
  </conditionalFormatting>
  <conditionalFormatting sqref="AA734:AA744">
    <cfRule type="cellIs" dxfId="4474" priority="4540" stopIfTrue="1" operator="equal">
      <formula>"NO ADMISIBLE"</formula>
    </cfRule>
    <cfRule type="cellIs" dxfId="4473" priority="4541" stopIfTrue="1" operator="equal">
      <formula>"ADMISIBLE"</formula>
    </cfRule>
  </conditionalFormatting>
  <conditionalFormatting sqref="Q734:AI734 T735:AI744 Q735:R744">
    <cfRule type="cellIs" dxfId="4472" priority="4539" operator="equal">
      <formula>"NO CUMPLE"</formula>
    </cfRule>
  </conditionalFormatting>
  <conditionalFormatting sqref="B740:B743">
    <cfRule type="cellIs" dxfId="4471" priority="4538" stopIfTrue="1" operator="equal">
      <formula>"NO ADMISIBLE"</formula>
    </cfRule>
  </conditionalFormatting>
  <conditionalFormatting sqref="C746 C751:C754 M754:M755 Z755 M746:Q746">
    <cfRule type="cellIs" dxfId="4470" priority="4537" stopIfTrue="1" operator="equal">
      <formula>"NO ADMISIBLE"</formula>
    </cfRule>
  </conditionalFormatting>
  <conditionalFormatting sqref="V746:Y746 V755 X755">
    <cfRule type="cellIs" dxfId="4469" priority="4535" stopIfTrue="1" operator="equal">
      <formula>"NO ADMISIBLE"</formula>
    </cfRule>
    <cfRule type="cellIs" dxfId="4468" priority="4536" stopIfTrue="1" operator="equal">
      <formula>"ADMISIBLE"</formula>
    </cfRule>
  </conditionalFormatting>
  <conditionalFormatting sqref="AE746">
    <cfRule type="cellIs" dxfId="4467" priority="4530" stopIfTrue="1" operator="equal">
      <formula>"NO ADMISIBLE"</formula>
    </cfRule>
    <cfRule type="cellIs" dxfId="4466" priority="4531" stopIfTrue="1" operator="equal">
      <formula>"ADMISIBLE"</formula>
    </cfRule>
  </conditionalFormatting>
  <conditionalFormatting sqref="AG746">
    <cfRule type="cellIs" dxfId="4465" priority="4527" stopIfTrue="1" operator="equal">
      <formula>"NO ADMISIBLE"</formula>
    </cfRule>
    <cfRule type="cellIs" dxfId="4464" priority="4528" stopIfTrue="1" operator="equal">
      <formula>"ADMISIBLE"</formula>
    </cfRule>
  </conditionalFormatting>
  <conditionalFormatting sqref="M747">
    <cfRule type="cellIs" dxfId="4463" priority="4517" stopIfTrue="1" operator="equal">
      <formula>"NO ADMISIBLE"</formula>
    </cfRule>
  </conditionalFormatting>
  <conditionalFormatting sqref="B747:C747">
    <cfRule type="cellIs" dxfId="4462" priority="4504" stopIfTrue="1" operator="equal">
      <formula>"NO ADMISIBLE"</formula>
    </cfRule>
  </conditionalFormatting>
  <conditionalFormatting sqref="K749:M753">
    <cfRule type="cellIs" dxfId="4461" priority="4503" stopIfTrue="1" operator="equal">
      <formula>"NO ADMISIBLE"</formula>
    </cfRule>
  </conditionalFormatting>
  <conditionalFormatting sqref="K749:L755">
    <cfRule type="cellIs" dxfId="4460" priority="4501" stopIfTrue="1" operator="equal">
      <formula>"NO ADMISIBLE"</formula>
    </cfRule>
  </conditionalFormatting>
  <conditionalFormatting sqref="C749:M755">
    <cfRule type="expression" dxfId="4459" priority="4500">
      <formula>MOD(ROW(),2)=0</formula>
    </cfRule>
  </conditionalFormatting>
  <conditionalFormatting sqref="T755:U755">
    <cfRule type="cellIs" dxfId="4458" priority="4499" stopIfTrue="1" operator="equal">
      <formula>"NO ADMISIBLE"</formula>
    </cfRule>
  </conditionalFormatting>
  <conditionalFormatting sqref="T755:U755">
    <cfRule type="cellIs" dxfId="4457" priority="4496" operator="equal">
      <formula>"VERIFICAR"</formula>
    </cfRule>
    <cfRule type="cellIs" dxfId="4456" priority="4497" operator="equal">
      <formula>"NO"</formula>
    </cfRule>
    <cfRule type="cellIs" dxfId="4455" priority="4498" operator="equal">
      <formula>"SI"</formula>
    </cfRule>
  </conditionalFormatting>
  <conditionalFormatting sqref="W755">
    <cfRule type="cellIs" dxfId="4454" priority="4495" stopIfTrue="1" operator="equal">
      <formula>"NO ADMISIBLE"</formula>
    </cfRule>
  </conditionalFormatting>
  <conditionalFormatting sqref="W755">
    <cfRule type="cellIs" dxfId="4453" priority="4492" operator="equal">
      <formula>"VERIFICAR"</formula>
    </cfRule>
    <cfRule type="cellIs" dxfId="4452" priority="4493" operator="equal">
      <formula>"NO"</formula>
    </cfRule>
    <cfRule type="cellIs" dxfId="4451" priority="4494" operator="equal">
      <formula>"SI"</formula>
    </cfRule>
  </conditionalFormatting>
  <conditionalFormatting sqref="Y755">
    <cfRule type="cellIs" dxfId="4450" priority="4491" stopIfTrue="1" operator="equal">
      <formula>"NO ADMISIBLE"</formula>
    </cfRule>
  </conditionalFormatting>
  <conditionalFormatting sqref="Y755">
    <cfRule type="cellIs" dxfId="4449" priority="4488" operator="equal">
      <formula>"VERIFICAR"</formula>
    </cfRule>
    <cfRule type="cellIs" dxfId="4448" priority="4489" operator="equal">
      <formula>"NO"</formula>
    </cfRule>
    <cfRule type="cellIs" dxfId="4447" priority="4490" operator="equal">
      <formula>"SI"</formula>
    </cfRule>
  </conditionalFormatting>
  <conditionalFormatting sqref="AA755:AI755">
    <cfRule type="cellIs" dxfId="4446" priority="4487" stopIfTrue="1" operator="equal">
      <formula>"NO ADMISIBLE"</formula>
    </cfRule>
  </conditionalFormatting>
  <conditionalFormatting sqref="AA755:AI755">
    <cfRule type="cellIs" dxfId="4445" priority="4484" operator="equal">
      <formula>"VERIFICAR"</formula>
    </cfRule>
    <cfRule type="cellIs" dxfId="4444" priority="4485" operator="equal">
      <formula>"NO"</formula>
    </cfRule>
    <cfRule type="cellIs" dxfId="4443" priority="4486" operator="equal">
      <formula>"SI"</formula>
    </cfRule>
  </conditionalFormatting>
  <conditionalFormatting sqref="S746">
    <cfRule type="cellIs" dxfId="4442" priority="4483" stopIfTrue="1" operator="equal">
      <formula>"NO ADMISIBLE"</formula>
    </cfRule>
  </conditionalFormatting>
  <conditionalFormatting sqref="S746">
    <cfRule type="cellIs" dxfId="4441" priority="4481" stopIfTrue="1" operator="equal">
      <formula>"NO ADMISIBLE"</formula>
    </cfRule>
    <cfRule type="cellIs" dxfId="4440" priority="4482" stopIfTrue="1" operator="equal">
      <formula>"ADMISIBLE"</formula>
    </cfRule>
  </conditionalFormatting>
  <conditionalFormatting sqref="Q746:AI746">
    <cfRule type="cellIs" dxfId="4439" priority="4473" operator="equal">
      <formula>"NO CUMPLE"</formula>
    </cfRule>
  </conditionalFormatting>
  <conditionalFormatting sqref="B751:B754">
    <cfRule type="cellIs" dxfId="4438" priority="4472" stopIfTrue="1" operator="equal">
      <formula>"NO ADMISIBLE"</formula>
    </cfRule>
  </conditionalFormatting>
  <conditionalFormatting sqref="C757:C758 C764:C767 AD757:AD767 U757:U767 Y757:Z767 M767:M768 Z768 M757:Q758 N759:Q768">
    <cfRule type="cellIs" dxfId="4437" priority="4471" stopIfTrue="1" operator="equal">
      <formula>"NO ADMISIBLE"</formula>
    </cfRule>
  </conditionalFormatting>
  <conditionalFormatting sqref="V757:Y758 V759:X767 V768 X768">
    <cfRule type="cellIs" dxfId="4436" priority="4469" stopIfTrue="1" operator="equal">
      <formula>"NO ADMISIBLE"</formula>
    </cfRule>
    <cfRule type="cellIs" dxfId="4435" priority="4470" stopIfTrue="1" operator="equal">
      <formula>"ADMISIBLE"</formula>
    </cfRule>
  </conditionalFormatting>
  <conditionalFormatting sqref="Z757:Z768">
    <cfRule type="cellIs" dxfId="4434" priority="4467" stopIfTrue="1" operator="equal">
      <formula>"NO ADMISIBLE"</formula>
    </cfRule>
    <cfRule type="cellIs" dxfId="4433" priority="4468" stopIfTrue="1" operator="equal">
      <formula>"ADMISIBLE"</formula>
    </cfRule>
  </conditionalFormatting>
  <conditionalFormatting sqref="AE757:AE767">
    <cfRule type="cellIs" dxfId="4432" priority="4466" stopIfTrue="1" operator="equal">
      <formula>"NO ADMISIBLE"</formula>
    </cfRule>
  </conditionalFormatting>
  <conditionalFormatting sqref="AE757:AE758">
    <cfRule type="cellIs" dxfId="4431" priority="4464" stopIfTrue="1" operator="equal">
      <formula>"NO ADMISIBLE"</formula>
    </cfRule>
    <cfRule type="cellIs" dxfId="4430" priority="4465" stopIfTrue="1" operator="equal">
      <formula>"ADMISIBLE"</formula>
    </cfRule>
  </conditionalFormatting>
  <conditionalFormatting sqref="AG757:AG767">
    <cfRule type="cellIs" dxfId="4429" priority="4463" stopIfTrue="1" operator="equal">
      <formula>"NO ADMISIBLE"</formula>
    </cfRule>
  </conditionalFormatting>
  <conditionalFormatting sqref="AG757:AG758">
    <cfRule type="cellIs" dxfId="4428" priority="4461" stopIfTrue="1" operator="equal">
      <formula>"NO ADMISIBLE"</formula>
    </cfRule>
    <cfRule type="cellIs" dxfId="4427" priority="4462" stopIfTrue="1" operator="equal">
      <formula>"ADMISIBLE"</formula>
    </cfRule>
  </conditionalFormatting>
  <conditionalFormatting sqref="R757:R768">
    <cfRule type="cellIs" dxfId="4426" priority="4460" stopIfTrue="1" operator="equal">
      <formula>"NO ADMISIBLE"</formula>
    </cfRule>
  </conditionalFormatting>
  <conditionalFormatting sqref="D757:D767">
    <cfRule type="cellIs" dxfId="4425" priority="4459" stopIfTrue="1" operator="equal">
      <formula>"NO ADMISIBLE"</formula>
    </cfRule>
  </conditionalFormatting>
  <conditionalFormatting sqref="AI757:AI768">
    <cfRule type="cellIs" dxfId="4424" priority="4458" stopIfTrue="1" operator="equal">
      <formula>"NO ADMISIBLE"</formula>
    </cfRule>
  </conditionalFormatting>
  <conditionalFormatting sqref="AI757:AI768">
    <cfRule type="cellIs" dxfId="4423" priority="4456" stopIfTrue="1" operator="equal">
      <formula>"NO ADMISIBLE"</formula>
    </cfRule>
    <cfRule type="cellIs" dxfId="4422" priority="4457" stopIfTrue="1" operator="equal">
      <formula>"ADMISIBLE"</formula>
    </cfRule>
  </conditionalFormatting>
  <conditionalFormatting sqref="AA757:AA768">
    <cfRule type="cellIs" dxfId="4421" priority="4455" stopIfTrue="1" operator="equal">
      <formula>"NO ADMISIBLE"</formula>
    </cfRule>
  </conditionalFormatting>
  <conditionalFormatting sqref="AA757:AA768">
    <cfRule type="cellIs" dxfId="4420" priority="4453" stopIfTrue="1" operator="equal">
      <formula>"NO ADMISIBLE"</formula>
    </cfRule>
    <cfRule type="cellIs" dxfId="4419" priority="4454" stopIfTrue="1" operator="equal">
      <formula>"ADMISIBLE"</formula>
    </cfRule>
  </conditionalFormatting>
  <conditionalFormatting sqref="J760:J768">
    <cfRule type="cellIs" dxfId="4418" priority="4452" stopIfTrue="1" operator="equal">
      <formula>"NO ADMISIBLE"</formula>
    </cfRule>
  </conditionalFormatting>
  <conditionalFormatting sqref="M759">
    <cfRule type="cellIs" dxfId="4417" priority="4451" stopIfTrue="1" operator="equal">
      <formula>"NO ADMISIBLE"</formula>
    </cfRule>
  </conditionalFormatting>
  <conditionalFormatting sqref="T757:T767">
    <cfRule type="cellIs" dxfId="4416" priority="4450" stopIfTrue="1" operator="equal">
      <formula>"NO ADMISIBLE"</formula>
    </cfRule>
  </conditionalFormatting>
  <conditionalFormatting sqref="T759:T767">
    <cfRule type="cellIs" dxfId="4415" priority="4447" operator="equal">
      <formula>"VERIFICAR"</formula>
    </cfRule>
    <cfRule type="cellIs" dxfId="4414" priority="4448" operator="equal">
      <formula>"NO"</formula>
    </cfRule>
    <cfRule type="cellIs" dxfId="4413" priority="4449" operator="equal">
      <formula>"SI"</formula>
    </cfRule>
  </conditionalFormatting>
  <conditionalFormatting sqref="AB757:AB767">
    <cfRule type="cellIs" dxfId="4412" priority="4446" stopIfTrue="1" operator="equal">
      <formula>"NO ADMISIBLE"</formula>
    </cfRule>
  </conditionalFormatting>
  <conditionalFormatting sqref="AC757:AC767">
    <cfRule type="cellIs" dxfId="4411" priority="4445" stopIfTrue="1" operator="equal">
      <formula>"NO ADMISIBLE"</formula>
    </cfRule>
  </conditionalFormatting>
  <conditionalFormatting sqref="AF757:AF768">
    <cfRule type="cellIs" dxfId="4410" priority="4444" stopIfTrue="1" operator="equal">
      <formula>"NO ADMISIBLE"</formula>
    </cfRule>
  </conditionalFormatting>
  <conditionalFormatting sqref="AF757:AF768">
    <cfRule type="cellIs" dxfId="4409" priority="4442" stopIfTrue="1" operator="equal">
      <formula>"NO ADMISIBLE"</formula>
    </cfRule>
    <cfRule type="cellIs" dxfId="4408" priority="4443" stopIfTrue="1" operator="equal">
      <formula>"ADMISIBLE"</formula>
    </cfRule>
  </conditionalFormatting>
  <conditionalFormatting sqref="AH757:AH768">
    <cfRule type="cellIs" dxfId="4407" priority="4441" stopIfTrue="1" operator="equal">
      <formula>"NO ADMISIBLE"</formula>
    </cfRule>
  </conditionalFormatting>
  <conditionalFormatting sqref="AH757:AH768">
    <cfRule type="cellIs" dxfId="4406" priority="4439" stopIfTrue="1" operator="equal">
      <formula>"NO ADMISIBLE"</formula>
    </cfRule>
    <cfRule type="cellIs" dxfId="4405" priority="4440" stopIfTrue="1" operator="equal">
      <formula>"ADMISIBLE"</formula>
    </cfRule>
  </conditionalFormatting>
  <conditionalFormatting sqref="B759:C759">
    <cfRule type="cellIs" dxfId="4404" priority="4438" stopIfTrue="1" operator="equal">
      <formula>"NO ADMISIBLE"</formula>
    </cfRule>
  </conditionalFormatting>
  <conditionalFormatting sqref="K762:M766 M760:M761">
    <cfRule type="cellIs" dxfId="4403" priority="4437" stopIfTrue="1" operator="equal">
      <formula>"NO ADMISIBLE"</formula>
    </cfRule>
  </conditionalFormatting>
  <conditionalFormatting sqref="J759:J768">
    <cfRule type="cellIs" dxfId="4402" priority="4436" stopIfTrue="1" operator="equal">
      <formula>"NO ADMISIBLE"</formula>
    </cfRule>
  </conditionalFormatting>
  <conditionalFormatting sqref="K762:L768">
    <cfRule type="cellIs" dxfId="4401" priority="4435" stopIfTrue="1" operator="equal">
      <formula>"NO ADMISIBLE"</formula>
    </cfRule>
  </conditionalFormatting>
  <conditionalFormatting sqref="C762:M768 M759:M761 C759:J761 B759:B768">
    <cfRule type="expression" dxfId="4400" priority="4434">
      <formula>MOD(ROW(),2)=0</formula>
    </cfRule>
  </conditionalFormatting>
  <conditionalFormatting sqref="T768:U768">
    <cfRule type="cellIs" dxfId="4399" priority="4433" stopIfTrue="1" operator="equal">
      <formula>"NO ADMISIBLE"</formula>
    </cfRule>
  </conditionalFormatting>
  <conditionalFormatting sqref="T768:U768">
    <cfRule type="cellIs" dxfId="4398" priority="4430" operator="equal">
      <formula>"VERIFICAR"</formula>
    </cfRule>
    <cfRule type="cellIs" dxfId="4397" priority="4431" operator="equal">
      <formula>"NO"</formula>
    </cfRule>
    <cfRule type="cellIs" dxfId="4396" priority="4432" operator="equal">
      <formula>"SI"</formula>
    </cfRule>
  </conditionalFormatting>
  <conditionalFormatting sqref="W768">
    <cfRule type="cellIs" dxfId="4395" priority="4429" stopIfTrue="1" operator="equal">
      <formula>"NO ADMISIBLE"</formula>
    </cfRule>
  </conditionalFormatting>
  <conditionalFormatting sqref="W768">
    <cfRule type="cellIs" dxfId="4394" priority="4426" operator="equal">
      <formula>"VERIFICAR"</formula>
    </cfRule>
    <cfRule type="cellIs" dxfId="4393" priority="4427" operator="equal">
      <formula>"NO"</formula>
    </cfRule>
    <cfRule type="cellIs" dxfId="4392" priority="4428" operator="equal">
      <formula>"SI"</formula>
    </cfRule>
  </conditionalFormatting>
  <conditionalFormatting sqref="Y768">
    <cfRule type="cellIs" dxfId="4391" priority="4425" stopIfTrue="1" operator="equal">
      <formula>"NO ADMISIBLE"</formula>
    </cfRule>
  </conditionalFormatting>
  <conditionalFormatting sqref="Y768">
    <cfRule type="cellIs" dxfId="4390" priority="4422" operator="equal">
      <formula>"VERIFICAR"</formula>
    </cfRule>
    <cfRule type="cellIs" dxfId="4389" priority="4423" operator="equal">
      <formula>"NO"</formula>
    </cfRule>
    <cfRule type="cellIs" dxfId="4388" priority="4424" operator="equal">
      <formula>"SI"</formula>
    </cfRule>
  </conditionalFormatting>
  <conditionalFormatting sqref="AA768:AI768">
    <cfRule type="cellIs" dxfId="4387" priority="4421" stopIfTrue="1" operator="equal">
      <formula>"NO ADMISIBLE"</formula>
    </cfRule>
  </conditionalFormatting>
  <conditionalFormatting sqref="AA768:AI768">
    <cfRule type="cellIs" dxfId="4386" priority="4418" operator="equal">
      <formula>"VERIFICAR"</formula>
    </cfRule>
    <cfRule type="cellIs" dxfId="4385" priority="4419" operator="equal">
      <formula>"NO"</formula>
    </cfRule>
    <cfRule type="cellIs" dxfId="4384" priority="4420" operator="equal">
      <formula>"SI"</formula>
    </cfRule>
  </conditionalFormatting>
  <conditionalFormatting sqref="S757:S758">
    <cfRule type="cellIs" dxfId="4383" priority="4417" stopIfTrue="1" operator="equal">
      <formula>"NO ADMISIBLE"</formula>
    </cfRule>
  </conditionalFormatting>
  <conditionalFormatting sqref="S757:S758">
    <cfRule type="cellIs" dxfId="4382" priority="4415" stopIfTrue="1" operator="equal">
      <formula>"NO ADMISIBLE"</formula>
    </cfRule>
    <cfRule type="cellIs" dxfId="4381" priority="4416" stopIfTrue="1" operator="equal">
      <formula>"ADMISIBLE"</formula>
    </cfRule>
  </conditionalFormatting>
  <conditionalFormatting sqref="K760:L761">
    <cfRule type="cellIs" dxfId="4380" priority="4414" stopIfTrue="1" operator="equal">
      <formula>"NO ADMISIBLE"</formula>
    </cfRule>
  </conditionalFormatting>
  <conditionalFormatting sqref="K759:L761">
    <cfRule type="cellIs" dxfId="4379" priority="4413" stopIfTrue="1" operator="equal">
      <formula>"NO ADMISIBLE"</formula>
    </cfRule>
  </conditionalFormatting>
  <conditionalFormatting sqref="K759:L761">
    <cfRule type="expression" dxfId="4378" priority="4412">
      <formula>MOD(ROW(),2)=0</formula>
    </cfRule>
  </conditionalFormatting>
  <conditionalFormatting sqref="K759:L761">
    <cfRule type="expression" dxfId="4377" priority="4411">
      <formula>AND(ROW()=CELL("row"),COLUMN()=CELL("COL"))</formula>
    </cfRule>
  </conditionalFormatting>
  <conditionalFormatting sqref="AA757:AA768">
    <cfRule type="cellIs" dxfId="4376" priority="4410" stopIfTrue="1" operator="equal">
      <formula>"NO ADMISIBLE"</formula>
    </cfRule>
  </conditionalFormatting>
  <conditionalFormatting sqref="AA757:AA768">
    <cfRule type="cellIs" dxfId="4375" priority="4408" stopIfTrue="1" operator="equal">
      <formula>"NO ADMISIBLE"</formula>
    </cfRule>
    <cfRule type="cellIs" dxfId="4374" priority="4409" stopIfTrue="1" operator="equal">
      <formula>"ADMISIBLE"</formula>
    </cfRule>
  </conditionalFormatting>
  <conditionalFormatting sqref="Q757:AI758 T759:AI768 Q759:R768">
    <cfRule type="cellIs" dxfId="4373" priority="4407" operator="equal">
      <formula>"NO CUMPLE"</formula>
    </cfRule>
  </conditionalFormatting>
  <conditionalFormatting sqref="B764:B767">
    <cfRule type="cellIs" dxfId="4372" priority="4406" stopIfTrue="1" operator="equal">
      <formula>"NO ADMISIBLE"</formula>
    </cfRule>
  </conditionalFormatting>
  <conditionalFormatting sqref="C770 C776:C779 AD770:AD779 U770:U779 Y770:Z779 M779:M780 Z780 M770:Q770 N771:Q780">
    <cfRule type="cellIs" dxfId="4371" priority="4405" stopIfTrue="1" operator="equal">
      <formula>"NO ADMISIBLE"</formula>
    </cfRule>
  </conditionalFormatting>
  <conditionalFormatting sqref="V770:Y770 V771:X779 V780 X780">
    <cfRule type="cellIs" dxfId="4370" priority="4403" stopIfTrue="1" operator="equal">
      <formula>"NO ADMISIBLE"</formula>
    </cfRule>
    <cfRule type="cellIs" dxfId="4369" priority="4404" stopIfTrue="1" operator="equal">
      <formula>"ADMISIBLE"</formula>
    </cfRule>
  </conditionalFormatting>
  <conditionalFormatting sqref="Z770:Z780">
    <cfRule type="cellIs" dxfId="4368" priority="4401" stopIfTrue="1" operator="equal">
      <formula>"NO ADMISIBLE"</formula>
    </cfRule>
    <cfRule type="cellIs" dxfId="4367" priority="4402" stopIfTrue="1" operator="equal">
      <formula>"ADMISIBLE"</formula>
    </cfRule>
  </conditionalFormatting>
  <conditionalFormatting sqref="AE770:AE779">
    <cfRule type="cellIs" dxfId="4366" priority="4400" stopIfTrue="1" operator="equal">
      <formula>"NO ADMISIBLE"</formula>
    </cfRule>
  </conditionalFormatting>
  <conditionalFormatting sqref="AE770">
    <cfRule type="cellIs" dxfId="4365" priority="4398" stopIfTrue="1" operator="equal">
      <formula>"NO ADMISIBLE"</formula>
    </cfRule>
    <cfRule type="cellIs" dxfId="4364" priority="4399" stopIfTrue="1" operator="equal">
      <formula>"ADMISIBLE"</formula>
    </cfRule>
  </conditionalFormatting>
  <conditionalFormatting sqref="AG770:AG779">
    <cfRule type="cellIs" dxfId="4363" priority="4397" stopIfTrue="1" operator="equal">
      <formula>"NO ADMISIBLE"</formula>
    </cfRule>
  </conditionalFormatting>
  <conditionalFormatting sqref="AG770">
    <cfRule type="cellIs" dxfId="4362" priority="4395" stopIfTrue="1" operator="equal">
      <formula>"NO ADMISIBLE"</formula>
    </cfRule>
    <cfRule type="cellIs" dxfId="4361" priority="4396" stopIfTrue="1" operator="equal">
      <formula>"ADMISIBLE"</formula>
    </cfRule>
  </conditionalFormatting>
  <conditionalFormatting sqref="R770:R780">
    <cfRule type="cellIs" dxfId="4360" priority="4394" stopIfTrue="1" operator="equal">
      <formula>"NO ADMISIBLE"</formula>
    </cfRule>
  </conditionalFormatting>
  <conditionalFormatting sqref="D770:D779">
    <cfRule type="cellIs" dxfId="4359" priority="4393" stopIfTrue="1" operator="equal">
      <formula>"NO ADMISIBLE"</formula>
    </cfRule>
  </conditionalFormatting>
  <conditionalFormatting sqref="AI770:AI780">
    <cfRule type="cellIs" dxfId="4358" priority="4392" stopIfTrue="1" operator="equal">
      <formula>"NO ADMISIBLE"</formula>
    </cfRule>
  </conditionalFormatting>
  <conditionalFormatting sqref="AI770:AI780">
    <cfRule type="cellIs" dxfId="4357" priority="4390" stopIfTrue="1" operator="equal">
      <formula>"NO ADMISIBLE"</formula>
    </cfRule>
    <cfRule type="cellIs" dxfId="4356" priority="4391" stopIfTrue="1" operator="equal">
      <formula>"ADMISIBLE"</formula>
    </cfRule>
  </conditionalFormatting>
  <conditionalFormatting sqref="AA770:AA780">
    <cfRule type="cellIs" dxfId="4355" priority="4389" stopIfTrue="1" operator="equal">
      <formula>"NO ADMISIBLE"</formula>
    </cfRule>
  </conditionalFormatting>
  <conditionalFormatting sqref="AA770:AA780">
    <cfRule type="cellIs" dxfId="4354" priority="4387" stopIfTrue="1" operator="equal">
      <formula>"NO ADMISIBLE"</formula>
    </cfRule>
    <cfRule type="cellIs" dxfId="4353" priority="4388" stopIfTrue="1" operator="equal">
      <formula>"ADMISIBLE"</formula>
    </cfRule>
  </conditionalFormatting>
  <conditionalFormatting sqref="J772:J780">
    <cfRule type="cellIs" dxfId="4352" priority="4386" stopIfTrue="1" operator="equal">
      <formula>"NO ADMISIBLE"</formula>
    </cfRule>
  </conditionalFormatting>
  <conditionalFormatting sqref="M771">
    <cfRule type="cellIs" dxfId="4351" priority="4385" stopIfTrue="1" operator="equal">
      <formula>"NO ADMISIBLE"</formula>
    </cfRule>
  </conditionalFormatting>
  <conditionalFormatting sqref="T770:T779">
    <cfRule type="cellIs" dxfId="4350" priority="4384" stopIfTrue="1" operator="equal">
      <formula>"NO ADMISIBLE"</formula>
    </cfRule>
  </conditionalFormatting>
  <conditionalFormatting sqref="T771:T779">
    <cfRule type="cellIs" dxfId="4349" priority="4381" operator="equal">
      <formula>"VERIFICAR"</formula>
    </cfRule>
    <cfRule type="cellIs" dxfId="4348" priority="4382" operator="equal">
      <formula>"NO"</formula>
    </cfRule>
    <cfRule type="cellIs" dxfId="4347" priority="4383" operator="equal">
      <formula>"SI"</formula>
    </cfRule>
  </conditionalFormatting>
  <conditionalFormatting sqref="AB770:AB779">
    <cfRule type="cellIs" dxfId="4346" priority="4380" stopIfTrue="1" operator="equal">
      <formula>"NO ADMISIBLE"</formula>
    </cfRule>
  </conditionalFormatting>
  <conditionalFormatting sqref="AC770:AC779">
    <cfRule type="cellIs" dxfId="4345" priority="4379" stopIfTrue="1" operator="equal">
      <formula>"NO ADMISIBLE"</formula>
    </cfRule>
  </conditionalFormatting>
  <conditionalFormatting sqref="AF770:AF780">
    <cfRule type="cellIs" dxfId="4344" priority="4378" stopIfTrue="1" operator="equal">
      <formula>"NO ADMISIBLE"</formula>
    </cfRule>
  </conditionalFormatting>
  <conditionalFormatting sqref="AF770:AF780">
    <cfRule type="cellIs" dxfId="4343" priority="4376" stopIfTrue="1" operator="equal">
      <formula>"NO ADMISIBLE"</formula>
    </cfRule>
    <cfRule type="cellIs" dxfId="4342" priority="4377" stopIfTrue="1" operator="equal">
      <formula>"ADMISIBLE"</formula>
    </cfRule>
  </conditionalFormatting>
  <conditionalFormatting sqref="AH770:AH780">
    <cfRule type="cellIs" dxfId="4341" priority="4375" stopIfTrue="1" operator="equal">
      <formula>"NO ADMISIBLE"</formula>
    </cfRule>
  </conditionalFormatting>
  <conditionalFormatting sqref="AH770:AH780">
    <cfRule type="cellIs" dxfId="4340" priority="4373" stopIfTrue="1" operator="equal">
      <formula>"NO ADMISIBLE"</formula>
    </cfRule>
    <cfRule type="cellIs" dxfId="4339" priority="4374" stopIfTrue="1" operator="equal">
      <formula>"ADMISIBLE"</formula>
    </cfRule>
  </conditionalFormatting>
  <conditionalFormatting sqref="B771:C771">
    <cfRule type="cellIs" dxfId="4338" priority="4372" stopIfTrue="1" operator="equal">
      <formula>"NO ADMISIBLE"</formula>
    </cfRule>
  </conditionalFormatting>
  <conditionalFormatting sqref="K774:M778 M772:M773">
    <cfRule type="cellIs" dxfId="4337" priority="4371" stopIfTrue="1" operator="equal">
      <formula>"NO ADMISIBLE"</formula>
    </cfRule>
  </conditionalFormatting>
  <conditionalFormatting sqref="J771:J780">
    <cfRule type="cellIs" dxfId="4336" priority="4370" stopIfTrue="1" operator="equal">
      <formula>"NO ADMISIBLE"</formula>
    </cfRule>
  </conditionalFormatting>
  <conditionalFormatting sqref="K774:L780">
    <cfRule type="cellIs" dxfId="4335" priority="4369" stopIfTrue="1" operator="equal">
      <formula>"NO ADMISIBLE"</formula>
    </cfRule>
  </conditionalFormatting>
  <conditionalFormatting sqref="C774:M780 M771:M773 C771:J773 B771:B780">
    <cfRule type="expression" dxfId="4334" priority="4368">
      <formula>MOD(ROW(),2)=0</formula>
    </cfRule>
  </conditionalFormatting>
  <conditionalFormatting sqref="T780:U780">
    <cfRule type="cellIs" dxfId="4333" priority="4367" stopIfTrue="1" operator="equal">
      <formula>"NO ADMISIBLE"</formula>
    </cfRule>
  </conditionalFormatting>
  <conditionalFormatting sqref="T780:U780">
    <cfRule type="cellIs" dxfId="4332" priority="4364" operator="equal">
      <formula>"VERIFICAR"</formula>
    </cfRule>
    <cfRule type="cellIs" dxfId="4331" priority="4365" operator="equal">
      <formula>"NO"</formula>
    </cfRule>
    <cfRule type="cellIs" dxfId="4330" priority="4366" operator="equal">
      <formula>"SI"</formula>
    </cfRule>
  </conditionalFormatting>
  <conditionalFormatting sqref="W780">
    <cfRule type="cellIs" dxfId="4329" priority="4363" stopIfTrue="1" operator="equal">
      <formula>"NO ADMISIBLE"</formula>
    </cfRule>
  </conditionalFormatting>
  <conditionalFormatting sqref="W780">
    <cfRule type="cellIs" dxfId="4328" priority="4360" operator="equal">
      <formula>"VERIFICAR"</formula>
    </cfRule>
    <cfRule type="cellIs" dxfId="4327" priority="4361" operator="equal">
      <formula>"NO"</formula>
    </cfRule>
    <cfRule type="cellIs" dxfId="4326" priority="4362" operator="equal">
      <formula>"SI"</formula>
    </cfRule>
  </conditionalFormatting>
  <conditionalFormatting sqref="Y780">
    <cfRule type="cellIs" dxfId="4325" priority="4359" stopIfTrue="1" operator="equal">
      <formula>"NO ADMISIBLE"</formula>
    </cfRule>
  </conditionalFormatting>
  <conditionalFormatting sqref="Y780">
    <cfRule type="cellIs" dxfId="4324" priority="4356" operator="equal">
      <formula>"VERIFICAR"</formula>
    </cfRule>
    <cfRule type="cellIs" dxfId="4323" priority="4357" operator="equal">
      <formula>"NO"</formula>
    </cfRule>
    <cfRule type="cellIs" dxfId="4322" priority="4358" operator="equal">
      <formula>"SI"</formula>
    </cfRule>
  </conditionalFormatting>
  <conditionalFormatting sqref="AA780:AI780">
    <cfRule type="cellIs" dxfId="4321" priority="4355" stopIfTrue="1" operator="equal">
      <formula>"NO ADMISIBLE"</formula>
    </cfRule>
  </conditionalFormatting>
  <conditionalFormatting sqref="AA780:AI780">
    <cfRule type="cellIs" dxfId="4320" priority="4352" operator="equal">
      <formula>"VERIFICAR"</formula>
    </cfRule>
    <cfRule type="cellIs" dxfId="4319" priority="4353" operator="equal">
      <formula>"NO"</formula>
    </cfRule>
    <cfRule type="cellIs" dxfId="4318" priority="4354" operator="equal">
      <formula>"SI"</formula>
    </cfRule>
  </conditionalFormatting>
  <conditionalFormatting sqref="S770">
    <cfRule type="cellIs" dxfId="4317" priority="4351" stopIfTrue="1" operator="equal">
      <formula>"NO ADMISIBLE"</formula>
    </cfRule>
  </conditionalFormatting>
  <conditionalFormatting sqref="S770">
    <cfRule type="cellIs" dxfId="4316" priority="4349" stopIfTrue="1" operator="equal">
      <formula>"NO ADMISIBLE"</formula>
    </cfRule>
    <cfRule type="cellIs" dxfId="4315" priority="4350" stopIfTrue="1" operator="equal">
      <formula>"ADMISIBLE"</formula>
    </cfRule>
  </conditionalFormatting>
  <conditionalFormatting sqref="K772:L773">
    <cfRule type="cellIs" dxfId="4314" priority="4348" stopIfTrue="1" operator="equal">
      <formula>"NO ADMISIBLE"</formula>
    </cfRule>
  </conditionalFormatting>
  <conditionalFormatting sqref="K771:L773">
    <cfRule type="cellIs" dxfId="4313" priority="4347" stopIfTrue="1" operator="equal">
      <formula>"NO ADMISIBLE"</formula>
    </cfRule>
  </conditionalFormatting>
  <conditionalFormatting sqref="K771:L773">
    <cfRule type="expression" dxfId="4312" priority="4346">
      <formula>MOD(ROW(),2)=0</formula>
    </cfRule>
  </conditionalFormatting>
  <conditionalFormatting sqref="K771:L773">
    <cfRule type="expression" dxfId="4311" priority="4345">
      <formula>AND(ROW()=CELL("row"),COLUMN()=CELL("COL"))</formula>
    </cfRule>
  </conditionalFormatting>
  <conditionalFormatting sqref="AA770:AA780">
    <cfRule type="cellIs" dxfId="4310" priority="4344" stopIfTrue="1" operator="equal">
      <formula>"NO ADMISIBLE"</formula>
    </cfRule>
  </conditionalFormatting>
  <conditionalFormatting sqref="AA770:AA780">
    <cfRule type="cellIs" dxfId="4309" priority="4342" stopIfTrue="1" operator="equal">
      <formula>"NO ADMISIBLE"</formula>
    </cfRule>
    <cfRule type="cellIs" dxfId="4308" priority="4343" stopIfTrue="1" operator="equal">
      <formula>"ADMISIBLE"</formula>
    </cfRule>
  </conditionalFormatting>
  <conditionalFormatting sqref="Q770:AI770 T771:AI780 Q771:R780">
    <cfRule type="cellIs" dxfId="4307" priority="4341" operator="equal">
      <formula>"NO CUMPLE"</formula>
    </cfRule>
  </conditionalFormatting>
  <conditionalFormatting sqref="B776:B779">
    <cfRule type="cellIs" dxfId="4306" priority="4340" stopIfTrue="1" operator="equal">
      <formula>"NO ADMISIBLE"</formula>
    </cfRule>
  </conditionalFormatting>
  <conditionalFormatting sqref="C782 C788:C791 AD782:AD791 U782:U791 Y782:Z791 M791:M792 Z792 M782:Q782 N783:Q792">
    <cfRule type="cellIs" dxfId="4305" priority="4339" stopIfTrue="1" operator="equal">
      <formula>"NO ADMISIBLE"</formula>
    </cfRule>
  </conditionalFormatting>
  <conditionalFormatting sqref="V782:Y782 V783:X791 V792 X792">
    <cfRule type="cellIs" dxfId="4304" priority="4337" stopIfTrue="1" operator="equal">
      <formula>"NO ADMISIBLE"</formula>
    </cfRule>
    <cfRule type="cellIs" dxfId="4303" priority="4338" stopIfTrue="1" operator="equal">
      <formula>"ADMISIBLE"</formula>
    </cfRule>
  </conditionalFormatting>
  <conditionalFormatting sqref="Z782:Z792">
    <cfRule type="cellIs" dxfId="4302" priority="4335" stopIfTrue="1" operator="equal">
      <formula>"NO ADMISIBLE"</formula>
    </cfRule>
    <cfRule type="cellIs" dxfId="4301" priority="4336" stopIfTrue="1" operator="equal">
      <formula>"ADMISIBLE"</formula>
    </cfRule>
  </conditionalFormatting>
  <conditionalFormatting sqref="AE782:AE791">
    <cfRule type="cellIs" dxfId="4300" priority="4334" stopIfTrue="1" operator="equal">
      <formula>"NO ADMISIBLE"</formula>
    </cfRule>
  </conditionalFormatting>
  <conditionalFormatting sqref="AE782">
    <cfRule type="cellIs" dxfId="4299" priority="4332" stopIfTrue="1" operator="equal">
      <formula>"NO ADMISIBLE"</formula>
    </cfRule>
    <cfRule type="cellIs" dxfId="4298" priority="4333" stopIfTrue="1" operator="equal">
      <formula>"ADMISIBLE"</formula>
    </cfRule>
  </conditionalFormatting>
  <conditionalFormatting sqref="AG782:AG791">
    <cfRule type="cellIs" dxfId="4297" priority="4331" stopIfTrue="1" operator="equal">
      <formula>"NO ADMISIBLE"</formula>
    </cfRule>
  </conditionalFormatting>
  <conditionalFormatting sqref="AG782">
    <cfRule type="cellIs" dxfId="4296" priority="4329" stopIfTrue="1" operator="equal">
      <formula>"NO ADMISIBLE"</formula>
    </cfRule>
    <cfRule type="cellIs" dxfId="4295" priority="4330" stopIfTrue="1" operator="equal">
      <formula>"ADMISIBLE"</formula>
    </cfRule>
  </conditionalFormatting>
  <conditionalFormatting sqref="R782:R792">
    <cfRule type="cellIs" dxfId="4294" priority="4328" stopIfTrue="1" operator="equal">
      <formula>"NO ADMISIBLE"</formula>
    </cfRule>
  </conditionalFormatting>
  <conditionalFormatting sqref="D782:D791">
    <cfRule type="cellIs" dxfId="4293" priority="4327" stopIfTrue="1" operator="equal">
      <formula>"NO ADMISIBLE"</formula>
    </cfRule>
  </conditionalFormatting>
  <conditionalFormatting sqref="AI782:AI792">
    <cfRule type="cellIs" dxfId="4292" priority="4326" stopIfTrue="1" operator="equal">
      <formula>"NO ADMISIBLE"</formula>
    </cfRule>
  </conditionalFormatting>
  <conditionalFormatting sqref="AI782:AI792">
    <cfRule type="cellIs" dxfId="4291" priority="4324" stopIfTrue="1" operator="equal">
      <formula>"NO ADMISIBLE"</formula>
    </cfRule>
    <cfRule type="cellIs" dxfId="4290" priority="4325" stopIfTrue="1" operator="equal">
      <formula>"ADMISIBLE"</formula>
    </cfRule>
  </conditionalFormatting>
  <conditionalFormatting sqref="AA782:AA792">
    <cfRule type="cellIs" dxfId="4289" priority="4323" stopIfTrue="1" operator="equal">
      <formula>"NO ADMISIBLE"</formula>
    </cfRule>
  </conditionalFormatting>
  <conditionalFormatting sqref="AA782:AA792">
    <cfRule type="cellIs" dxfId="4288" priority="4321" stopIfTrue="1" operator="equal">
      <formula>"NO ADMISIBLE"</formula>
    </cfRule>
    <cfRule type="cellIs" dxfId="4287" priority="4322" stopIfTrue="1" operator="equal">
      <formula>"ADMISIBLE"</formula>
    </cfRule>
  </conditionalFormatting>
  <conditionalFormatting sqref="J784:J792">
    <cfRule type="cellIs" dxfId="4286" priority="4320" stopIfTrue="1" operator="equal">
      <formula>"NO ADMISIBLE"</formula>
    </cfRule>
  </conditionalFormatting>
  <conditionalFormatting sqref="M783">
    <cfRule type="cellIs" dxfId="4285" priority="4319" stopIfTrue="1" operator="equal">
      <formula>"NO ADMISIBLE"</formula>
    </cfRule>
  </conditionalFormatting>
  <conditionalFormatting sqref="T782:T791">
    <cfRule type="cellIs" dxfId="4284" priority="4318" stopIfTrue="1" operator="equal">
      <formula>"NO ADMISIBLE"</formula>
    </cfRule>
  </conditionalFormatting>
  <conditionalFormatting sqref="T783:T791">
    <cfRule type="cellIs" dxfId="4283" priority="4315" operator="equal">
      <formula>"VERIFICAR"</formula>
    </cfRule>
    <cfRule type="cellIs" dxfId="4282" priority="4316" operator="equal">
      <formula>"NO"</formula>
    </cfRule>
    <cfRule type="cellIs" dxfId="4281" priority="4317" operator="equal">
      <formula>"SI"</formula>
    </cfRule>
  </conditionalFormatting>
  <conditionalFormatting sqref="AB782:AB791">
    <cfRule type="cellIs" dxfId="4280" priority="4314" stopIfTrue="1" operator="equal">
      <formula>"NO ADMISIBLE"</formula>
    </cfRule>
  </conditionalFormatting>
  <conditionalFormatting sqref="AC782:AC791">
    <cfRule type="cellIs" dxfId="4279" priority="4313" stopIfTrue="1" operator="equal">
      <formula>"NO ADMISIBLE"</formula>
    </cfRule>
  </conditionalFormatting>
  <conditionalFormatting sqref="AF782:AF792">
    <cfRule type="cellIs" dxfId="4278" priority="4312" stopIfTrue="1" operator="equal">
      <formula>"NO ADMISIBLE"</formula>
    </cfRule>
  </conditionalFormatting>
  <conditionalFormatting sqref="AF782:AF792">
    <cfRule type="cellIs" dxfId="4277" priority="4310" stopIfTrue="1" operator="equal">
      <formula>"NO ADMISIBLE"</formula>
    </cfRule>
    <cfRule type="cellIs" dxfId="4276" priority="4311" stopIfTrue="1" operator="equal">
      <formula>"ADMISIBLE"</formula>
    </cfRule>
  </conditionalFormatting>
  <conditionalFormatting sqref="AH782:AH792">
    <cfRule type="cellIs" dxfId="4275" priority="4309" stopIfTrue="1" operator="equal">
      <formula>"NO ADMISIBLE"</formula>
    </cfRule>
  </conditionalFormatting>
  <conditionalFormatting sqref="AH782:AH792">
    <cfRule type="cellIs" dxfId="4274" priority="4307" stopIfTrue="1" operator="equal">
      <formula>"NO ADMISIBLE"</formula>
    </cfRule>
    <cfRule type="cellIs" dxfId="4273" priority="4308" stopIfTrue="1" operator="equal">
      <formula>"ADMISIBLE"</formula>
    </cfRule>
  </conditionalFormatting>
  <conditionalFormatting sqref="B783:C783">
    <cfRule type="cellIs" dxfId="4272" priority="4306" stopIfTrue="1" operator="equal">
      <formula>"NO ADMISIBLE"</formula>
    </cfRule>
  </conditionalFormatting>
  <conditionalFormatting sqref="K786:M790 M784:M785">
    <cfRule type="cellIs" dxfId="4271" priority="4305" stopIfTrue="1" operator="equal">
      <formula>"NO ADMISIBLE"</formula>
    </cfRule>
  </conditionalFormatting>
  <conditionalFormatting sqref="J783:J792">
    <cfRule type="cellIs" dxfId="4270" priority="4304" stopIfTrue="1" operator="equal">
      <formula>"NO ADMISIBLE"</formula>
    </cfRule>
  </conditionalFormatting>
  <conditionalFormatting sqref="K786:L792">
    <cfRule type="cellIs" dxfId="4269" priority="4303" stopIfTrue="1" operator="equal">
      <formula>"NO ADMISIBLE"</formula>
    </cfRule>
  </conditionalFormatting>
  <conditionalFormatting sqref="C786:M792 M783:M785 C783:J785 B783:B792">
    <cfRule type="expression" dxfId="4268" priority="4302">
      <formula>MOD(ROW(),2)=0</formula>
    </cfRule>
  </conditionalFormatting>
  <conditionalFormatting sqref="T792:U792">
    <cfRule type="cellIs" dxfId="4267" priority="4301" stopIfTrue="1" operator="equal">
      <formula>"NO ADMISIBLE"</formula>
    </cfRule>
  </conditionalFormatting>
  <conditionalFormatting sqref="T792:U792">
    <cfRule type="cellIs" dxfId="4266" priority="4298" operator="equal">
      <formula>"VERIFICAR"</formula>
    </cfRule>
    <cfRule type="cellIs" dxfId="4265" priority="4299" operator="equal">
      <formula>"NO"</formula>
    </cfRule>
    <cfRule type="cellIs" dxfId="4264" priority="4300" operator="equal">
      <formula>"SI"</formula>
    </cfRule>
  </conditionalFormatting>
  <conditionalFormatting sqref="W792">
    <cfRule type="cellIs" dxfId="4263" priority="4297" stopIfTrue="1" operator="equal">
      <formula>"NO ADMISIBLE"</formula>
    </cfRule>
  </conditionalFormatting>
  <conditionalFormatting sqref="W792">
    <cfRule type="cellIs" dxfId="4262" priority="4294" operator="equal">
      <formula>"VERIFICAR"</formula>
    </cfRule>
    <cfRule type="cellIs" dxfId="4261" priority="4295" operator="equal">
      <formula>"NO"</formula>
    </cfRule>
    <cfRule type="cellIs" dxfId="4260" priority="4296" operator="equal">
      <formula>"SI"</formula>
    </cfRule>
  </conditionalFormatting>
  <conditionalFormatting sqref="Y792">
    <cfRule type="cellIs" dxfId="4259" priority="4293" stopIfTrue="1" operator="equal">
      <formula>"NO ADMISIBLE"</formula>
    </cfRule>
  </conditionalFormatting>
  <conditionalFormatting sqref="Y792">
    <cfRule type="cellIs" dxfId="4258" priority="4290" operator="equal">
      <formula>"VERIFICAR"</formula>
    </cfRule>
    <cfRule type="cellIs" dxfId="4257" priority="4291" operator="equal">
      <formula>"NO"</formula>
    </cfRule>
    <cfRule type="cellIs" dxfId="4256" priority="4292" operator="equal">
      <formula>"SI"</formula>
    </cfRule>
  </conditionalFormatting>
  <conditionalFormatting sqref="AA792:AI792">
    <cfRule type="cellIs" dxfId="4255" priority="4289" stopIfTrue="1" operator="equal">
      <formula>"NO ADMISIBLE"</formula>
    </cfRule>
  </conditionalFormatting>
  <conditionalFormatting sqref="AA792:AI792">
    <cfRule type="cellIs" dxfId="4254" priority="4286" operator="equal">
      <formula>"VERIFICAR"</formula>
    </cfRule>
    <cfRule type="cellIs" dxfId="4253" priority="4287" operator="equal">
      <formula>"NO"</formula>
    </cfRule>
    <cfRule type="cellIs" dxfId="4252" priority="4288" operator="equal">
      <formula>"SI"</formula>
    </cfRule>
  </conditionalFormatting>
  <conditionalFormatting sqref="S782">
    <cfRule type="cellIs" dxfId="4251" priority="4285" stopIfTrue="1" operator="equal">
      <formula>"NO ADMISIBLE"</formula>
    </cfRule>
  </conditionalFormatting>
  <conditionalFormatting sqref="S782">
    <cfRule type="cellIs" dxfId="4250" priority="4283" stopIfTrue="1" operator="equal">
      <formula>"NO ADMISIBLE"</formula>
    </cfRule>
    <cfRule type="cellIs" dxfId="4249" priority="4284" stopIfTrue="1" operator="equal">
      <formula>"ADMISIBLE"</formula>
    </cfRule>
  </conditionalFormatting>
  <conditionalFormatting sqref="K784:L785">
    <cfRule type="cellIs" dxfId="4248" priority="4282" stopIfTrue="1" operator="equal">
      <formula>"NO ADMISIBLE"</formula>
    </cfRule>
  </conditionalFormatting>
  <conditionalFormatting sqref="K783:L785">
    <cfRule type="cellIs" dxfId="4247" priority="4281" stopIfTrue="1" operator="equal">
      <formula>"NO ADMISIBLE"</formula>
    </cfRule>
  </conditionalFormatting>
  <conditionalFormatting sqref="K783:L785">
    <cfRule type="expression" dxfId="4246" priority="4280">
      <formula>MOD(ROW(),2)=0</formula>
    </cfRule>
  </conditionalFormatting>
  <conditionalFormatting sqref="K783:L785">
    <cfRule type="expression" dxfId="4245" priority="4279">
      <formula>AND(ROW()=CELL("row"),COLUMN()=CELL("COL"))</formula>
    </cfRule>
  </conditionalFormatting>
  <conditionalFormatting sqref="AA782:AA792">
    <cfRule type="cellIs" dxfId="4244" priority="4278" stopIfTrue="1" operator="equal">
      <formula>"NO ADMISIBLE"</formula>
    </cfRule>
  </conditionalFormatting>
  <conditionalFormatting sqref="AA782:AA792">
    <cfRule type="cellIs" dxfId="4243" priority="4276" stopIfTrue="1" operator="equal">
      <formula>"NO ADMISIBLE"</formula>
    </cfRule>
    <cfRule type="cellIs" dxfId="4242" priority="4277" stopIfTrue="1" operator="equal">
      <formula>"ADMISIBLE"</formula>
    </cfRule>
  </conditionalFormatting>
  <conditionalFormatting sqref="Q782:AI782 T783:AI792 Q783:R792">
    <cfRule type="cellIs" dxfId="4241" priority="4275" operator="equal">
      <formula>"NO CUMPLE"</formula>
    </cfRule>
  </conditionalFormatting>
  <conditionalFormatting sqref="B788:B791">
    <cfRule type="cellIs" dxfId="4240" priority="4274" stopIfTrue="1" operator="equal">
      <formula>"NO ADMISIBLE"</formula>
    </cfRule>
  </conditionalFormatting>
  <conditionalFormatting sqref="C794 C800:C803 AD794:AD803 U794:U803 Y794:Z803 M803:M804 Z804 M794:Q794 N795:Q804">
    <cfRule type="cellIs" dxfId="4239" priority="4273" stopIfTrue="1" operator="equal">
      <formula>"NO ADMISIBLE"</formula>
    </cfRule>
  </conditionalFormatting>
  <conditionalFormatting sqref="V794:Y794 V795:X803 V804 X804">
    <cfRule type="cellIs" dxfId="4238" priority="4271" stopIfTrue="1" operator="equal">
      <formula>"NO ADMISIBLE"</formula>
    </cfRule>
    <cfRule type="cellIs" dxfId="4237" priority="4272" stopIfTrue="1" operator="equal">
      <formula>"ADMISIBLE"</formula>
    </cfRule>
  </conditionalFormatting>
  <conditionalFormatting sqref="Z794:Z804">
    <cfRule type="cellIs" dxfId="4236" priority="4269" stopIfTrue="1" operator="equal">
      <formula>"NO ADMISIBLE"</formula>
    </cfRule>
    <cfRule type="cellIs" dxfId="4235" priority="4270" stopIfTrue="1" operator="equal">
      <formula>"ADMISIBLE"</formula>
    </cfRule>
  </conditionalFormatting>
  <conditionalFormatting sqref="AE794:AE803">
    <cfRule type="cellIs" dxfId="4234" priority="4268" stopIfTrue="1" operator="equal">
      <formula>"NO ADMISIBLE"</formula>
    </cfRule>
  </conditionalFormatting>
  <conditionalFormatting sqref="AE794">
    <cfRule type="cellIs" dxfId="4233" priority="4266" stopIfTrue="1" operator="equal">
      <formula>"NO ADMISIBLE"</formula>
    </cfRule>
    <cfRule type="cellIs" dxfId="4232" priority="4267" stopIfTrue="1" operator="equal">
      <formula>"ADMISIBLE"</formula>
    </cfRule>
  </conditionalFormatting>
  <conditionalFormatting sqref="AG794:AG803">
    <cfRule type="cellIs" dxfId="4231" priority="4265" stopIfTrue="1" operator="equal">
      <formula>"NO ADMISIBLE"</formula>
    </cfRule>
  </conditionalFormatting>
  <conditionalFormatting sqref="AG794">
    <cfRule type="cellIs" dxfId="4230" priority="4263" stopIfTrue="1" operator="equal">
      <formula>"NO ADMISIBLE"</formula>
    </cfRule>
    <cfRule type="cellIs" dxfId="4229" priority="4264" stopIfTrue="1" operator="equal">
      <formula>"ADMISIBLE"</formula>
    </cfRule>
  </conditionalFormatting>
  <conditionalFormatting sqref="R794:R804">
    <cfRule type="cellIs" dxfId="4228" priority="4262" stopIfTrue="1" operator="equal">
      <formula>"NO ADMISIBLE"</formula>
    </cfRule>
  </conditionalFormatting>
  <conditionalFormatting sqref="D794:D803">
    <cfRule type="cellIs" dxfId="4227" priority="4261" stopIfTrue="1" operator="equal">
      <formula>"NO ADMISIBLE"</formula>
    </cfRule>
  </conditionalFormatting>
  <conditionalFormatting sqref="AI794:AI804">
    <cfRule type="cellIs" dxfId="4226" priority="4260" stopIfTrue="1" operator="equal">
      <formula>"NO ADMISIBLE"</formula>
    </cfRule>
  </conditionalFormatting>
  <conditionalFormatting sqref="AI794:AI804">
    <cfRule type="cellIs" dxfId="4225" priority="4258" stopIfTrue="1" operator="equal">
      <formula>"NO ADMISIBLE"</formula>
    </cfRule>
    <cfRule type="cellIs" dxfId="4224" priority="4259" stopIfTrue="1" operator="equal">
      <formula>"ADMISIBLE"</formula>
    </cfRule>
  </conditionalFormatting>
  <conditionalFormatting sqref="AA794:AA804">
    <cfRule type="cellIs" dxfId="4223" priority="4257" stopIfTrue="1" operator="equal">
      <formula>"NO ADMISIBLE"</formula>
    </cfRule>
  </conditionalFormatting>
  <conditionalFormatting sqref="AA794:AA804">
    <cfRule type="cellIs" dxfId="4222" priority="4255" stopIfTrue="1" operator="equal">
      <formula>"NO ADMISIBLE"</formula>
    </cfRule>
    <cfRule type="cellIs" dxfId="4221" priority="4256" stopIfTrue="1" operator="equal">
      <formula>"ADMISIBLE"</formula>
    </cfRule>
  </conditionalFormatting>
  <conditionalFormatting sqref="J796:J804">
    <cfRule type="cellIs" dxfId="4220" priority="4254" stopIfTrue="1" operator="equal">
      <formula>"NO ADMISIBLE"</formula>
    </cfRule>
  </conditionalFormatting>
  <conditionalFormatting sqref="M795">
    <cfRule type="cellIs" dxfId="4219" priority="4253" stopIfTrue="1" operator="equal">
      <formula>"NO ADMISIBLE"</formula>
    </cfRule>
  </conditionalFormatting>
  <conditionalFormatting sqref="T794:T803">
    <cfRule type="cellIs" dxfId="4218" priority="4252" stopIfTrue="1" operator="equal">
      <formula>"NO ADMISIBLE"</formula>
    </cfRule>
  </conditionalFormatting>
  <conditionalFormatting sqref="T795:T803">
    <cfRule type="cellIs" dxfId="4217" priority="4249" operator="equal">
      <formula>"VERIFICAR"</formula>
    </cfRule>
    <cfRule type="cellIs" dxfId="4216" priority="4250" operator="equal">
      <formula>"NO"</formula>
    </cfRule>
    <cfRule type="cellIs" dxfId="4215" priority="4251" operator="equal">
      <formula>"SI"</formula>
    </cfRule>
  </conditionalFormatting>
  <conditionalFormatting sqref="AB794:AB803">
    <cfRule type="cellIs" dxfId="4214" priority="4248" stopIfTrue="1" operator="equal">
      <formula>"NO ADMISIBLE"</formula>
    </cfRule>
  </conditionalFormatting>
  <conditionalFormatting sqref="AC794:AC803">
    <cfRule type="cellIs" dxfId="4213" priority="4247" stopIfTrue="1" operator="equal">
      <formula>"NO ADMISIBLE"</formula>
    </cfRule>
  </conditionalFormatting>
  <conditionalFormatting sqref="AF794:AF804">
    <cfRule type="cellIs" dxfId="4212" priority="4246" stopIfTrue="1" operator="equal">
      <formula>"NO ADMISIBLE"</formula>
    </cfRule>
  </conditionalFormatting>
  <conditionalFormatting sqref="AF794:AF804">
    <cfRule type="cellIs" dxfId="4211" priority="4244" stopIfTrue="1" operator="equal">
      <formula>"NO ADMISIBLE"</formula>
    </cfRule>
    <cfRule type="cellIs" dxfId="4210" priority="4245" stopIfTrue="1" operator="equal">
      <formula>"ADMISIBLE"</formula>
    </cfRule>
  </conditionalFormatting>
  <conditionalFormatting sqref="AH794:AH804">
    <cfRule type="cellIs" dxfId="4209" priority="4243" stopIfTrue="1" operator="equal">
      <formula>"NO ADMISIBLE"</formula>
    </cfRule>
  </conditionalFormatting>
  <conditionalFormatting sqref="AH794:AH804">
    <cfRule type="cellIs" dxfId="4208" priority="4241" stopIfTrue="1" operator="equal">
      <formula>"NO ADMISIBLE"</formula>
    </cfRule>
    <cfRule type="cellIs" dxfId="4207" priority="4242" stopIfTrue="1" operator="equal">
      <formula>"ADMISIBLE"</formula>
    </cfRule>
  </conditionalFormatting>
  <conditionalFormatting sqref="B795:C795">
    <cfRule type="cellIs" dxfId="4206" priority="4240" stopIfTrue="1" operator="equal">
      <formula>"NO ADMISIBLE"</formula>
    </cfRule>
  </conditionalFormatting>
  <conditionalFormatting sqref="K798:M802 M796:M797">
    <cfRule type="cellIs" dxfId="4205" priority="4239" stopIfTrue="1" operator="equal">
      <formula>"NO ADMISIBLE"</formula>
    </cfRule>
  </conditionalFormatting>
  <conditionalFormatting sqref="J795:J804">
    <cfRule type="cellIs" dxfId="4204" priority="4238" stopIfTrue="1" operator="equal">
      <formula>"NO ADMISIBLE"</formula>
    </cfRule>
  </conditionalFormatting>
  <conditionalFormatting sqref="K798:L804">
    <cfRule type="cellIs" dxfId="4203" priority="4237" stopIfTrue="1" operator="equal">
      <formula>"NO ADMISIBLE"</formula>
    </cfRule>
  </conditionalFormatting>
  <conditionalFormatting sqref="C798:M804 M795:M797 C795:J797 B795:B804">
    <cfRule type="expression" dxfId="4202" priority="4236">
      <formula>MOD(ROW(),2)=0</formula>
    </cfRule>
  </conditionalFormatting>
  <conditionalFormatting sqref="T804:U804">
    <cfRule type="cellIs" dxfId="4201" priority="4235" stopIfTrue="1" operator="equal">
      <formula>"NO ADMISIBLE"</formula>
    </cfRule>
  </conditionalFormatting>
  <conditionalFormatting sqref="T804:U804">
    <cfRule type="cellIs" dxfId="4200" priority="4232" operator="equal">
      <formula>"VERIFICAR"</formula>
    </cfRule>
    <cfRule type="cellIs" dxfId="4199" priority="4233" operator="equal">
      <formula>"NO"</formula>
    </cfRule>
    <cfRule type="cellIs" dxfId="4198" priority="4234" operator="equal">
      <formula>"SI"</formula>
    </cfRule>
  </conditionalFormatting>
  <conditionalFormatting sqref="W804">
    <cfRule type="cellIs" dxfId="4197" priority="4231" stopIfTrue="1" operator="equal">
      <formula>"NO ADMISIBLE"</formula>
    </cfRule>
  </conditionalFormatting>
  <conditionalFormatting sqref="W804">
    <cfRule type="cellIs" dxfId="4196" priority="4228" operator="equal">
      <formula>"VERIFICAR"</formula>
    </cfRule>
    <cfRule type="cellIs" dxfId="4195" priority="4229" operator="equal">
      <formula>"NO"</formula>
    </cfRule>
    <cfRule type="cellIs" dxfId="4194" priority="4230" operator="equal">
      <formula>"SI"</formula>
    </cfRule>
  </conditionalFormatting>
  <conditionalFormatting sqref="Y804">
    <cfRule type="cellIs" dxfId="4193" priority="4227" stopIfTrue="1" operator="equal">
      <formula>"NO ADMISIBLE"</formula>
    </cfRule>
  </conditionalFormatting>
  <conditionalFormatting sqref="Y804">
    <cfRule type="cellIs" dxfId="4192" priority="4224" operator="equal">
      <formula>"VERIFICAR"</formula>
    </cfRule>
    <cfRule type="cellIs" dxfId="4191" priority="4225" operator="equal">
      <formula>"NO"</formula>
    </cfRule>
    <cfRule type="cellIs" dxfId="4190" priority="4226" operator="equal">
      <formula>"SI"</formula>
    </cfRule>
  </conditionalFormatting>
  <conditionalFormatting sqref="AA804:AI804">
    <cfRule type="cellIs" dxfId="4189" priority="4223" stopIfTrue="1" operator="equal">
      <formula>"NO ADMISIBLE"</formula>
    </cfRule>
  </conditionalFormatting>
  <conditionalFormatting sqref="AA804:AI804">
    <cfRule type="cellIs" dxfId="4188" priority="4220" operator="equal">
      <formula>"VERIFICAR"</formula>
    </cfRule>
    <cfRule type="cellIs" dxfId="4187" priority="4221" operator="equal">
      <formula>"NO"</formula>
    </cfRule>
    <cfRule type="cellIs" dxfId="4186" priority="4222" operator="equal">
      <formula>"SI"</formula>
    </cfRule>
  </conditionalFormatting>
  <conditionalFormatting sqref="S794">
    <cfRule type="cellIs" dxfId="4185" priority="4219" stopIfTrue="1" operator="equal">
      <formula>"NO ADMISIBLE"</formula>
    </cfRule>
  </conditionalFormatting>
  <conditionalFormatting sqref="S794">
    <cfRule type="cellIs" dxfId="4184" priority="4217" stopIfTrue="1" operator="equal">
      <formula>"NO ADMISIBLE"</formula>
    </cfRule>
    <cfRule type="cellIs" dxfId="4183" priority="4218" stopIfTrue="1" operator="equal">
      <formula>"ADMISIBLE"</formula>
    </cfRule>
  </conditionalFormatting>
  <conditionalFormatting sqref="K796:L797">
    <cfRule type="cellIs" dxfId="4182" priority="4216" stopIfTrue="1" operator="equal">
      <formula>"NO ADMISIBLE"</formula>
    </cfRule>
  </conditionalFormatting>
  <conditionalFormatting sqref="K795:L797">
    <cfRule type="cellIs" dxfId="4181" priority="4215" stopIfTrue="1" operator="equal">
      <formula>"NO ADMISIBLE"</formula>
    </cfRule>
  </conditionalFormatting>
  <conditionalFormatting sqref="K795:L797">
    <cfRule type="expression" dxfId="4180" priority="4214">
      <formula>MOD(ROW(),2)=0</formula>
    </cfRule>
  </conditionalFormatting>
  <conditionalFormatting sqref="K795:L797">
    <cfRule type="expression" dxfId="4179" priority="4213">
      <formula>AND(ROW()=CELL("row"),COLUMN()=CELL("COL"))</formula>
    </cfRule>
  </conditionalFormatting>
  <conditionalFormatting sqref="AA794:AA804">
    <cfRule type="cellIs" dxfId="4178" priority="4212" stopIfTrue="1" operator="equal">
      <formula>"NO ADMISIBLE"</formula>
    </cfRule>
  </conditionalFormatting>
  <conditionalFormatting sqref="AA794:AA804">
    <cfRule type="cellIs" dxfId="4177" priority="4210" stopIfTrue="1" operator="equal">
      <formula>"NO ADMISIBLE"</formula>
    </cfRule>
    <cfRule type="cellIs" dxfId="4176" priority="4211" stopIfTrue="1" operator="equal">
      <formula>"ADMISIBLE"</formula>
    </cfRule>
  </conditionalFormatting>
  <conditionalFormatting sqref="Q794:AI794 T795:AI804 Q795:R804">
    <cfRule type="cellIs" dxfId="4175" priority="4209" operator="equal">
      <formula>"NO CUMPLE"</formula>
    </cfRule>
  </conditionalFormatting>
  <conditionalFormatting sqref="B800:B803">
    <cfRule type="cellIs" dxfId="4174" priority="4208" stopIfTrue="1" operator="equal">
      <formula>"NO ADMISIBLE"</formula>
    </cfRule>
  </conditionalFormatting>
  <conditionalFormatting sqref="C806 C812:C815 AD806:AD815 U806:U815 Y806:Z815 M815:M816 Z816 M806:Q806 N807:Q816">
    <cfRule type="cellIs" dxfId="4173" priority="4207" stopIfTrue="1" operator="equal">
      <formula>"NO ADMISIBLE"</formula>
    </cfRule>
  </conditionalFormatting>
  <conditionalFormatting sqref="V806:Y806 V807:X815 V816 X816">
    <cfRule type="cellIs" dxfId="4172" priority="4205" stopIfTrue="1" operator="equal">
      <formula>"NO ADMISIBLE"</formula>
    </cfRule>
    <cfRule type="cellIs" dxfId="4171" priority="4206" stopIfTrue="1" operator="equal">
      <formula>"ADMISIBLE"</formula>
    </cfRule>
  </conditionalFormatting>
  <conditionalFormatting sqref="Z806:Z816">
    <cfRule type="cellIs" dxfId="4170" priority="4203" stopIfTrue="1" operator="equal">
      <formula>"NO ADMISIBLE"</formula>
    </cfRule>
    <cfRule type="cellIs" dxfId="4169" priority="4204" stopIfTrue="1" operator="equal">
      <formula>"ADMISIBLE"</formula>
    </cfRule>
  </conditionalFormatting>
  <conditionalFormatting sqref="AE806:AE815">
    <cfRule type="cellIs" dxfId="4168" priority="4202" stopIfTrue="1" operator="equal">
      <formula>"NO ADMISIBLE"</formula>
    </cfRule>
  </conditionalFormatting>
  <conditionalFormatting sqref="AE806">
    <cfRule type="cellIs" dxfId="4167" priority="4200" stopIfTrue="1" operator="equal">
      <formula>"NO ADMISIBLE"</formula>
    </cfRule>
    <cfRule type="cellIs" dxfId="4166" priority="4201" stopIfTrue="1" operator="equal">
      <formula>"ADMISIBLE"</formula>
    </cfRule>
  </conditionalFormatting>
  <conditionalFormatting sqref="AG806:AG815">
    <cfRule type="cellIs" dxfId="4165" priority="4199" stopIfTrue="1" operator="equal">
      <formula>"NO ADMISIBLE"</formula>
    </cfRule>
  </conditionalFormatting>
  <conditionalFormatting sqref="AG806">
    <cfRule type="cellIs" dxfId="4164" priority="4197" stopIfTrue="1" operator="equal">
      <formula>"NO ADMISIBLE"</formula>
    </cfRule>
    <cfRule type="cellIs" dxfId="4163" priority="4198" stopIfTrue="1" operator="equal">
      <formula>"ADMISIBLE"</formula>
    </cfRule>
  </conditionalFormatting>
  <conditionalFormatting sqref="R806:R816">
    <cfRule type="cellIs" dxfId="4162" priority="4196" stopIfTrue="1" operator="equal">
      <formula>"NO ADMISIBLE"</formula>
    </cfRule>
  </conditionalFormatting>
  <conditionalFormatting sqref="D806:D815">
    <cfRule type="cellIs" dxfId="4161" priority="4195" stopIfTrue="1" operator="equal">
      <formula>"NO ADMISIBLE"</formula>
    </cfRule>
  </conditionalFormatting>
  <conditionalFormatting sqref="AI806:AI816">
    <cfRule type="cellIs" dxfId="4160" priority="4194" stopIfTrue="1" operator="equal">
      <formula>"NO ADMISIBLE"</formula>
    </cfRule>
  </conditionalFormatting>
  <conditionalFormatting sqref="AI806:AI816">
    <cfRule type="cellIs" dxfId="4159" priority="4192" stopIfTrue="1" operator="equal">
      <formula>"NO ADMISIBLE"</formula>
    </cfRule>
    <cfRule type="cellIs" dxfId="4158" priority="4193" stopIfTrue="1" operator="equal">
      <formula>"ADMISIBLE"</formula>
    </cfRule>
  </conditionalFormatting>
  <conditionalFormatting sqref="AA806:AA816">
    <cfRule type="cellIs" dxfId="4157" priority="4191" stopIfTrue="1" operator="equal">
      <formula>"NO ADMISIBLE"</formula>
    </cfRule>
  </conditionalFormatting>
  <conditionalFormatting sqref="AA806:AA816">
    <cfRule type="cellIs" dxfId="4156" priority="4189" stopIfTrue="1" operator="equal">
      <formula>"NO ADMISIBLE"</formula>
    </cfRule>
    <cfRule type="cellIs" dxfId="4155" priority="4190" stopIfTrue="1" operator="equal">
      <formula>"ADMISIBLE"</formula>
    </cfRule>
  </conditionalFormatting>
  <conditionalFormatting sqref="J808:J816">
    <cfRule type="cellIs" dxfId="4154" priority="4188" stopIfTrue="1" operator="equal">
      <formula>"NO ADMISIBLE"</formula>
    </cfRule>
  </conditionalFormatting>
  <conditionalFormatting sqref="M807">
    <cfRule type="cellIs" dxfId="4153" priority="4187" stopIfTrue="1" operator="equal">
      <formula>"NO ADMISIBLE"</formula>
    </cfRule>
  </conditionalFormatting>
  <conditionalFormatting sqref="T806:T815">
    <cfRule type="cellIs" dxfId="4152" priority="4186" stopIfTrue="1" operator="equal">
      <formula>"NO ADMISIBLE"</formula>
    </cfRule>
  </conditionalFormatting>
  <conditionalFormatting sqref="T807:T815">
    <cfRule type="cellIs" dxfId="4151" priority="4183" operator="equal">
      <formula>"VERIFICAR"</formula>
    </cfRule>
    <cfRule type="cellIs" dxfId="4150" priority="4184" operator="equal">
      <formula>"NO"</formula>
    </cfRule>
    <cfRule type="cellIs" dxfId="4149" priority="4185" operator="equal">
      <formula>"SI"</formula>
    </cfRule>
  </conditionalFormatting>
  <conditionalFormatting sqref="AB806:AB815">
    <cfRule type="cellIs" dxfId="4148" priority="4182" stopIfTrue="1" operator="equal">
      <formula>"NO ADMISIBLE"</formula>
    </cfRule>
  </conditionalFormatting>
  <conditionalFormatting sqref="AC806:AC815">
    <cfRule type="cellIs" dxfId="4147" priority="4181" stopIfTrue="1" operator="equal">
      <formula>"NO ADMISIBLE"</formula>
    </cfRule>
  </conditionalFormatting>
  <conditionalFormatting sqref="AF806:AF816">
    <cfRule type="cellIs" dxfId="4146" priority="4180" stopIfTrue="1" operator="equal">
      <formula>"NO ADMISIBLE"</formula>
    </cfRule>
  </conditionalFormatting>
  <conditionalFormatting sqref="AF806:AF816">
    <cfRule type="cellIs" dxfId="4145" priority="4178" stopIfTrue="1" operator="equal">
      <formula>"NO ADMISIBLE"</formula>
    </cfRule>
    <cfRule type="cellIs" dxfId="4144" priority="4179" stopIfTrue="1" operator="equal">
      <formula>"ADMISIBLE"</formula>
    </cfRule>
  </conditionalFormatting>
  <conditionalFormatting sqref="AH806:AH816">
    <cfRule type="cellIs" dxfId="4143" priority="4177" stopIfTrue="1" operator="equal">
      <formula>"NO ADMISIBLE"</formula>
    </cfRule>
  </conditionalFormatting>
  <conditionalFormatting sqref="AH806:AH816">
    <cfRule type="cellIs" dxfId="4142" priority="4175" stopIfTrue="1" operator="equal">
      <formula>"NO ADMISIBLE"</formula>
    </cfRule>
    <cfRule type="cellIs" dxfId="4141" priority="4176" stopIfTrue="1" operator="equal">
      <formula>"ADMISIBLE"</formula>
    </cfRule>
  </conditionalFormatting>
  <conditionalFormatting sqref="B807:C807">
    <cfRule type="cellIs" dxfId="4140" priority="4174" stopIfTrue="1" operator="equal">
      <formula>"NO ADMISIBLE"</formula>
    </cfRule>
  </conditionalFormatting>
  <conditionalFormatting sqref="K810:M814 M808:M809">
    <cfRule type="cellIs" dxfId="4139" priority="4173" stopIfTrue="1" operator="equal">
      <formula>"NO ADMISIBLE"</formula>
    </cfRule>
  </conditionalFormatting>
  <conditionalFormatting sqref="J807:J816">
    <cfRule type="cellIs" dxfId="4138" priority="4172" stopIfTrue="1" operator="equal">
      <formula>"NO ADMISIBLE"</formula>
    </cfRule>
  </conditionalFormatting>
  <conditionalFormatting sqref="K810:L816">
    <cfRule type="cellIs" dxfId="4137" priority="4171" stopIfTrue="1" operator="equal">
      <formula>"NO ADMISIBLE"</formula>
    </cfRule>
  </conditionalFormatting>
  <conditionalFormatting sqref="C810:M816 M807:M809 B807:B816 C807:J809">
    <cfRule type="expression" dxfId="4136" priority="4170">
      <formula>MOD(ROW(),2)=0</formula>
    </cfRule>
  </conditionalFormatting>
  <conditionalFormatting sqref="T816:U816">
    <cfRule type="cellIs" dxfId="4135" priority="4169" stopIfTrue="1" operator="equal">
      <formula>"NO ADMISIBLE"</formula>
    </cfRule>
  </conditionalFormatting>
  <conditionalFormatting sqref="T816:U816">
    <cfRule type="cellIs" dxfId="4134" priority="4166" operator="equal">
      <formula>"VERIFICAR"</formula>
    </cfRule>
    <cfRule type="cellIs" dxfId="4133" priority="4167" operator="equal">
      <formula>"NO"</formula>
    </cfRule>
    <cfRule type="cellIs" dxfId="4132" priority="4168" operator="equal">
      <formula>"SI"</formula>
    </cfRule>
  </conditionalFormatting>
  <conditionalFormatting sqref="W816">
    <cfRule type="cellIs" dxfId="4131" priority="4165" stopIfTrue="1" operator="equal">
      <formula>"NO ADMISIBLE"</formula>
    </cfRule>
  </conditionalFormatting>
  <conditionalFormatting sqref="W816">
    <cfRule type="cellIs" dxfId="4130" priority="4162" operator="equal">
      <formula>"VERIFICAR"</formula>
    </cfRule>
    <cfRule type="cellIs" dxfId="4129" priority="4163" operator="equal">
      <formula>"NO"</formula>
    </cfRule>
    <cfRule type="cellIs" dxfId="4128" priority="4164" operator="equal">
      <formula>"SI"</formula>
    </cfRule>
  </conditionalFormatting>
  <conditionalFormatting sqref="Y816">
    <cfRule type="cellIs" dxfId="4127" priority="4161" stopIfTrue="1" operator="equal">
      <formula>"NO ADMISIBLE"</formula>
    </cfRule>
  </conditionalFormatting>
  <conditionalFormatting sqref="Y816">
    <cfRule type="cellIs" dxfId="4126" priority="4158" operator="equal">
      <formula>"VERIFICAR"</formula>
    </cfRule>
    <cfRule type="cellIs" dxfId="4125" priority="4159" operator="equal">
      <formula>"NO"</formula>
    </cfRule>
    <cfRule type="cellIs" dxfId="4124" priority="4160" operator="equal">
      <formula>"SI"</formula>
    </cfRule>
  </conditionalFormatting>
  <conditionalFormatting sqref="AA816:AI816">
    <cfRule type="cellIs" dxfId="4123" priority="4157" stopIfTrue="1" operator="equal">
      <formula>"NO ADMISIBLE"</formula>
    </cfRule>
  </conditionalFormatting>
  <conditionalFormatting sqref="AA816:AI816">
    <cfRule type="cellIs" dxfId="4122" priority="4154" operator="equal">
      <formula>"VERIFICAR"</formula>
    </cfRule>
    <cfRule type="cellIs" dxfId="4121" priority="4155" operator="equal">
      <formula>"NO"</formula>
    </cfRule>
    <cfRule type="cellIs" dxfId="4120" priority="4156" operator="equal">
      <formula>"SI"</formula>
    </cfRule>
  </conditionalFormatting>
  <conditionalFormatting sqref="S806">
    <cfRule type="cellIs" dxfId="4119" priority="4153" stopIfTrue="1" operator="equal">
      <formula>"NO ADMISIBLE"</formula>
    </cfRule>
  </conditionalFormatting>
  <conditionalFormatting sqref="S806">
    <cfRule type="cellIs" dxfId="4118" priority="4151" stopIfTrue="1" operator="equal">
      <formula>"NO ADMISIBLE"</formula>
    </cfRule>
    <cfRule type="cellIs" dxfId="4117" priority="4152" stopIfTrue="1" operator="equal">
      <formula>"ADMISIBLE"</formula>
    </cfRule>
  </conditionalFormatting>
  <conditionalFormatting sqref="K808:L809">
    <cfRule type="cellIs" dxfId="4116" priority="4150" stopIfTrue="1" operator="equal">
      <formula>"NO ADMISIBLE"</formula>
    </cfRule>
  </conditionalFormatting>
  <conditionalFormatting sqref="K807:L809">
    <cfRule type="cellIs" dxfId="4115" priority="4149" stopIfTrue="1" operator="equal">
      <formula>"NO ADMISIBLE"</formula>
    </cfRule>
  </conditionalFormatting>
  <conditionalFormatting sqref="K807:L809">
    <cfRule type="expression" dxfId="4114" priority="4148">
      <formula>MOD(ROW(),2)=0</formula>
    </cfRule>
  </conditionalFormatting>
  <conditionalFormatting sqref="K807:L809">
    <cfRule type="expression" dxfId="4113" priority="4147">
      <formula>AND(ROW()=CELL("row"),COLUMN()=CELL("COL"))</formula>
    </cfRule>
  </conditionalFormatting>
  <conditionalFormatting sqref="AA806:AA816">
    <cfRule type="cellIs" dxfId="4112" priority="4146" stopIfTrue="1" operator="equal">
      <formula>"NO ADMISIBLE"</formula>
    </cfRule>
  </conditionalFormatting>
  <conditionalFormatting sqref="AA806:AA816">
    <cfRule type="cellIs" dxfId="4111" priority="4144" stopIfTrue="1" operator="equal">
      <formula>"NO ADMISIBLE"</formula>
    </cfRule>
    <cfRule type="cellIs" dxfId="4110" priority="4145" stopIfTrue="1" operator="equal">
      <formula>"ADMISIBLE"</formula>
    </cfRule>
  </conditionalFormatting>
  <conditionalFormatting sqref="Q806:AI806 T807:AI816 Q807:R816">
    <cfRule type="cellIs" dxfId="4109" priority="4143" operator="equal">
      <formula>"NO CUMPLE"</formula>
    </cfRule>
  </conditionalFormatting>
  <conditionalFormatting sqref="B812:B815">
    <cfRule type="cellIs" dxfId="4108" priority="4142" stopIfTrue="1" operator="equal">
      <formula>"NO ADMISIBLE"</formula>
    </cfRule>
  </conditionalFormatting>
  <conditionalFormatting sqref="C818 C824:C827 AD818:AD827 U818:U827 Y818:Z827 M827:M828 Z828 M818:Q818 N819:Q828">
    <cfRule type="cellIs" dxfId="4107" priority="4141" stopIfTrue="1" operator="equal">
      <formula>"NO ADMISIBLE"</formula>
    </cfRule>
  </conditionalFormatting>
  <conditionalFormatting sqref="V818:Y818 V819:X827 V828 X828">
    <cfRule type="cellIs" dxfId="4106" priority="4139" stopIfTrue="1" operator="equal">
      <formula>"NO ADMISIBLE"</formula>
    </cfRule>
    <cfRule type="cellIs" dxfId="4105" priority="4140" stopIfTrue="1" operator="equal">
      <formula>"ADMISIBLE"</formula>
    </cfRule>
  </conditionalFormatting>
  <conditionalFormatting sqref="Z818:Z828">
    <cfRule type="cellIs" dxfId="4104" priority="4137" stopIfTrue="1" operator="equal">
      <formula>"NO ADMISIBLE"</formula>
    </cfRule>
    <cfRule type="cellIs" dxfId="4103" priority="4138" stopIfTrue="1" operator="equal">
      <formula>"ADMISIBLE"</formula>
    </cfRule>
  </conditionalFormatting>
  <conditionalFormatting sqref="AE818:AE827">
    <cfRule type="cellIs" dxfId="4102" priority="4136" stopIfTrue="1" operator="equal">
      <formula>"NO ADMISIBLE"</formula>
    </cfRule>
  </conditionalFormatting>
  <conditionalFormatting sqref="AE818">
    <cfRule type="cellIs" dxfId="4101" priority="4134" stopIfTrue="1" operator="equal">
      <formula>"NO ADMISIBLE"</formula>
    </cfRule>
    <cfRule type="cellIs" dxfId="4100" priority="4135" stopIfTrue="1" operator="equal">
      <formula>"ADMISIBLE"</formula>
    </cfRule>
  </conditionalFormatting>
  <conditionalFormatting sqref="AG818:AG827">
    <cfRule type="cellIs" dxfId="4099" priority="4133" stopIfTrue="1" operator="equal">
      <formula>"NO ADMISIBLE"</formula>
    </cfRule>
  </conditionalFormatting>
  <conditionalFormatting sqref="AG818">
    <cfRule type="cellIs" dxfId="4098" priority="4131" stopIfTrue="1" operator="equal">
      <formula>"NO ADMISIBLE"</formula>
    </cfRule>
    <cfRule type="cellIs" dxfId="4097" priority="4132" stopIfTrue="1" operator="equal">
      <formula>"ADMISIBLE"</formula>
    </cfRule>
  </conditionalFormatting>
  <conditionalFormatting sqref="R818:R828">
    <cfRule type="cellIs" dxfId="4096" priority="4130" stopIfTrue="1" operator="equal">
      <formula>"NO ADMISIBLE"</formula>
    </cfRule>
  </conditionalFormatting>
  <conditionalFormatting sqref="D818:D827">
    <cfRule type="cellIs" dxfId="4095" priority="4129" stopIfTrue="1" operator="equal">
      <formula>"NO ADMISIBLE"</formula>
    </cfRule>
  </conditionalFormatting>
  <conditionalFormatting sqref="AI818:AI828">
    <cfRule type="cellIs" dxfId="4094" priority="4128" stopIfTrue="1" operator="equal">
      <formula>"NO ADMISIBLE"</formula>
    </cfRule>
  </conditionalFormatting>
  <conditionalFormatting sqref="AI818:AI828">
    <cfRule type="cellIs" dxfId="4093" priority="4126" stopIfTrue="1" operator="equal">
      <formula>"NO ADMISIBLE"</formula>
    </cfRule>
    <cfRule type="cellIs" dxfId="4092" priority="4127" stopIfTrue="1" operator="equal">
      <formula>"ADMISIBLE"</formula>
    </cfRule>
  </conditionalFormatting>
  <conditionalFormatting sqref="AA818:AA828">
    <cfRule type="cellIs" dxfId="4091" priority="4125" stopIfTrue="1" operator="equal">
      <formula>"NO ADMISIBLE"</formula>
    </cfRule>
  </conditionalFormatting>
  <conditionalFormatting sqref="AA818:AA828">
    <cfRule type="cellIs" dxfId="4090" priority="4123" stopIfTrue="1" operator="equal">
      <formula>"NO ADMISIBLE"</formula>
    </cfRule>
    <cfRule type="cellIs" dxfId="4089" priority="4124" stopIfTrue="1" operator="equal">
      <formula>"ADMISIBLE"</formula>
    </cfRule>
  </conditionalFormatting>
  <conditionalFormatting sqref="J820:J828">
    <cfRule type="cellIs" dxfId="4088" priority="4122" stopIfTrue="1" operator="equal">
      <formula>"NO ADMISIBLE"</formula>
    </cfRule>
  </conditionalFormatting>
  <conditionalFormatting sqref="M819">
    <cfRule type="cellIs" dxfId="4087" priority="4121" stopIfTrue="1" operator="equal">
      <formula>"NO ADMISIBLE"</formula>
    </cfRule>
  </conditionalFormatting>
  <conditionalFormatting sqref="T818:T827">
    <cfRule type="cellIs" dxfId="4086" priority="4120" stopIfTrue="1" operator="equal">
      <formula>"NO ADMISIBLE"</formula>
    </cfRule>
  </conditionalFormatting>
  <conditionalFormatting sqref="T819:T827">
    <cfRule type="cellIs" dxfId="4085" priority="4117" operator="equal">
      <formula>"VERIFICAR"</formula>
    </cfRule>
    <cfRule type="cellIs" dxfId="4084" priority="4118" operator="equal">
      <formula>"NO"</formula>
    </cfRule>
    <cfRule type="cellIs" dxfId="4083" priority="4119" operator="equal">
      <formula>"SI"</formula>
    </cfRule>
  </conditionalFormatting>
  <conditionalFormatting sqref="AB818:AB827">
    <cfRule type="cellIs" dxfId="4082" priority="4116" stopIfTrue="1" operator="equal">
      <formula>"NO ADMISIBLE"</formula>
    </cfRule>
  </conditionalFormatting>
  <conditionalFormatting sqref="AC818:AC827">
    <cfRule type="cellIs" dxfId="4081" priority="4115" stopIfTrue="1" operator="equal">
      <formula>"NO ADMISIBLE"</formula>
    </cfRule>
  </conditionalFormatting>
  <conditionalFormatting sqref="AF818:AF828">
    <cfRule type="cellIs" dxfId="4080" priority="4114" stopIfTrue="1" operator="equal">
      <formula>"NO ADMISIBLE"</formula>
    </cfRule>
  </conditionalFormatting>
  <conditionalFormatting sqref="AF818:AF828">
    <cfRule type="cellIs" dxfId="4079" priority="4112" stopIfTrue="1" operator="equal">
      <formula>"NO ADMISIBLE"</formula>
    </cfRule>
    <cfRule type="cellIs" dxfId="4078" priority="4113" stopIfTrue="1" operator="equal">
      <formula>"ADMISIBLE"</formula>
    </cfRule>
  </conditionalFormatting>
  <conditionalFormatting sqref="AH818:AH828">
    <cfRule type="cellIs" dxfId="4077" priority="4111" stopIfTrue="1" operator="equal">
      <formula>"NO ADMISIBLE"</formula>
    </cfRule>
  </conditionalFormatting>
  <conditionalFormatting sqref="AH818:AH828">
    <cfRule type="cellIs" dxfId="4076" priority="4109" stopIfTrue="1" operator="equal">
      <formula>"NO ADMISIBLE"</formula>
    </cfRule>
    <cfRule type="cellIs" dxfId="4075" priority="4110" stopIfTrue="1" operator="equal">
      <formula>"ADMISIBLE"</formula>
    </cfRule>
  </conditionalFormatting>
  <conditionalFormatting sqref="B819:C819">
    <cfRule type="cellIs" dxfId="4074" priority="4108" stopIfTrue="1" operator="equal">
      <formula>"NO ADMISIBLE"</formula>
    </cfRule>
  </conditionalFormatting>
  <conditionalFormatting sqref="K822:M826 M820:M821">
    <cfRule type="cellIs" dxfId="4073" priority="4107" stopIfTrue="1" operator="equal">
      <formula>"NO ADMISIBLE"</formula>
    </cfRule>
  </conditionalFormatting>
  <conditionalFormatting sqref="J819:J828">
    <cfRule type="cellIs" dxfId="4072" priority="4106" stopIfTrue="1" operator="equal">
      <formula>"NO ADMISIBLE"</formula>
    </cfRule>
  </conditionalFormatting>
  <conditionalFormatting sqref="K822:L828">
    <cfRule type="cellIs" dxfId="4071" priority="4105" stopIfTrue="1" operator="equal">
      <formula>"NO ADMISIBLE"</formula>
    </cfRule>
  </conditionalFormatting>
  <conditionalFormatting sqref="C822:M828 M819:M821 C819:J821 B819:B828">
    <cfRule type="expression" dxfId="4070" priority="4104">
      <formula>MOD(ROW(),2)=0</formula>
    </cfRule>
  </conditionalFormatting>
  <conditionalFormatting sqref="T828:U828">
    <cfRule type="cellIs" dxfId="4069" priority="4103" stopIfTrue="1" operator="equal">
      <formula>"NO ADMISIBLE"</formula>
    </cfRule>
  </conditionalFormatting>
  <conditionalFormatting sqref="T828:U828">
    <cfRule type="cellIs" dxfId="4068" priority="4100" operator="equal">
      <formula>"VERIFICAR"</formula>
    </cfRule>
    <cfRule type="cellIs" dxfId="4067" priority="4101" operator="equal">
      <formula>"NO"</formula>
    </cfRule>
    <cfRule type="cellIs" dxfId="4066" priority="4102" operator="equal">
      <formula>"SI"</formula>
    </cfRule>
  </conditionalFormatting>
  <conditionalFormatting sqref="W828">
    <cfRule type="cellIs" dxfId="4065" priority="4099" stopIfTrue="1" operator="equal">
      <formula>"NO ADMISIBLE"</formula>
    </cfRule>
  </conditionalFormatting>
  <conditionalFormatting sqref="W828">
    <cfRule type="cellIs" dxfId="4064" priority="4096" operator="equal">
      <formula>"VERIFICAR"</formula>
    </cfRule>
    <cfRule type="cellIs" dxfId="4063" priority="4097" operator="equal">
      <formula>"NO"</formula>
    </cfRule>
    <cfRule type="cellIs" dxfId="4062" priority="4098" operator="equal">
      <formula>"SI"</formula>
    </cfRule>
  </conditionalFormatting>
  <conditionalFormatting sqref="Y828">
    <cfRule type="cellIs" dxfId="4061" priority="4095" stopIfTrue="1" operator="equal">
      <formula>"NO ADMISIBLE"</formula>
    </cfRule>
  </conditionalFormatting>
  <conditionalFormatting sqref="Y828">
    <cfRule type="cellIs" dxfId="4060" priority="4092" operator="equal">
      <formula>"VERIFICAR"</formula>
    </cfRule>
    <cfRule type="cellIs" dxfId="4059" priority="4093" operator="equal">
      <formula>"NO"</formula>
    </cfRule>
    <cfRule type="cellIs" dxfId="4058" priority="4094" operator="equal">
      <formula>"SI"</formula>
    </cfRule>
  </conditionalFormatting>
  <conditionalFormatting sqref="AA828:AI828">
    <cfRule type="cellIs" dxfId="4057" priority="4091" stopIfTrue="1" operator="equal">
      <formula>"NO ADMISIBLE"</formula>
    </cfRule>
  </conditionalFormatting>
  <conditionalFormatting sqref="AA828:AI828">
    <cfRule type="cellIs" dxfId="4056" priority="4088" operator="equal">
      <formula>"VERIFICAR"</formula>
    </cfRule>
    <cfRule type="cellIs" dxfId="4055" priority="4089" operator="equal">
      <formula>"NO"</formula>
    </cfRule>
    <cfRule type="cellIs" dxfId="4054" priority="4090" operator="equal">
      <formula>"SI"</formula>
    </cfRule>
  </conditionalFormatting>
  <conditionalFormatting sqref="S818">
    <cfRule type="cellIs" dxfId="4053" priority="4087" stopIfTrue="1" operator="equal">
      <formula>"NO ADMISIBLE"</formula>
    </cfRule>
  </conditionalFormatting>
  <conditionalFormatting sqref="S818">
    <cfRule type="cellIs" dxfId="4052" priority="4085" stopIfTrue="1" operator="equal">
      <formula>"NO ADMISIBLE"</formula>
    </cfRule>
    <cfRule type="cellIs" dxfId="4051" priority="4086" stopIfTrue="1" operator="equal">
      <formula>"ADMISIBLE"</formula>
    </cfRule>
  </conditionalFormatting>
  <conditionalFormatting sqref="K820:L821">
    <cfRule type="cellIs" dxfId="4050" priority="4084" stopIfTrue="1" operator="equal">
      <formula>"NO ADMISIBLE"</formula>
    </cfRule>
  </conditionalFormatting>
  <conditionalFormatting sqref="K819:L821">
    <cfRule type="cellIs" dxfId="4049" priority="4083" stopIfTrue="1" operator="equal">
      <formula>"NO ADMISIBLE"</formula>
    </cfRule>
  </conditionalFormatting>
  <conditionalFormatting sqref="K819:L821">
    <cfRule type="expression" dxfId="4048" priority="4082">
      <formula>MOD(ROW(),2)=0</formula>
    </cfRule>
  </conditionalFormatting>
  <conditionalFormatting sqref="K819:L821">
    <cfRule type="expression" dxfId="4047" priority="4081">
      <formula>AND(ROW()=CELL("row"),COLUMN()=CELL("COL"))</formula>
    </cfRule>
  </conditionalFormatting>
  <conditionalFormatting sqref="AA818:AA828">
    <cfRule type="cellIs" dxfId="4046" priority="4080" stopIfTrue="1" operator="equal">
      <formula>"NO ADMISIBLE"</formula>
    </cfRule>
  </conditionalFormatting>
  <conditionalFormatting sqref="AA818:AA828">
    <cfRule type="cellIs" dxfId="4045" priority="4078" stopIfTrue="1" operator="equal">
      <formula>"NO ADMISIBLE"</formula>
    </cfRule>
    <cfRule type="cellIs" dxfId="4044" priority="4079" stopIfTrue="1" operator="equal">
      <formula>"ADMISIBLE"</formula>
    </cfRule>
  </conditionalFormatting>
  <conditionalFormatting sqref="Q818:AI818 T819:AI828 Q819:R828">
    <cfRule type="cellIs" dxfId="4043" priority="4077" operator="equal">
      <formula>"NO CUMPLE"</formula>
    </cfRule>
  </conditionalFormatting>
  <conditionalFormatting sqref="B824:B827">
    <cfRule type="cellIs" dxfId="4042" priority="4076" stopIfTrue="1" operator="equal">
      <formula>"NO ADMISIBLE"</formula>
    </cfRule>
  </conditionalFormatting>
  <conditionalFormatting sqref="C830 C836:C839 AD830:AD839 U830:U839 Y830:Z839 M839:M840 Z840 M830:Q830 N831:Q840">
    <cfRule type="cellIs" dxfId="4041" priority="4075" stopIfTrue="1" operator="equal">
      <formula>"NO ADMISIBLE"</formula>
    </cfRule>
  </conditionalFormatting>
  <conditionalFormatting sqref="V830:Y830 V831:X839 V840 X840">
    <cfRule type="cellIs" dxfId="4040" priority="4073" stopIfTrue="1" operator="equal">
      <formula>"NO ADMISIBLE"</formula>
    </cfRule>
    <cfRule type="cellIs" dxfId="4039" priority="4074" stopIfTrue="1" operator="equal">
      <formula>"ADMISIBLE"</formula>
    </cfRule>
  </conditionalFormatting>
  <conditionalFormatting sqref="Z830:Z840">
    <cfRule type="cellIs" dxfId="4038" priority="4071" stopIfTrue="1" operator="equal">
      <formula>"NO ADMISIBLE"</formula>
    </cfRule>
    <cfRule type="cellIs" dxfId="4037" priority="4072" stopIfTrue="1" operator="equal">
      <formula>"ADMISIBLE"</formula>
    </cfRule>
  </conditionalFormatting>
  <conditionalFormatting sqref="AE830:AE839">
    <cfRule type="cellIs" dxfId="4036" priority="4070" stopIfTrue="1" operator="equal">
      <formula>"NO ADMISIBLE"</formula>
    </cfRule>
  </conditionalFormatting>
  <conditionalFormatting sqref="AE830">
    <cfRule type="cellIs" dxfId="4035" priority="4068" stopIfTrue="1" operator="equal">
      <formula>"NO ADMISIBLE"</formula>
    </cfRule>
    <cfRule type="cellIs" dxfId="4034" priority="4069" stopIfTrue="1" operator="equal">
      <formula>"ADMISIBLE"</formula>
    </cfRule>
  </conditionalFormatting>
  <conditionalFormatting sqref="AG830:AG839">
    <cfRule type="cellIs" dxfId="4033" priority="4067" stopIfTrue="1" operator="equal">
      <formula>"NO ADMISIBLE"</formula>
    </cfRule>
  </conditionalFormatting>
  <conditionalFormatting sqref="AG830">
    <cfRule type="cellIs" dxfId="4032" priority="4065" stopIfTrue="1" operator="equal">
      <formula>"NO ADMISIBLE"</formula>
    </cfRule>
    <cfRule type="cellIs" dxfId="4031" priority="4066" stopIfTrue="1" operator="equal">
      <formula>"ADMISIBLE"</formula>
    </cfRule>
  </conditionalFormatting>
  <conditionalFormatting sqref="R830:R840">
    <cfRule type="cellIs" dxfId="4030" priority="4064" stopIfTrue="1" operator="equal">
      <formula>"NO ADMISIBLE"</formula>
    </cfRule>
  </conditionalFormatting>
  <conditionalFormatting sqref="D830:D839">
    <cfRule type="cellIs" dxfId="4029" priority="4063" stopIfTrue="1" operator="equal">
      <formula>"NO ADMISIBLE"</formula>
    </cfRule>
  </conditionalFormatting>
  <conditionalFormatting sqref="AI830:AI840">
    <cfRule type="cellIs" dxfId="4028" priority="4062" stopIfTrue="1" operator="equal">
      <formula>"NO ADMISIBLE"</formula>
    </cfRule>
  </conditionalFormatting>
  <conditionalFormatting sqref="AI830:AI840">
    <cfRule type="cellIs" dxfId="4027" priority="4060" stopIfTrue="1" operator="equal">
      <formula>"NO ADMISIBLE"</formula>
    </cfRule>
    <cfRule type="cellIs" dxfId="4026" priority="4061" stopIfTrue="1" operator="equal">
      <formula>"ADMISIBLE"</formula>
    </cfRule>
  </conditionalFormatting>
  <conditionalFormatting sqref="AA830:AA840">
    <cfRule type="cellIs" dxfId="4025" priority="4059" stopIfTrue="1" operator="equal">
      <formula>"NO ADMISIBLE"</formula>
    </cfRule>
  </conditionalFormatting>
  <conditionalFormatting sqref="AA830:AA840">
    <cfRule type="cellIs" dxfId="4024" priority="4057" stopIfTrue="1" operator="equal">
      <formula>"NO ADMISIBLE"</formula>
    </cfRule>
    <cfRule type="cellIs" dxfId="4023" priority="4058" stopIfTrue="1" operator="equal">
      <formula>"ADMISIBLE"</formula>
    </cfRule>
  </conditionalFormatting>
  <conditionalFormatting sqref="J832:J840">
    <cfRule type="cellIs" dxfId="4022" priority="4056" stopIfTrue="1" operator="equal">
      <formula>"NO ADMISIBLE"</formula>
    </cfRule>
  </conditionalFormatting>
  <conditionalFormatting sqref="M831">
    <cfRule type="cellIs" dxfId="4021" priority="4055" stopIfTrue="1" operator="equal">
      <formula>"NO ADMISIBLE"</formula>
    </cfRule>
  </conditionalFormatting>
  <conditionalFormatting sqref="T830:T839">
    <cfRule type="cellIs" dxfId="4020" priority="4054" stopIfTrue="1" operator="equal">
      <formula>"NO ADMISIBLE"</formula>
    </cfRule>
  </conditionalFormatting>
  <conditionalFormatting sqref="T831:T839">
    <cfRule type="cellIs" dxfId="4019" priority="4051" operator="equal">
      <formula>"VERIFICAR"</formula>
    </cfRule>
    <cfRule type="cellIs" dxfId="4018" priority="4052" operator="equal">
      <formula>"NO"</formula>
    </cfRule>
    <cfRule type="cellIs" dxfId="4017" priority="4053" operator="equal">
      <formula>"SI"</formula>
    </cfRule>
  </conditionalFormatting>
  <conditionalFormatting sqref="AB830:AB839">
    <cfRule type="cellIs" dxfId="4016" priority="4050" stopIfTrue="1" operator="equal">
      <formula>"NO ADMISIBLE"</formula>
    </cfRule>
  </conditionalFormatting>
  <conditionalFormatting sqref="AC830:AC839">
    <cfRule type="cellIs" dxfId="4015" priority="4049" stopIfTrue="1" operator="equal">
      <formula>"NO ADMISIBLE"</formula>
    </cfRule>
  </conditionalFormatting>
  <conditionalFormatting sqref="AF830:AF840">
    <cfRule type="cellIs" dxfId="4014" priority="4048" stopIfTrue="1" operator="equal">
      <formula>"NO ADMISIBLE"</formula>
    </cfRule>
  </conditionalFormatting>
  <conditionalFormatting sqref="AF830:AF840">
    <cfRule type="cellIs" dxfId="4013" priority="4046" stopIfTrue="1" operator="equal">
      <formula>"NO ADMISIBLE"</formula>
    </cfRule>
    <cfRule type="cellIs" dxfId="4012" priority="4047" stopIfTrue="1" operator="equal">
      <formula>"ADMISIBLE"</formula>
    </cfRule>
  </conditionalFormatting>
  <conditionalFormatting sqref="AH830:AH840">
    <cfRule type="cellIs" dxfId="4011" priority="4045" stopIfTrue="1" operator="equal">
      <formula>"NO ADMISIBLE"</formula>
    </cfRule>
  </conditionalFormatting>
  <conditionalFormatting sqref="AH830:AH840">
    <cfRule type="cellIs" dxfId="4010" priority="4043" stopIfTrue="1" operator="equal">
      <formula>"NO ADMISIBLE"</formula>
    </cfRule>
    <cfRule type="cellIs" dxfId="4009" priority="4044" stopIfTrue="1" operator="equal">
      <formula>"ADMISIBLE"</formula>
    </cfRule>
  </conditionalFormatting>
  <conditionalFormatting sqref="B831:C831">
    <cfRule type="cellIs" dxfId="4008" priority="4042" stopIfTrue="1" operator="equal">
      <formula>"NO ADMISIBLE"</formula>
    </cfRule>
  </conditionalFormatting>
  <conditionalFormatting sqref="K834:M838 M832:M833">
    <cfRule type="cellIs" dxfId="4007" priority="4041" stopIfTrue="1" operator="equal">
      <formula>"NO ADMISIBLE"</formula>
    </cfRule>
  </conditionalFormatting>
  <conditionalFormatting sqref="J831:J840">
    <cfRule type="cellIs" dxfId="4006" priority="4040" stopIfTrue="1" operator="equal">
      <formula>"NO ADMISIBLE"</formula>
    </cfRule>
  </conditionalFormatting>
  <conditionalFormatting sqref="K834:L840">
    <cfRule type="cellIs" dxfId="4005" priority="4039" stopIfTrue="1" operator="equal">
      <formula>"NO ADMISIBLE"</formula>
    </cfRule>
  </conditionalFormatting>
  <conditionalFormatting sqref="C834:M840 M831:M833 C831:J833 B831:B840">
    <cfRule type="expression" dxfId="4004" priority="4038">
      <formula>MOD(ROW(),2)=0</formula>
    </cfRule>
  </conditionalFormatting>
  <conditionalFormatting sqref="T840:U840">
    <cfRule type="cellIs" dxfId="4003" priority="4037" stopIfTrue="1" operator="equal">
      <formula>"NO ADMISIBLE"</formula>
    </cfRule>
  </conditionalFormatting>
  <conditionalFormatting sqref="T840:U840">
    <cfRule type="cellIs" dxfId="4002" priority="4034" operator="equal">
      <formula>"VERIFICAR"</formula>
    </cfRule>
    <cfRule type="cellIs" dxfId="4001" priority="4035" operator="equal">
      <formula>"NO"</formula>
    </cfRule>
    <cfRule type="cellIs" dxfId="4000" priority="4036" operator="equal">
      <formula>"SI"</formula>
    </cfRule>
  </conditionalFormatting>
  <conditionalFormatting sqref="W840">
    <cfRule type="cellIs" dxfId="3999" priority="4033" stopIfTrue="1" operator="equal">
      <formula>"NO ADMISIBLE"</formula>
    </cfRule>
  </conditionalFormatting>
  <conditionalFormatting sqref="W840">
    <cfRule type="cellIs" dxfId="3998" priority="4030" operator="equal">
      <formula>"VERIFICAR"</formula>
    </cfRule>
    <cfRule type="cellIs" dxfId="3997" priority="4031" operator="equal">
      <formula>"NO"</formula>
    </cfRule>
    <cfRule type="cellIs" dxfId="3996" priority="4032" operator="equal">
      <formula>"SI"</formula>
    </cfRule>
  </conditionalFormatting>
  <conditionalFormatting sqref="Y840">
    <cfRule type="cellIs" dxfId="3995" priority="4029" stopIfTrue="1" operator="equal">
      <formula>"NO ADMISIBLE"</formula>
    </cfRule>
  </conditionalFormatting>
  <conditionalFormatting sqref="Y840">
    <cfRule type="cellIs" dxfId="3994" priority="4026" operator="equal">
      <formula>"VERIFICAR"</formula>
    </cfRule>
    <cfRule type="cellIs" dxfId="3993" priority="4027" operator="equal">
      <formula>"NO"</formula>
    </cfRule>
    <cfRule type="cellIs" dxfId="3992" priority="4028" operator="equal">
      <formula>"SI"</formula>
    </cfRule>
  </conditionalFormatting>
  <conditionalFormatting sqref="AA840:AI840">
    <cfRule type="cellIs" dxfId="3991" priority="4025" stopIfTrue="1" operator="equal">
      <formula>"NO ADMISIBLE"</formula>
    </cfRule>
  </conditionalFormatting>
  <conditionalFormatting sqref="AA840:AI840">
    <cfRule type="cellIs" dxfId="3990" priority="4022" operator="equal">
      <formula>"VERIFICAR"</formula>
    </cfRule>
    <cfRule type="cellIs" dxfId="3989" priority="4023" operator="equal">
      <formula>"NO"</formula>
    </cfRule>
    <cfRule type="cellIs" dxfId="3988" priority="4024" operator="equal">
      <formula>"SI"</formula>
    </cfRule>
  </conditionalFormatting>
  <conditionalFormatting sqref="S830">
    <cfRule type="cellIs" dxfId="3987" priority="4021" stopIfTrue="1" operator="equal">
      <formula>"NO ADMISIBLE"</formula>
    </cfRule>
  </conditionalFormatting>
  <conditionalFormatting sqref="S830">
    <cfRule type="cellIs" dxfId="3986" priority="4019" stopIfTrue="1" operator="equal">
      <formula>"NO ADMISIBLE"</formula>
    </cfRule>
    <cfRule type="cellIs" dxfId="3985" priority="4020" stopIfTrue="1" operator="equal">
      <formula>"ADMISIBLE"</formula>
    </cfRule>
  </conditionalFormatting>
  <conditionalFormatting sqref="K832:L833">
    <cfRule type="cellIs" dxfId="3984" priority="4018" stopIfTrue="1" operator="equal">
      <formula>"NO ADMISIBLE"</formula>
    </cfRule>
  </conditionalFormatting>
  <conditionalFormatting sqref="K831:L833">
    <cfRule type="cellIs" dxfId="3983" priority="4017" stopIfTrue="1" operator="equal">
      <formula>"NO ADMISIBLE"</formula>
    </cfRule>
  </conditionalFormatting>
  <conditionalFormatting sqref="K831:L833">
    <cfRule type="expression" dxfId="3982" priority="4016">
      <formula>MOD(ROW(),2)=0</formula>
    </cfRule>
  </conditionalFormatting>
  <conditionalFormatting sqref="K831:L833">
    <cfRule type="expression" dxfId="3981" priority="4015">
      <formula>AND(ROW()=CELL("row"),COLUMN()=CELL("COL"))</formula>
    </cfRule>
  </conditionalFormatting>
  <conditionalFormatting sqref="AA830:AA840">
    <cfRule type="cellIs" dxfId="3980" priority="4014" stopIfTrue="1" operator="equal">
      <formula>"NO ADMISIBLE"</formula>
    </cfRule>
  </conditionalFormatting>
  <conditionalFormatting sqref="AA830:AA840">
    <cfRule type="cellIs" dxfId="3979" priority="4012" stopIfTrue="1" operator="equal">
      <formula>"NO ADMISIBLE"</formula>
    </cfRule>
    <cfRule type="cellIs" dxfId="3978" priority="4013" stopIfTrue="1" operator="equal">
      <formula>"ADMISIBLE"</formula>
    </cfRule>
  </conditionalFormatting>
  <conditionalFormatting sqref="Q830:AI830 T831:AI840 Q831:R840">
    <cfRule type="cellIs" dxfId="3977" priority="4011" operator="equal">
      <formula>"NO CUMPLE"</formula>
    </cfRule>
  </conditionalFormatting>
  <conditionalFormatting sqref="B836:B839">
    <cfRule type="cellIs" dxfId="3976" priority="4010" stopIfTrue="1" operator="equal">
      <formula>"NO ADMISIBLE"</formula>
    </cfRule>
  </conditionalFormatting>
  <conditionalFormatting sqref="C842 C848:C851 AD842:AD851 U842:U851 Y842:Z851 M851:M852 Z852 M842:Q842 N843:Q852">
    <cfRule type="cellIs" dxfId="3975" priority="4009" stopIfTrue="1" operator="equal">
      <formula>"NO ADMISIBLE"</formula>
    </cfRule>
  </conditionalFormatting>
  <conditionalFormatting sqref="V842:Y842 V843:X851 V852 X852">
    <cfRule type="cellIs" dxfId="3974" priority="4007" stopIfTrue="1" operator="equal">
      <formula>"NO ADMISIBLE"</formula>
    </cfRule>
    <cfRule type="cellIs" dxfId="3973" priority="4008" stopIfTrue="1" operator="equal">
      <formula>"ADMISIBLE"</formula>
    </cfRule>
  </conditionalFormatting>
  <conditionalFormatting sqref="Z842:Z852">
    <cfRule type="cellIs" dxfId="3972" priority="4005" stopIfTrue="1" operator="equal">
      <formula>"NO ADMISIBLE"</formula>
    </cfRule>
    <cfRule type="cellIs" dxfId="3971" priority="4006" stopIfTrue="1" operator="equal">
      <formula>"ADMISIBLE"</formula>
    </cfRule>
  </conditionalFormatting>
  <conditionalFormatting sqref="AE842:AE851">
    <cfRule type="cellIs" dxfId="3970" priority="4004" stopIfTrue="1" operator="equal">
      <formula>"NO ADMISIBLE"</formula>
    </cfRule>
  </conditionalFormatting>
  <conditionalFormatting sqref="AE842">
    <cfRule type="cellIs" dxfId="3969" priority="4002" stopIfTrue="1" operator="equal">
      <formula>"NO ADMISIBLE"</formula>
    </cfRule>
    <cfRule type="cellIs" dxfId="3968" priority="4003" stopIfTrue="1" operator="equal">
      <formula>"ADMISIBLE"</formula>
    </cfRule>
  </conditionalFormatting>
  <conditionalFormatting sqref="AG842:AG851">
    <cfRule type="cellIs" dxfId="3967" priority="4001" stopIfTrue="1" operator="equal">
      <formula>"NO ADMISIBLE"</formula>
    </cfRule>
  </conditionalFormatting>
  <conditionalFormatting sqref="AG842">
    <cfRule type="cellIs" dxfId="3966" priority="3999" stopIfTrue="1" operator="equal">
      <formula>"NO ADMISIBLE"</formula>
    </cfRule>
    <cfRule type="cellIs" dxfId="3965" priority="4000" stopIfTrue="1" operator="equal">
      <formula>"ADMISIBLE"</formula>
    </cfRule>
  </conditionalFormatting>
  <conditionalFormatting sqref="R842:R852">
    <cfRule type="cellIs" dxfId="3964" priority="3998" stopIfTrue="1" operator="equal">
      <formula>"NO ADMISIBLE"</formula>
    </cfRule>
  </conditionalFormatting>
  <conditionalFormatting sqref="D842:D851">
    <cfRule type="cellIs" dxfId="3963" priority="3997" stopIfTrue="1" operator="equal">
      <formula>"NO ADMISIBLE"</formula>
    </cfRule>
  </conditionalFormatting>
  <conditionalFormatting sqref="AI842:AI852">
    <cfRule type="cellIs" dxfId="3962" priority="3996" stopIfTrue="1" operator="equal">
      <formula>"NO ADMISIBLE"</formula>
    </cfRule>
  </conditionalFormatting>
  <conditionalFormatting sqref="AI842:AI852">
    <cfRule type="cellIs" dxfId="3961" priority="3994" stopIfTrue="1" operator="equal">
      <formula>"NO ADMISIBLE"</formula>
    </cfRule>
    <cfRule type="cellIs" dxfId="3960" priority="3995" stopIfTrue="1" operator="equal">
      <formula>"ADMISIBLE"</formula>
    </cfRule>
  </conditionalFormatting>
  <conditionalFormatting sqref="AA842:AA852">
    <cfRule type="cellIs" dxfId="3959" priority="3993" stopIfTrue="1" operator="equal">
      <formula>"NO ADMISIBLE"</formula>
    </cfRule>
  </conditionalFormatting>
  <conditionalFormatting sqref="AA842:AA852">
    <cfRule type="cellIs" dxfId="3958" priority="3991" stopIfTrue="1" operator="equal">
      <formula>"NO ADMISIBLE"</formula>
    </cfRule>
    <cfRule type="cellIs" dxfId="3957" priority="3992" stopIfTrue="1" operator="equal">
      <formula>"ADMISIBLE"</formula>
    </cfRule>
  </conditionalFormatting>
  <conditionalFormatting sqref="J844:J852">
    <cfRule type="cellIs" dxfId="3956" priority="3990" stopIfTrue="1" operator="equal">
      <formula>"NO ADMISIBLE"</formula>
    </cfRule>
  </conditionalFormatting>
  <conditionalFormatting sqref="M843">
    <cfRule type="cellIs" dxfId="3955" priority="3989" stopIfTrue="1" operator="equal">
      <formula>"NO ADMISIBLE"</formula>
    </cfRule>
  </conditionalFormatting>
  <conditionalFormatting sqref="T842:T851">
    <cfRule type="cellIs" dxfId="3954" priority="3988" stopIfTrue="1" operator="equal">
      <formula>"NO ADMISIBLE"</formula>
    </cfRule>
  </conditionalFormatting>
  <conditionalFormatting sqref="T843:T851">
    <cfRule type="cellIs" dxfId="3953" priority="3985" operator="equal">
      <formula>"VERIFICAR"</formula>
    </cfRule>
    <cfRule type="cellIs" dxfId="3952" priority="3986" operator="equal">
      <formula>"NO"</formula>
    </cfRule>
    <cfRule type="cellIs" dxfId="3951" priority="3987" operator="equal">
      <formula>"SI"</formula>
    </cfRule>
  </conditionalFormatting>
  <conditionalFormatting sqref="AB842:AB851">
    <cfRule type="cellIs" dxfId="3950" priority="3984" stopIfTrue="1" operator="equal">
      <formula>"NO ADMISIBLE"</formula>
    </cfRule>
  </conditionalFormatting>
  <conditionalFormatting sqref="AC842:AC851">
    <cfRule type="cellIs" dxfId="3949" priority="3983" stopIfTrue="1" operator="equal">
      <formula>"NO ADMISIBLE"</formula>
    </cfRule>
  </conditionalFormatting>
  <conditionalFormatting sqref="AF842:AF852">
    <cfRule type="cellIs" dxfId="3948" priority="3982" stopIfTrue="1" operator="equal">
      <formula>"NO ADMISIBLE"</formula>
    </cfRule>
  </conditionalFormatting>
  <conditionalFormatting sqref="AF842:AF852">
    <cfRule type="cellIs" dxfId="3947" priority="3980" stopIfTrue="1" operator="equal">
      <formula>"NO ADMISIBLE"</formula>
    </cfRule>
    <cfRule type="cellIs" dxfId="3946" priority="3981" stopIfTrue="1" operator="equal">
      <formula>"ADMISIBLE"</formula>
    </cfRule>
  </conditionalFormatting>
  <conditionalFormatting sqref="AH842:AH852">
    <cfRule type="cellIs" dxfId="3945" priority="3979" stopIfTrue="1" operator="equal">
      <formula>"NO ADMISIBLE"</formula>
    </cfRule>
  </conditionalFormatting>
  <conditionalFormatting sqref="AH842:AH852">
    <cfRule type="cellIs" dxfId="3944" priority="3977" stopIfTrue="1" operator="equal">
      <formula>"NO ADMISIBLE"</formula>
    </cfRule>
    <cfRule type="cellIs" dxfId="3943" priority="3978" stopIfTrue="1" operator="equal">
      <formula>"ADMISIBLE"</formula>
    </cfRule>
  </conditionalFormatting>
  <conditionalFormatting sqref="B843:C843">
    <cfRule type="cellIs" dxfId="3942" priority="3976" stopIfTrue="1" operator="equal">
      <formula>"NO ADMISIBLE"</formula>
    </cfRule>
  </conditionalFormatting>
  <conditionalFormatting sqref="K846:M850 M844:M845">
    <cfRule type="cellIs" dxfId="3941" priority="3975" stopIfTrue="1" operator="equal">
      <formula>"NO ADMISIBLE"</formula>
    </cfRule>
  </conditionalFormatting>
  <conditionalFormatting sqref="J843:J852">
    <cfRule type="cellIs" dxfId="3940" priority="3974" stopIfTrue="1" operator="equal">
      <formula>"NO ADMISIBLE"</formula>
    </cfRule>
  </conditionalFormatting>
  <conditionalFormatting sqref="K846:L852">
    <cfRule type="cellIs" dxfId="3939" priority="3973" stopIfTrue="1" operator="equal">
      <formula>"NO ADMISIBLE"</formula>
    </cfRule>
  </conditionalFormatting>
  <conditionalFormatting sqref="C846:M852 M843:M845 C843:J845 B843:B852">
    <cfRule type="expression" dxfId="3938" priority="3972">
      <formula>MOD(ROW(),2)=0</formula>
    </cfRule>
  </conditionalFormatting>
  <conditionalFormatting sqref="T852:U852">
    <cfRule type="cellIs" dxfId="3937" priority="3971" stopIfTrue="1" operator="equal">
      <formula>"NO ADMISIBLE"</formula>
    </cfRule>
  </conditionalFormatting>
  <conditionalFormatting sqref="T852:U852">
    <cfRule type="cellIs" dxfId="3936" priority="3968" operator="equal">
      <formula>"VERIFICAR"</formula>
    </cfRule>
    <cfRule type="cellIs" dxfId="3935" priority="3969" operator="equal">
      <formula>"NO"</formula>
    </cfRule>
    <cfRule type="cellIs" dxfId="3934" priority="3970" operator="equal">
      <formula>"SI"</formula>
    </cfRule>
  </conditionalFormatting>
  <conditionalFormatting sqref="W852">
    <cfRule type="cellIs" dxfId="3933" priority="3967" stopIfTrue="1" operator="equal">
      <formula>"NO ADMISIBLE"</formula>
    </cfRule>
  </conditionalFormatting>
  <conditionalFormatting sqref="W852">
    <cfRule type="cellIs" dxfId="3932" priority="3964" operator="equal">
      <formula>"VERIFICAR"</formula>
    </cfRule>
    <cfRule type="cellIs" dxfId="3931" priority="3965" operator="equal">
      <formula>"NO"</formula>
    </cfRule>
    <cfRule type="cellIs" dxfId="3930" priority="3966" operator="equal">
      <formula>"SI"</formula>
    </cfRule>
  </conditionalFormatting>
  <conditionalFormatting sqref="Y852">
    <cfRule type="cellIs" dxfId="3929" priority="3963" stopIfTrue="1" operator="equal">
      <formula>"NO ADMISIBLE"</formula>
    </cfRule>
  </conditionalFormatting>
  <conditionalFormatting sqref="Y852">
    <cfRule type="cellIs" dxfId="3928" priority="3960" operator="equal">
      <formula>"VERIFICAR"</formula>
    </cfRule>
    <cfRule type="cellIs" dxfId="3927" priority="3961" operator="equal">
      <formula>"NO"</formula>
    </cfRule>
    <cfRule type="cellIs" dxfId="3926" priority="3962" operator="equal">
      <formula>"SI"</formula>
    </cfRule>
  </conditionalFormatting>
  <conditionalFormatting sqref="AA852:AI852">
    <cfRule type="cellIs" dxfId="3925" priority="3959" stopIfTrue="1" operator="equal">
      <formula>"NO ADMISIBLE"</formula>
    </cfRule>
  </conditionalFormatting>
  <conditionalFormatting sqref="AA852:AI852">
    <cfRule type="cellIs" dxfId="3924" priority="3956" operator="equal">
      <formula>"VERIFICAR"</formula>
    </cfRule>
    <cfRule type="cellIs" dxfId="3923" priority="3957" operator="equal">
      <formula>"NO"</formula>
    </cfRule>
    <cfRule type="cellIs" dxfId="3922" priority="3958" operator="equal">
      <formula>"SI"</formula>
    </cfRule>
  </conditionalFormatting>
  <conditionalFormatting sqref="S842">
    <cfRule type="cellIs" dxfId="3921" priority="3955" stopIfTrue="1" operator="equal">
      <formula>"NO ADMISIBLE"</formula>
    </cfRule>
  </conditionalFormatting>
  <conditionalFormatting sqref="S842">
    <cfRule type="cellIs" dxfId="3920" priority="3953" stopIfTrue="1" operator="equal">
      <formula>"NO ADMISIBLE"</formula>
    </cfRule>
    <cfRule type="cellIs" dxfId="3919" priority="3954" stopIfTrue="1" operator="equal">
      <formula>"ADMISIBLE"</formula>
    </cfRule>
  </conditionalFormatting>
  <conditionalFormatting sqref="K844:L845">
    <cfRule type="cellIs" dxfId="3918" priority="3952" stopIfTrue="1" operator="equal">
      <formula>"NO ADMISIBLE"</formula>
    </cfRule>
  </conditionalFormatting>
  <conditionalFormatting sqref="K843:L845">
    <cfRule type="cellIs" dxfId="3917" priority="3951" stopIfTrue="1" operator="equal">
      <formula>"NO ADMISIBLE"</formula>
    </cfRule>
  </conditionalFormatting>
  <conditionalFormatting sqref="K843:L845">
    <cfRule type="expression" dxfId="3916" priority="3950">
      <formula>MOD(ROW(),2)=0</formula>
    </cfRule>
  </conditionalFormatting>
  <conditionalFormatting sqref="K843:L845">
    <cfRule type="expression" dxfId="3915" priority="3949">
      <formula>AND(ROW()=CELL("row"),COLUMN()=CELL("COL"))</formula>
    </cfRule>
  </conditionalFormatting>
  <conditionalFormatting sqref="AA842:AA852">
    <cfRule type="cellIs" dxfId="3914" priority="3948" stopIfTrue="1" operator="equal">
      <formula>"NO ADMISIBLE"</formula>
    </cfRule>
  </conditionalFormatting>
  <conditionalFormatting sqref="AA842:AA852">
    <cfRule type="cellIs" dxfId="3913" priority="3946" stopIfTrue="1" operator="equal">
      <formula>"NO ADMISIBLE"</formula>
    </cfRule>
    <cfRule type="cellIs" dxfId="3912" priority="3947" stopIfTrue="1" operator="equal">
      <formula>"ADMISIBLE"</formula>
    </cfRule>
  </conditionalFormatting>
  <conditionalFormatting sqref="Q842:AI842 T843:AI852 Q843:R852">
    <cfRule type="cellIs" dxfId="3911" priority="3945" operator="equal">
      <formula>"NO CUMPLE"</formula>
    </cfRule>
  </conditionalFormatting>
  <conditionalFormatting sqref="B848:B851">
    <cfRule type="cellIs" dxfId="3910" priority="3944" stopIfTrue="1" operator="equal">
      <formula>"NO ADMISIBLE"</formula>
    </cfRule>
  </conditionalFormatting>
  <conditionalFormatting sqref="C854 C860:C863 AD854:AD863 U854:U863 Y854:Z863 M863:M864 Z864 M854:Q854 N855:Q864">
    <cfRule type="cellIs" dxfId="3909" priority="3943" stopIfTrue="1" operator="equal">
      <formula>"NO ADMISIBLE"</formula>
    </cfRule>
  </conditionalFormatting>
  <conditionalFormatting sqref="V854:Y854 V855:X863 V864 X864">
    <cfRule type="cellIs" dxfId="3908" priority="3941" stopIfTrue="1" operator="equal">
      <formula>"NO ADMISIBLE"</formula>
    </cfRule>
    <cfRule type="cellIs" dxfId="3907" priority="3942" stopIfTrue="1" operator="equal">
      <formula>"ADMISIBLE"</formula>
    </cfRule>
  </conditionalFormatting>
  <conditionalFormatting sqref="Z854:Z864">
    <cfRule type="cellIs" dxfId="3906" priority="3939" stopIfTrue="1" operator="equal">
      <formula>"NO ADMISIBLE"</formula>
    </cfRule>
    <cfRule type="cellIs" dxfId="3905" priority="3940" stopIfTrue="1" operator="equal">
      <formula>"ADMISIBLE"</formula>
    </cfRule>
  </conditionalFormatting>
  <conditionalFormatting sqref="AE854:AE863">
    <cfRule type="cellIs" dxfId="3904" priority="3938" stopIfTrue="1" operator="equal">
      <formula>"NO ADMISIBLE"</formula>
    </cfRule>
  </conditionalFormatting>
  <conditionalFormatting sqref="AE854">
    <cfRule type="cellIs" dxfId="3903" priority="3936" stopIfTrue="1" operator="equal">
      <formula>"NO ADMISIBLE"</formula>
    </cfRule>
    <cfRule type="cellIs" dxfId="3902" priority="3937" stopIfTrue="1" operator="equal">
      <formula>"ADMISIBLE"</formula>
    </cfRule>
  </conditionalFormatting>
  <conditionalFormatting sqref="AG854:AG863">
    <cfRule type="cellIs" dxfId="3901" priority="3935" stopIfTrue="1" operator="equal">
      <formula>"NO ADMISIBLE"</formula>
    </cfRule>
  </conditionalFormatting>
  <conditionalFormatting sqref="AG854">
    <cfRule type="cellIs" dxfId="3900" priority="3933" stopIfTrue="1" operator="equal">
      <formula>"NO ADMISIBLE"</formula>
    </cfRule>
    <cfRule type="cellIs" dxfId="3899" priority="3934" stopIfTrue="1" operator="equal">
      <formula>"ADMISIBLE"</formula>
    </cfRule>
  </conditionalFormatting>
  <conditionalFormatting sqref="R854:R864">
    <cfRule type="cellIs" dxfId="3898" priority="3932" stopIfTrue="1" operator="equal">
      <formula>"NO ADMISIBLE"</formula>
    </cfRule>
  </conditionalFormatting>
  <conditionalFormatting sqref="D854:D863">
    <cfRule type="cellIs" dxfId="3897" priority="3931" stopIfTrue="1" operator="equal">
      <formula>"NO ADMISIBLE"</formula>
    </cfRule>
  </conditionalFormatting>
  <conditionalFormatting sqref="AI854:AI864">
    <cfRule type="cellIs" dxfId="3896" priority="3930" stopIfTrue="1" operator="equal">
      <formula>"NO ADMISIBLE"</formula>
    </cfRule>
  </conditionalFormatting>
  <conditionalFormatting sqref="AI854:AI864">
    <cfRule type="cellIs" dxfId="3895" priority="3928" stopIfTrue="1" operator="equal">
      <formula>"NO ADMISIBLE"</formula>
    </cfRule>
    <cfRule type="cellIs" dxfId="3894" priority="3929" stopIfTrue="1" operator="equal">
      <formula>"ADMISIBLE"</formula>
    </cfRule>
  </conditionalFormatting>
  <conditionalFormatting sqref="AA854:AA864">
    <cfRule type="cellIs" dxfId="3893" priority="3927" stopIfTrue="1" operator="equal">
      <formula>"NO ADMISIBLE"</formula>
    </cfRule>
  </conditionalFormatting>
  <conditionalFormatting sqref="AA854:AA864">
    <cfRule type="cellIs" dxfId="3892" priority="3925" stopIfTrue="1" operator="equal">
      <formula>"NO ADMISIBLE"</formula>
    </cfRule>
    <cfRule type="cellIs" dxfId="3891" priority="3926" stopIfTrue="1" operator="equal">
      <formula>"ADMISIBLE"</formula>
    </cfRule>
  </conditionalFormatting>
  <conditionalFormatting sqref="J856:J864">
    <cfRule type="cellIs" dxfId="3890" priority="3924" stopIfTrue="1" operator="equal">
      <formula>"NO ADMISIBLE"</formula>
    </cfRule>
  </conditionalFormatting>
  <conditionalFormatting sqref="M855">
    <cfRule type="cellIs" dxfId="3889" priority="3923" stopIfTrue="1" operator="equal">
      <formula>"NO ADMISIBLE"</formula>
    </cfRule>
  </conditionalFormatting>
  <conditionalFormatting sqref="T854:T863">
    <cfRule type="cellIs" dxfId="3888" priority="3922" stopIfTrue="1" operator="equal">
      <formula>"NO ADMISIBLE"</formula>
    </cfRule>
  </conditionalFormatting>
  <conditionalFormatting sqref="T855:T863">
    <cfRule type="cellIs" dxfId="3887" priority="3919" operator="equal">
      <formula>"VERIFICAR"</formula>
    </cfRule>
    <cfRule type="cellIs" dxfId="3886" priority="3920" operator="equal">
      <formula>"NO"</formula>
    </cfRule>
    <cfRule type="cellIs" dxfId="3885" priority="3921" operator="equal">
      <formula>"SI"</formula>
    </cfRule>
  </conditionalFormatting>
  <conditionalFormatting sqref="AB854:AB863">
    <cfRule type="cellIs" dxfId="3884" priority="3918" stopIfTrue="1" operator="equal">
      <formula>"NO ADMISIBLE"</formula>
    </cfRule>
  </conditionalFormatting>
  <conditionalFormatting sqref="AC854:AC863">
    <cfRule type="cellIs" dxfId="3883" priority="3917" stopIfTrue="1" operator="equal">
      <formula>"NO ADMISIBLE"</formula>
    </cfRule>
  </conditionalFormatting>
  <conditionalFormatting sqref="AF854:AF864">
    <cfRule type="cellIs" dxfId="3882" priority="3916" stopIfTrue="1" operator="equal">
      <formula>"NO ADMISIBLE"</formula>
    </cfRule>
  </conditionalFormatting>
  <conditionalFormatting sqref="AF854:AF864">
    <cfRule type="cellIs" dxfId="3881" priority="3914" stopIfTrue="1" operator="equal">
      <formula>"NO ADMISIBLE"</formula>
    </cfRule>
    <cfRule type="cellIs" dxfId="3880" priority="3915" stopIfTrue="1" operator="equal">
      <formula>"ADMISIBLE"</formula>
    </cfRule>
  </conditionalFormatting>
  <conditionalFormatting sqref="AH854:AH864">
    <cfRule type="cellIs" dxfId="3879" priority="3913" stopIfTrue="1" operator="equal">
      <formula>"NO ADMISIBLE"</formula>
    </cfRule>
  </conditionalFormatting>
  <conditionalFormatting sqref="AH854:AH864">
    <cfRule type="cellIs" dxfId="3878" priority="3911" stopIfTrue="1" operator="equal">
      <formula>"NO ADMISIBLE"</formula>
    </cfRule>
    <cfRule type="cellIs" dxfId="3877" priority="3912" stopIfTrue="1" operator="equal">
      <formula>"ADMISIBLE"</formula>
    </cfRule>
  </conditionalFormatting>
  <conditionalFormatting sqref="B855:C855">
    <cfRule type="cellIs" dxfId="3876" priority="3910" stopIfTrue="1" operator="equal">
      <formula>"NO ADMISIBLE"</formula>
    </cfRule>
  </conditionalFormatting>
  <conditionalFormatting sqref="K858:M862 M856:M857">
    <cfRule type="cellIs" dxfId="3875" priority="3909" stopIfTrue="1" operator="equal">
      <formula>"NO ADMISIBLE"</formula>
    </cfRule>
  </conditionalFormatting>
  <conditionalFormatting sqref="J855:J864">
    <cfRule type="cellIs" dxfId="3874" priority="3908" stopIfTrue="1" operator="equal">
      <formula>"NO ADMISIBLE"</formula>
    </cfRule>
  </conditionalFormatting>
  <conditionalFormatting sqref="K858:L864">
    <cfRule type="cellIs" dxfId="3873" priority="3907" stopIfTrue="1" operator="equal">
      <formula>"NO ADMISIBLE"</formula>
    </cfRule>
  </conditionalFormatting>
  <conditionalFormatting sqref="C858:M864 M855:M857 C855:J857 B855:B864">
    <cfRule type="expression" dxfId="3872" priority="3906">
      <formula>MOD(ROW(),2)=0</formula>
    </cfRule>
  </conditionalFormatting>
  <conditionalFormatting sqref="T864:U864">
    <cfRule type="cellIs" dxfId="3871" priority="3905" stopIfTrue="1" operator="equal">
      <formula>"NO ADMISIBLE"</formula>
    </cfRule>
  </conditionalFormatting>
  <conditionalFormatting sqref="T864:U864">
    <cfRule type="cellIs" dxfId="3870" priority="3902" operator="equal">
      <formula>"VERIFICAR"</formula>
    </cfRule>
    <cfRule type="cellIs" dxfId="3869" priority="3903" operator="equal">
      <formula>"NO"</formula>
    </cfRule>
    <cfRule type="cellIs" dxfId="3868" priority="3904" operator="equal">
      <formula>"SI"</formula>
    </cfRule>
  </conditionalFormatting>
  <conditionalFormatting sqref="W864">
    <cfRule type="cellIs" dxfId="3867" priority="3901" stopIfTrue="1" operator="equal">
      <formula>"NO ADMISIBLE"</formula>
    </cfRule>
  </conditionalFormatting>
  <conditionalFormatting sqref="W864">
    <cfRule type="cellIs" dxfId="3866" priority="3898" operator="equal">
      <formula>"VERIFICAR"</formula>
    </cfRule>
    <cfRule type="cellIs" dxfId="3865" priority="3899" operator="equal">
      <formula>"NO"</formula>
    </cfRule>
    <cfRule type="cellIs" dxfId="3864" priority="3900" operator="equal">
      <formula>"SI"</formula>
    </cfRule>
  </conditionalFormatting>
  <conditionalFormatting sqref="Y864">
    <cfRule type="cellIs" dxfId="3863" priority="3897" stopIfTrue="1" operator="equal">
      <formula>"NO ADMISIBLE"</formula>
    </cfRule>
  </conditionalFormatting>
  <conditionalFormatting sqref="Y864">
    <cfRule type="cellIs" dxfId="3862" priority="3894" operator="equal">
      <formula>"VERIFICAR"</formula>
    </cfRule>
    <cfRule type="cellIs" dxfId="3861" priority="3895" operator="equal">
      <formula>"NO"</formula>
    </cfRule>
    <cfRule type="cellIs" dxfId="3860" priority="3896" operator="equal">
      <formula>"SI"</formula>
    </cfRule>
  </conditionalFormatting>
  <conditionalFormatting sqref="AA864:AI864">
    <cfRule type="cellIs" dxfId="3859" priority="3893" stopIfTrue="1" operator="equal">
      <formula>"NO ADMISIBLE"</formula>
    </cfRule>
  </conditionalFormatting>
  <conditionalFormatting sqref="AA864:AI864">
    <cfRule type="cellIs" dxfId="3858" priority="3890" operator="equal">
      <formula>"VERIFICAR"</formula>
    </cfRule>
    <cfRule type="cellIs" dxfId="3857" priority="3891" operator="equal">
      <formula>"NO"</formula>
    </cfRule>
    <cfRule type="cellIs" dxfId="3856" priority="3892" operator="equal">
      <formula>"SI"</formula>
    </cfRule>
  </conditionalFormatting>
  <conditionalFormatting sqref="S854">
    <cfRule type="cellIs" dxfId="3855" priority="3889" stopIfTrue="1" operator="equal">
      <formula>"NO ADMISIBLE"</formula>
    </cfRule>
  </conditionalFormatting>
  <conditionalFormatting sqref="S854">
    <cfRule type="cellIs" dxfId="3854" priority="3887" stopIfTrue="1" operator="equal">
      <formula>"NO ADMISIBLE"</formula>
    </cfRule>
    <cfRule type="cellIs" dxfId="3853" priority="3888" stopIfTrue="1" operator="equal">
      <formula>"ADMISIBLE"</formula>
    </cfRule>
  </conditionalFormatting>
  <conditionalFormatting sqref="K856:L857">
    <cfRule type="cellIs" dxfId="3852" priority="3886" stopIfTrue="1" operator="equal">
      <formula>"NO ADMISIBLE"</formula>
    </cfRule>
  </conditionalFormatting>
  <conditionalFormatting sqref="K855:L857">
    <cfRule type="cellIs" dxfId="3851" priority="3885" stopIfTrue="1" operator="equal">
      <formula>"NO ADMISIBLE"</formula>
    </cfRule>
  </conditionalFormatting>
  <conditionalFormatting sqref="K855:L857">
    <cfRule type="expression" dxfId="3850" priority="3884">
      <formula>MOD(ROW(),2)=0</formula>
    </cfRule>
  </conditionalFormatting>
  <conditionalFormatting sqref="K855:L857">
    <cfRule type="expression" dxfId="3849" priority="3883">
      <formula>AND(ROW()=CELL("row"),COLUMN()=CELL("COL"))</formula>
    </cfRule>
  </conditionalFormatting>
  <conditionalFormatting sqref="AA854:AA864">
    <cfRule type="cellIs" dxfId="3848" priority="3882" stopIfTrue="1" operator="equal">
      <formula>"NO ADMISIBLE"</formula>
    </cfRule>
  </conditionalFormatting>
  <conditionalFormatting sqref="AA854:AA864">
    <cfRule type="cellIs" dxfId="3847" priority="3880" stopIfTrue="1" operator="equal">
      <formula>"NO ADMISIBLE"</formula>
    </cfRule>
    <cfRule type="cellIs" dxfId="3846" priority="3881" stopIfTrue="1" operator="equal">
      <formula>"ADMISIBLE"</formula>
    </cfRule>
  </conditionalFormatting>
  <conditionalFormatting sqref="Q854:AI854 T855:AI864 Q855:R864">
    <cfRule type="cellIs" dxfId="3845" priority="3879" operator="equal">
      <formula>"NO CUMPLE"</formula>
    </cfRule>
  </conditionalFormatting>
  <conditionalFormatting sqref="B860:B863">
    <cfRule type="cellIs" dxfId="3844" priority="3878" stopIfTrue="1" operator="equal">
      <formula>"NO ADMISIBLE"</formula>
    </cfRule>
  </conditionalFormatting>
  <conditionalFormatting sqref="C866 C872:C875 AD866:AD875 U866:U875 Y866:Z875 M875:M876 Z876 M866:Q866 N867:Q876">
    <cfRule type="cellIs" dxfId="3843" priority="3877" stopIfTrue="1" operator="equal">
      <formula>"NO ADMISIBLE"</formula>
    </cfRule>
  </conditionalFormatting>
  <conditionalFormatting sqref="V866:Y866 V867:X875 V876 X876">
    <cfRule type="cellIs" dxfId="3842" priority="3875" stopIfTrue="1" operator="equal">
      <formula>"NO ADMISIBLE"</formula>
    </cfRule>
    <cfRule type="cellIs" dxfId="3841" priority="3876" stopIfTrue="1" operator="equal">
      <formula>"ADMISIBLE"</formula>
    </cfRule>
  </conditionalFormatting>
  <conditionalFormatting sqref="Z866:Z876">
    <cfRule type="cellIs" dxfId="3840" priority="3873" stopIfTrue="1" operator="equal">
      <formula>"NO ADMISIBLE"</formula>
    </cfRule>
    <cfRule type="cellIs" dxfId="3839" priority="3874" stopIfTrue="1" operator="equal">
      <formula>"ADMISIBLE"</formula>
    </cfRule>
  </conditionalFormatting>
  <conditionalFormatting sqref="AE866:AE875">
    <cfRule type="cellIs" dxfId="3838" priority="3872" stopIfTrue="1" operator="equal">
      <formula>"NO ADMISIBLE"</formula>
    </cfRule>
  </conditionalFormatting>
  <conditionalFormatting sqref="AE866">
    <cfRule type="cellIs" dxfId="3837" priority="3870" stopIfTrue="1" operator="equal">
      <formula>"NO ADMISIBLE"</formula>
    </cfRule>
    <cfRule type="cellIs" dxfId="3836" priority="3871" stopIfTrue="1" operator="equal">
      <formula>"ADMISIBLE"</formula>
    </cfRule>
  </conditionalFormatting>
  <conditionalFormatting sqref="AG866:AG875">
    <cfRule type="cellIs" dxfId="3835" priority="3869" stopIfTrue="1" operator="equal">
      <formula>"NO ADMISIBLE"</formula>
    </cfRule>
  </conditionalFormatting>
  <conditionalFormatting sqref="AG866">
    <cfRule type="cellIs" dxfId="3834" priority="3867" stopIfTrue="1" operator="equal">
      <formula>"NO ADMISIBLE"</formula>
    </cfRule>
    <cfRule type="cellIs" dxfId="3833" priority="3868" stopIfTrue="1" operator="equal">
      <formula>"ADMISIBLE"</formula>
    </cfRule>
  </conditionalFormatting>
  <conditionalFormatting sqref="R866:R876">
    <cfRule type="cellIs" dxfId="3832" priority="3866" stopIfTrue="1" operator="equal">
      <formula>"NO ADMISIBLE"</formula>
    </cfRule>
  </conditionalFormatting>
  <conditionalFormatting sqref="D866:D875">
    <cfRule type="cellIs" dxfId="3831" priority="3865" stopIfTrue="1" operator="equal">
      <formula>"NO ADMISIBLE"</formula>
    </cfRule>
  </conditionalFormatting>
  <conditionalFormatting sqref="AI866:AI876">
    <cfRule type="cellIs" dxfId="3830" priority="3864" stopIfTrue="1" operator="equal">
      <formula>"NO ADMISIBLE"</formula>
    </cfRule>
  </conditionalFormatting>
  <conditionalFormatting sqref="AI866:AI876">
    <cfRule type="cellIs" dxfId="3829" priority="3862" stopIfTrue="1" operator="equal">
      <formula>"NO ADMISIBLE"</formula>
    </cfRule>
    <cfRule type="cellIs" dxfId="3828" priority="3863" stopIfTrue="1" operator="equal">
      <formula>"ADMISIBLE"</formula>
    </cfRule>
  </conditionalFormatting>
  <conditionalFormatting sqref="AA866:AA876">
    <cfRule type="cellIs" dxfId="3827" priority="3861" stopIfTrue="1" operator="equal">
      <formula>"NO ADMISIBLE"</formula>
    </cfRule>
  </conditionalFormatting>
  <conditionalFormatting sqref="AA866:AA876">
    <cfRule type="cellIs" dxfId="3826" priority="3859" stopIfTrue="1" operator="equal">
      <formula>"NO ADMISIBLE"</formula>
    </cfRule>
    <cfRule type="cellIs" dxfId="3825" priority="3860" stopIfTrue="1" operator="equal">
      <formula>"ADMISIBLE"</formula>
    </cfRule>
  </conditionalFormatting>
  <conditionalFormatting sqref="J868:J876">
    <cfRule type="cellIs" dxfId="3824" priority="3858" stopIfTrue="1" operator="equal">
      <formula>"NO ADMISIBLE"</formula>
    </cfRule>
  </conditionalFormatting>
  <conditionalFormatting sqref="M867">
    <cfRule type="cellIs" dxfId="3823" priority="3857" stopIfTrue="1" operator="equal">
      <formula>"NO ADMISIBLE"</formula>
    </cfRule>
  </conditionalFormatting>
  <conditionalFormatting sqref="T866:T875">
    <cfRule type="cellIs" dxfId="3822" priority="3856" stopIfTrue="1" operator="equal">
      <formula>"NO ADMISIBLE"</formula>
    </cfRule>
  </conditionalFormatting>
  <conditionalFormatting sqref="T867:T875">
    <cfRule type="cellIs" dxfId="3821" priority="3853" operator="equal">
      <formula>"VERIFICAR"</formula>
    </cfRule>
    <cfRule type="cellIs" dxfId="3820" priority="3854" operator="equal">
      <formula>"NO"</formula>
    </cfRule>
    <cfRule type="cellIs" dxfId="3819" priority="3855" operator="equal">
      <formula>"SI"</formula>
    </cfRule>
  </conditionalFormatting>
  <conditionalFormatting sqref="AB866:AB875">
    <cfRule type="cellIs" dxfId="3818" priority="3852" stopIfTrue="1" operator="equal">
      <formula>"NO ADMISIBLE"</formula>
    </cfRule>
  </conditionalFormatting>
  <conditionalFormatting sqref="AC866:AC875">
    <cfRule type="cellIs" dxfId="3817" priority="3851" stopIfTrue="1" operator="equal">
      <formula>"NO ADMISIBLE"</formula>
    </cfRule>
  </conditionalFormatting>
  <conditionalFormatting sqref="AF866:AF876">
    <cfRule type="cellIs" dxfId="3816" priority="3850" stopIfTrue="1" operator="equal">
      <formula>"NO ADMISIBLE"</formula>
    </cfRule>
  </conditionalFormatting>
  <conditionalFormatting sqref="AF866:AF876">
    <cfRule type="cellIs" dxfId="3815" priority="3848" stopIfTrue="1" operator="equal">
      <formula>"NO ADMISIBLE"</formula>
    </cfRule>
    <cfRule type="cellIs" dxfId="3814" priority="3849" stopIfTrue="1" operator="equal">
      <formula>"ADMISIBLE"</formula>
    </cfRule>
  </conditionalFormatting>
  <conditionalFormatting sqref="AH866:AH876">
    <cfRule type="cellIs" dxfId="3813" priority="3847" stopIfTrue="1" operator="equal">
      <formula>"NO ADMISIBLE"</formula>
    </cfRule>
  </conditionalFormatting>
  <conditionalFormatting sqref="AH866:AH876">
    <cfRule type="cellIs" dxfId="3812" priority="3845" stopIfTrue="1" operator="equal">
      <formula>"NO ADMISIBLE"</formula>
    </cfRule>
    <cfRule type="cellIs" dxfId="3811" priority="3846" stopIfTrue="1" operator="equal">
      <formula>"ADMISIBLE"</formula>
    </cfRule>
  </conditionalFormatting>
  <conditionalFormatting sqref="B867:C867">
    <cfRule type="cellIs" dxfId="3810" priority="3844" stopIfTrue="1" operator="equal">
      <formula>"NO ADMISIBLE"</formula>
    </cfRule>
  </conditionalFormatting>
  <conditionalFormatting sqref="K870:M874 M868:M869">
    <cfRule type="cellIs" dxfId="3809" priority="3843" stopIfTrue="1" operator="equal">
      <formula>"NO ADMISIBLE"</formula>
    </cfRule>
  </conditionalFormatting>
  <conditionalFormatting sqref="J867:J876">
    <cfRule type="cellIs" dxfId="3808" priority="3842" stopIfTrue="1" operator="equal">
      <formula>"NO ADMISIBLE"</formula>
    </cfRule>
  </conditionalFormatting>
  <conditionalFormatting sqref="K870:L876">
    <cfRule type="cellIs" dxfId="3807" priority="3841" stopIfTrue="1" operator="equal">
      <formula>"NO ADMISIBLE"</formula>
    </cfRule>
  </conditionalFormatting>
  <conditionalFormatting sqref="C870:M876 M867:M869 C867:J869 B867:B876">
    <cfRule type="expression" dxfId="3806" priority="3840">
      <formula>MOD(ROW(),2)=0</formula>
    </cfRule>
  </conditionalFormatting>
  <conditionalFormatting sqref="T876:U876">
    <cfRule type="cellIs" dxfId="3805" priority="3839" stopIfTrue="1" operator="equal">
      <formula>"NO ADMISIBLE"</formula>
    </cfRule>
  </conditionalFormatting>
  <conditionalFormatting sqref="T876:U876">
    <cfRule type="cellIs" dxfId="3804" priority="3836" operator="equal">
      <formula>"VERIFICAR"</formula>
    </cfRule>
    <cfRule type="cellIs" dxfId="3803" priority="3837" operator="equal">
      <formula>"NO"</formula>
    </cfRule>
    <cfRule type="cellIs" dxfId="3802" priority="3838" operator="equal">
      <formula>"SI"</formula>
    </cfRule>
  </conditionalFormatting>
  <conditionalFormatting sqref="W876">
    <cfRule type="cellIs" dxfId="3801" priority="3835" stopIfTrue="1" operator="equal">
      <formula>"NO ADMISIBLE"</formula>
    </cfRule>
  </conditionalFormatting>
  <conditionalFormatting sqref="W876">
    <cfRule type="cellIs" dxfId="3800" priority="3832" operator="equal">
      <formula>"VERIFICAR"</formula>
    </cfRule>
    <cfRule type="cellIs" dxfId="3799" priority="3833" operator="equal">
      <formula>"NO"</formula>
    </cfRule>
    <cfRule type="cellIs" dxfId="3798" priority="3834" operator="equal">
      <formula>"SI"</formula>
    </cfRule>
  </conditionalFormatting>
  <conditionalFormatting sqref="Y876">
    <cfRule type="cellIs" dxfId="3797" priority="3831" stopIfTrue="1" operator="equal">
      <formula>"NO ADMISIBLE"</formula>
    </cfRule>
  </conditionalFormatting>
  <conditionalFormatting sqref="Y876">
    <cfRule type="cellIs" dxfId="3796" priority="3828" operator="equal">
      <formula>"VERIFICAR"</formula>
    </cfRule>
    <cfRule type="cellIs" dxfId="3795" priority="3829" operator="equal">
      <formula>"NO"</formula>
    </cfRule>
    <cfRule type="cellIs" dxfId="3794" priority="3830" operator="equal">
      <formula>"SI"</formula>
    </cfRule>
  </conditionalFormatting>
  <conditionalFormatting sqref="AA876:AI876">
    <cfRule type="cellIs" dxfId="3793" priority="3827" stopIfTrue="1" operator="equal">
      <formula>"NO ADMISIBLE"</formula>
    </cfRule>
  </conditionalFormatting>
  <conditionalFormatting sqref="AA876:AI876">
    <cfRule type="cellIs" dxfId="3792" priority="3824" operator="equal">
      <formula>"VERIFICAR"</formula>
    </cfRule>
    <cfRule type="cellIs" dxfId="3791" priority="3825" operator="equal">
      <formula>"NO"</formula>
    </cfRule>
    <cfRule type="cellIs" dxfId="3790" priority="3826" operator="equal">
      <formula>"SI"</formula>
    </cfRule>
  </conditionalFormatting>
  <conditionalFormatting sqref="S866">
    <cfRule type="cellIs" dxfId="3789" priority="3823" stopIfTrue="1" operator="equal">
      <formula>"NO ADMISIBLE"</formula>
    </cfRule>
  </conditionalFormatting>
  <conditionalFormatting sqref="S866">
    <cfRule type="cellIs" dxfId="3788" priority="3821" stopIfTrue="1" operator="equal">
      <formula>"NO ADMISIBLE"</formula>
    </cfRule>
    <cfRule type="cellIs" dxfId="3787" priority="3822" stopIfTrue="1" operator="equal">
      <formula>"ADMISIBLE"</formula>
    </cfRule>
  </conditionalFormatting>
  <conditionalFormatting sqref="K868:L869">
    <cfRule type="cellIs" dxfId="3786" priority="3820" stopIfTrue="1" operator="equal">
      <formula>"NO ADMISIBLE"</formula>
    </cfRule>
  </conditionalFormatting>
  <conditionalFormatting sqref="K867:L869">
    <cfRule type="cellIs" dxfId="3785" priority="3819" stopIfTrue="1" operator="equal">
      <formula>"NO ADMISIBLE"</formula>
    </cfRule>
  </conditionalFormatting>
  <conditionalFormatting sqref="K867:L869">
    <cfRule type="expression" dxfId="3784" priority="3818">
      <formula>MOD(ROW(),2)=0</formula>
    </cfRule>
  </conditionalFormatting>
  <conditionalFormatting sqref="K867:L869">
    <cfRule type="expression" dxfId="3783" priority="3817">
      <formula>AND(ROW()=CELL("row"),COLUMN()=CELL("COL"))</formula>
    </cfRule>
  </conditionalFormatting>
  <conditionalFormatting sqref="AA866:AA876">
    <cfRule type="cellIs" dxfId="3782" priority="3816" stopIfTrue="1" operator="equal">
      <formula>"NO ADMISIBLE"</formula>
    </cfRule>
  </conditionalFormatting>
  <conditionalFormatting sqref="AA866:AA876">
    <cfRule type="cellIs" dxfId="3781" priority="3814" stopIfTrue="1" operator="equal">
      <formula>"NO ADMISIBLE"</formula>
    </cfRule>
    <cfRule type="cellIs" dxfId="3780" priority="3815" stopIfTrue="1" operator="equal">
      <formula>"ADMISIBLE"</formula>
    </cfRule>
  </conditionalFormatting>
  <conditionalFormatting sqref="Q866:AI866 T867:AI876 Q867:R876">
    <cfRule type="cellIs" dxfId="3779" priority="3813" operator="equal">
      <formula>"NO CUMPLE"</formula>
    </cfRule>
  </conditionalFormatting>
  <conditionalFormatting sqref="B872:B875">
    <cfRule type="cellIs" dxfId="3778" priority="3812" stopIfTrue="1" operator="equal">
      <formula>"NO ADMISIBLE"</formula>
    </cfRule>
  </conditionalFormatting>
  <conditionalFormatting sqref="C878 C884:C887 AD878:AD887 U878:U887 Y878:Z887 M887:M888 Z888 M878:Q878 N879:Q888">
    <cfRule type="cellIs" dxfId="3777" priority="3811" stopIfTrue="1" operator="equal">
      <formula>"NO ADMISIBLE"</formula>
    </cfRule>
  </conditionalFormatting>
  <conditionalFormatting sqref="V878:Y878 V879:X887 V888 X888">
    <cfRule type="cellIs" dxfId="3776" priority="3809" stopIfTrue="1" operator="equal">
      <formula>"NO ADMISIBLE"</formula>
    </cfRule>
    <cfRule type="cellIs" dxfId="3775" priority="3810" stopIfTrue="1" operator="equal">
      <formula>"ADMISIBLE"</formula>
    </cfRule>
  </conditionalFormatting>
  <conditionalFormatting sqref="Z878:Z888">
    <cfRule type="cellIs" dxfId="3774" priority="3807" stopIfTrue="1" operator="equal">
      <formula>"NO ADMISIBLE"</formula>
    </cfRule>
    <cfRule type="cellIs" dxfId="3773" priority="3808" stopIfTrue="1" operator="equal">
      <formula>"ADMISIBLE"</formula>
    </cfRule>
  </conditionalFormatting>
  <conditionalFormatting sqref="AE878:AE887">
    <cfRule type="cellIs" dxfId="3772" priority="3806" stopIfTrue="1" operator="equal">
      <formula>"NO ADMISIBLE"</formula>
    </cfRule>
  </conditionalFormatting>
  <conditionalFormatting sqref="AE878">
    <cfRule type="cellIs" dxfId="3771" priority="3804" stopIfTrue="1" operator="equal">
      <formula>"NO ADMISIBLE"</formula>
    </cfRule>
    <cfRule type="cellIs" dxfId="3770" priority="3805" stopIfTrue="1" operator="equal">
      <formula>"ADMISIBLE"</formula>
    </cfRule>
  </conditionalFormatting>
  <conditionalFormatting sqref="AG878:AG887">
    <cfRule type="cellIs" dxfId="3769" priority="3803" stopIfTrue="1" operator="equal">
      <formula>"NO ADMISIBLE"</formula>
    </cfRule>
  </conditionalFormatting>
  <conditionalFormatting sqref="AG878">
    <cfRule type="cellIs" dxfId="3768" priority="3801" stopIfTrue="1" operator="equal">
      <formula>"NO ADMISIBLE"</formula>
    </cfRule>
    <cfRule type="cellIs" dxfId="3767" priority="3802" stopIfTrue="1" operator="equal">
      <formula>"ADMISIBLE"</formula>
    </cfRule>
  </conditionalFormatting>
  <conditionalFormatting sqref="R878:R888">
    <cfRule type="cellIs" dxfId="3766" priority="3800" stopIfTrue="1" operator="equal">
      <formula>"NO ADMISIBLE"</formula>
    </cfRule>
  </conditionalFormatting>
  <conditionalFormatting sqref="D878:D887">
    <cfRule type="cellIs" dxfId="3765" priority="3799" stopIfTrue="1" operator="equal">
      <formula>"NO ADMISIBLE"</formula>
    </cfRule>
  </conditionalFormatting>
  <conditionalFormatting sqref="AI878:AI888">
    <cfRule type="cellIs" dxfId="3764" priority="3798" stopIfTrue="1" operator="equal">
      <formula>"NO ADMISIBLE"</formula>
    </cfRule>
  </conditionalFormatting>
  <conditionalFormatting sqref="AI878:AI888">
    <cfRule type="cellIs" dxfId="3763" priority="3796" stopIfTrue="1" operator="equal">
      <formula>"NO ADMISIBLE"</formula>
    </cfRule>
    <cfRule type="cellIs" dxfId="3762" priority="3797" stopIfTrue="1" operator="equal">
      <formula>"ADMISIBLE"</formula>
    </cfRule>
  </conditionalFormatting>
  <conditionalFormatting sqref="AA878:AA888">
    <cfRule type="cellIs" dxfId="3761" priority="3795" stopIfTrue="1" operator="equal">
      <formula>"NO ADMISIBLE"</formula>
    </cfRule>
  </conditionalFormatting>
  <conditionalFormatting sqref="AA878:AA888">
    <cfRule type="cellIs" dxfId="3760" priority="3793" stopIfTrue="1" operator="equal">
      <formula>"NO ADMISIBLE"</formula>
    </cfRule>
    <cfRule type="cellIs" dxfId="3759" priority="3794" stopIfTrue="1" operator="equal">
      <formula>"ADMISIBLE"</formula>
    </cfRule>
  </conditionalFormatting>
  <conditionalFormatting sqref="J880:J888">
    <cfRule type="cellIs" dxfId="3758" priority="3792" stopIfTrue="1" operator="equal">
      <formula>"NO ADMISIBLE"</formula>
    </cfRule>
  </conditionalFormatting>
  <conditionalFormatting sqref="M879">
    <cfRule type="cellIs" dxfId="3757" priority="3791" stopIfTrue="1" operator="equal">
      <formula>"NO ADMISIBLE"</formula>
    </cfRule>
  </conditionalFormatting>
  <conditionalFormatting sqref="T878:T887">
    <cfRule type="cellIs" dxfId="3756" priority="3790" stopIfTrue="1" operator="equal">
      <formula>"NO ADMISIBLE"</formula>
    </cfRule>
  </conditionalFormatting>
  <conditionalFormatting sqref="T879:T887">
    <cfRule type="cellIs" dxfId="3755" priority="3787" operator="equal">
      <formula>"VERIFICAR"</formula>
    </cfRule>
    <cfRule type="cellIs" dxfId="3754" priority="3788" operator="equal">
      <formula>"NO"</formula>
    </cfRule>
    <cfRule type="cellIs" dxfId="3753" priority="3789" operator="equal">
      <formula>"SI"</formula>
    </cfRule>
  </conditionalFormatting>
  <conditionalFormatting sqref="AB878:AB887">
    <cfRule type="cellIs" dxfId="3752" priority="3786" stopIfTrue="1" operator="equal">
      <formula>"NO ADMISIBLE"</formula>
    </cfRule>
  </conditionalFormatting>
  <conditionalFormatting sqref="AC878:AC887">
    <cfRule type="cellIs" dxfId="3751" priority="3785" stopIfTrue="1" operator="equal">
      <formula>"NO ADMISIBLE"</formula>
    </cfRule>
  </conditionalFormatting>
  <conditionalFormatting sqref="AF878:AF888">
    <cfRule type="cellIs" dxfId="3750" priority="3784" stopIfTrue="1" operator="equal">
      <formula>"NO ADMISIBLE"</formula>
    </cfRule>
  </conditionalFormatting>
  <conditionalFormatting sqref="AF878:AF888">
    <cfRule type="cellIs" dxfId="3749" priority="3782" stopIfTrue="1" operator="equal">
      <formula>"NO ADMISIBLE"</formula>
    </cfRule>
    <cfRule type="cellIs" dxfId="3748" priority="3783" stopIfTrue="1" operator="equal">
      <formula>"ADMISIBLE"</formula>
    </cfRule>
  </conditionalFormatting>
  <conditionalFormatting sqref="AH878:AH888">
    <cfRule type="cellIs" dxfId="3747" priority="3781" stopIfTrue="1" operator="equal">
      <formula>"NO ADMISIBLE"</formula>
    </cfRule>
  </conditionalFormatting>
  <conditionalFormatting sqref="AH878:AH888">
    <cfRule type="cellIs" dxfId="3746" priority="3779" stopIfTrue="1" operator="equal">
      <formula>"NO ADMISIBLE"</formula>
    </cfRule>
    <cfRule type="cellIs" dxfId="3745" priority="3780" stopIfTrue="1" operator="equal">
      <formula>"ADMISIBLE"</formula>
    </cfRule>
  </conditionalFormatting>
  <conditionalFormatting sqref="B879:C879">
    <cfRule type="cellIs" dxfId="3744" priority="3778" stopIfTrue="1" operator="equal">
      <formula>"NO ADMISIBLE"</formula>
    </cfRule>
  </conditionalFormatting>
  <conditionalFormatting sqref="K882:M886 M880:M881">
    <cfRule type="cellIs" dxfId="3743" priority="3777" stopIfTrue="1" operator="equal">
      <formula>"NO ADMISIBLE"</formula>
    </cfRule>
  </conditionalFormatting>
  <conditionalFormatting sqref="J879:J888">
    <cfRule type="cellIs" dxfId="3742" priority="3776" stopIfTrue="1" operator="equal">
      <formula>"NO ADMISIBLE"</formula>
    </cfRule>
  </conditionalFormatting>
  <conditionalFormatting sqref="K882:L888">
    <cfRule type="cellIs" dxfId="3741" priority="3775" stopIfTrue="1" operator="equal">
      <formula>"NO ADMISIBLE"</formula>
    </cfRule>
  </conditionalFormatting>
  <conditionalFormatting sqref="C882:M888 M879:M881 C879:J881 B879:B888">
    <cfRule type="expression" dxfId="3740" priority="3774">
      <formula>MOD(ROW(),2)=0</formula>
    </cfRule>
  </conditionalFormatting>
  <conditionalFormatting sqref="T888:U888">
    <cfRule type="cellIs" dxfId="3739" priority="3773" stopIfTrue="1" operator="equal">
      <formula>"NO ADMISIBLE"</formula>
    </cfRule>
  </conditionalFormatting>
  <conditionalFormatting sqref="T888:U888">
    <cfRule type="cellIs" dxfId="3738" priority="3770" operator="equal">
      <formula>"VERIFICAR"</formula>
    </cfRule>
    <cfRule type="cellIs" dxfId="3737" priority="3771" operator="equal">
      <formula>"NO"</formula>
    </cfRule>
    <cfRule type="cellIs" dxfId="3736" priority="3772" operator="equal">
      <formula>"SI"</formula>
    </cfRule>
  </conditionalFormatting>
  <conditionalFormatting sqref="W888">
    <cfRule type="cellIs" dxfId="3735" priority="3769" stopIfTrue="1" operator="equal">
      <formula>"NO ADMISIBLE"</formula>
    </cfRule>
  </conditionalFormatting>
  <conditionalFormatting sqref="W888">
    <cfRule type="cellIs" dxfId="3734" priority="3766" operator="equal">
      <formula>"VERIFICAR"</formula>
    </cfRule>
    <cfRule type="cellIs" dxfId="3733" priority="3767" operator="equal">
      <formula>"NO"</formula>
    </cfRule>
    <cfRule type="cellIs" dxfId="3732" priority="3768" operator="equal">
      <formula>"SI"</formula>
    </cfRule>
  </conditionalFormatting>
  <conditionalFormatting sqref="Y888">
    <cfRule type="cellIs" dxfId="3731" priority="3765" stopIfTrue="1" operator="equal">
      <formula>"NO ADMISIBLE"</formula>
    </cfRule>
  </conditionalFormatting>
  <conditionalFormatting sqref="Y888">
    <cfRule type="cellIs" dxfId="3730" priority="3762" operator="equal">
      <formula>"VERIFICAR"</formula>
    </cfRule>
    <cfRule type="cellIs" dxfId="3729" priority="3763" operator="equal">
      <formula>"NO"</formula>
    </cfRule>
    <cfRule type="cellIs" dxfId="3728" priority="3764" operator="equal">
      <formula>"SI"</formula>
    </cfRule>
  </conditionalFormatting>
  <conditionalFormatting sqref="AA888:AI888">
    <cfRule type="cellIs" dxfId="3727" priority="3761" stopIfTrue="1" operator="equal">
      <formula>"NO ADMISIBLE"</formula>
    </cfRule>
  </conditionalFormatting>
  <conditionalFormatting sqref="AA888:AI888">
    <cfRule type="cellIs" dxfId="3726" priority="3758" operator="equal">
      <formula>"VERIFICAR"</formula>
    </cfRule>
    <cfRule type="cellIs" dxfId="3725" priority="3759" operator="equal">
      <formula>"NO"</formula>
    </cfRule>
    <cfRule type="cellIs" dxfId="3724" priority="3760" operator="equal">
      <formula>"SI"</formula>
    </cfRule>
  </conditionalFormatting>
  <conditionalFormatting sqref="S878">
    <cfRule type="cellIs" dxfId="3723" priority="3757" stopIfTrue="1" operator="equal">
      <formula>"NO ADMISIBLE"</formula>
    </cfRule>
  </conditionalFormatting>
  <conditionalFormatting sqref="S878">
    <cfRule type="cellIs" dxfId="3722" priority="3755" stopIfTrue="1" operator="equal">
      <formula>"NO ADMISIBLE"</formula>
    </cfRule>
    <cfRule type="cellIs" dxfId="3721" priority="3756" stopIfTrue="1" operator="equal">
      <formula>"ADMISIBLE"</formula>
    </cfRule>
  </conditionalFormatting>
  <conditionalFormatting sqref="K880:L881">
    <cfRule type="cellIs" dxfId="3720" priority="3754" stopIfTrue="1" operator="equal">
      <formula>"NO ADMISIBLE"</formula>
    </cfRule>
  </conditionalFormatting>
  <conditionalFormatting sqref="K879:L881">
    <cfRule type="cellIs" dxfId="3719" priority="3753" stopIfTrue="1" operator="equal">
      <formula>"NO ADMISIBLE"</formula>
    </cfRule>
  </conditionalFormatting>
  <conditionalFormatting sqref="K879:L881">
    <cfRule type="expression" dxfId="3718" priority="3752">
      <formula>MOD(ROW(),2)=0</formula>
    </cfRule>
  </conditionalFormatting>
  <conditionalFormatting sqref="K879:L881">
    <cfRule type="expression" dxfId="3717" priority="3751">
      <formula>AND(ROW()=CELL("row"),COLUMN()=CELL("COL"))</formula>
    </cfRule>
  </conditionalFormatting>
  <conditionalFormatting sqref="AA878:AA888">
    <cfRule type="cellIs" dxfId="3716" priority="3750" stopIfTrue="1" operator="equal">
      <formula>"NO ADMISIBLE"</formula>
    </cfRule>
  </conditionalFormatting>
  <conditionalFormatting sqref="AA878:AA888">
    <cfRule type="cellIs" dxfId="3715" priority="3748" stopIfTrue="1" operator="equal">
      <formula>"NO ADMISIBLE"</formula>
    </cfRule>
    <cfRule type="cellIs" dxfId="3714" priority="3749" stopIfTrue="1" operator="equal">
      <formula>"ADMISIBLE"</formula>
    </cfRule>
  </conditionalFormatting>
  <conditionalFormatting sqref="Q878:AI878 T879:AI888 Q879:R888">
    <cfRule type="cellIs" dxfId="3713" priority="3747" operator="equal">
      <formula>"NO CUMPLE"</formula>
    </cfRule>
  </conditionalFormatting>
  <conditionalFormatting sqref="B884:B887">
    <cfRule type="cellIs" dxfId="3712" priority="3746" stopIfTrue="1" operator="equal">
      <formula>"NO ADMISIBLE"</formula>
    </cfRule>
  </conditionalFormatting>
  <conditionalFormatting sqref="C890 C896:C899 AD890:AD899 U890:U899 Y890:Z899 M899:M900 Z900 M890:Q890 N891:Q900">
    <cfRule type="cellIs" dxfId="3711" priority="3745" stopIfTrue="1" operator="equal">
      <formula>"NO ADMISIBLE"</formula>
    </cfRule>
  </conditionalFormatting>
  <conditionalFormatting sqref="V890:Y890 V891:X899 V900 X900">
    <cfRule type="cellIs" dxfId="3710" priority="3743" stopIfTrue="1" operator="equal">
      <formula>"NO ADMISIBLE"</formula>
    </cfRule>
    <cfRule type="cellIs" dxfId="3709" priority="3744" stopIfTrue="1" operator="equal">
      <formula>"ADMISIBLE"</formula>
    </cfRule>
  </conditionalFormatting>
  <conditionalFormatting sqref="Z890:Z900">
    <cfRule type="cellIs" dxfId="3708" priority="3741" stopIfTrue="1" operator="equal">
      <formula>"NO ADMISIBLE"</formula>
    </cfRule>
    <cfRule type="cellIs" dxfId="3707" priority="3742" stopIfTrue="1" operator="equal">
      <formula>"ADMISIBLE"</formula>
    </cfRule>
  </conditionalFormatting>
  <conditionalFormatting sqref="AE890:AE899">
    <cfRule type="cellIs" dxfId="3706" priority="3740" stopIfTrue="1" operator="equal">
      <formula>"NO ADMISIBLE"</formula>
    </cfRule>
  </conditionalFormatting>
  <conditionalFormatting sqref="AE890">
    <cfRule type="cellIs" dxfId="3705" priority="3738" stopIfTrue="1" operator="equal">
      <formula>"NO ADMISIBLE"</formula>
    </cfRule>
    <cfRule type="cellIs" dxfId="3704" priority="3739" stopIfTrue="1" operator="equal">
      <formula>"ADMISIBLE"</formula>
    </cfRule>
  </conditionalFormatting>
  <conditionalFormatting sqref="AG890:AG899">
    <cfRule type="cellIs" dxfId="3703" priority="3737" stopIfTrue="1" operator="equal">
      <formula>"NO ADMISIBLE"</formula>
    </cfRule>
  </conditionalFormatting>
  <conditionalFormatting sqref="AG890">
    <cfRule type="cellIs" dxfId="3702" priority="3735" stopIfTrue="1" operator="equal">
      <formula>"NO ADMISIBLE"</formula>
    </cfRule>
    <cfRule type="cellIs" dxfId="3701" priority="3736" stopIfTrue="1" operator="equal">
      <formula>"ADMISIBLE"</formula>
    </cfRule>
  </conditionalFormatting>
  <conditionalFormatting sqref="R890:R900">
    <cfRule type="cellIs" dxfId="3700" priority="3734" stopIfTrue="1" operator="equal">
      <formula>"NO ADMISIBLE"</formula>
    </cfRule>
  </conditionalFormatting>
  <conditionalFormatting sqref="D890:D899">
    <cfRule type="cellIs" dxfId="3699" priority="3733" stopIfTrue="1" operator="equal">
      <formula>"NO ADMISIBLE"</formula>
    </cfRule>
  </conditionalFormatting>
  <conditionalFormatting sqref="AI890:AI900">
    <cfRule type="cellIs" dxfId="3698" priority="3732" stopIfTrue="1" operator="equal">
      <formula>"NO ADMISIBLE"</formula>
    </cfRule>
  </conditionalFormatting>
  <conditionalFormatting sqref="AI890:AI900">
    <cfRule type="cellIs" dxfId="3697" priority="3730" stopIfTrue="1" operator="equal">
      <formula>"NO ADMISIBLE"</formula>
    </cfRule>
    <cfRule type="cellIs" dxfId="3696" priority="3731" stopIfTrue="1" operator="equal">
      <formula>"ADMISIBLE"</formula>
    </cfRule>
  </conditionalFormatting>
  <conditionalFormatting sqref="AA890:AA900">
    <cfRule type="cellIs" dxfId="3695" priority="3729" stopIfTrue="1" operator="equal">
      <formula>"NO ADMISIBLE"</formula>
    </cfRule>
  </conditionalFormatting>
  <conditionalFormatting sqref="AA890:AA900">
    <cfRule type="cellIs" dxfId="3694" priority="3727" stopIfTrue="1" operator="equal">
      <formula>"NO ADMISIBLE"</formula>
    </cfRule>
    <cfRule type="cellIs" dxfId="3693" priority="3728" stopIfTrue="1" operator="equal">
      <formula>"ADMISIBLE"</formula>
    </cfRule>
  </conditionalFormatting>
  <conditionalFormatting sqref="J892:J900">
    <cfRule type="cellIs" dxfId="3692" priority="3726" stopIfTrue="1" operator="equal">
      <formula>"NO ADMISIBLE"</formula>
    </cfRule>
  </conditionalFormatting>
  <conditionalFormatting sqref="M891">
    <cfRule type="cellIs" dxfId="3691" priority="3725" stopIfTrue="1" operator="equal">
      <formula>"NO ADMISIBLE"</formula>
    </cfRule>
  </conditionalFormatting>
  <conditionalFormatting sqref="T890:T899">
    <cfRule type="cellIs" dxfId="3690" priority="3724" stopIfTrue="1" operator="equal">
      <formula>"NO ADMISIBLE"</formula>
    </cfRule>
  </conditionalFormatting>
  <conditionalFormatting sqref="T891:T899">
    <cfRule type="cellIs" dxfId="3689" priority="3721" operator="equal">
      <formula>"VERIFICAR"</formula>
    </cfRule>
    <cfRule type="cellIs" dxfId="3688" priority="3722" operator="equal">
      <formula>"NO"</formula>
    </cfRule>
    <cfRule type="cellIs" dxfId="3687" priority="3723" operator="equal">
      <formula>"SI"</formula>
    </cfRule>
  </conditionalFormatting>
  <conditionalFormatting sqref="AB890:AB899">
    <cfRule type="cellIs" dxfId="3686" priority="3720" stopIfTrue="1" operator="equal">
      <formula>"NO ADMISIBLE"</formula>
    </cfRule>
  </conditionalFormatting>
  <conditionalFormatting sqref="AC890:AC899">
    <cfRule type="cellIs" dxfId="3685" priority="3719" stopIfTrue="1" operator="equal">
      <formula>"NO ADMISIBLE"</formula>
    </cfRule>
  </conditionalFormatting>
  <conditionalFormatting sqref="AF890:AF900">
    <cfRule type="cellIs" dxfId="3684" priority="3718" stopIfTrue="1" operator="equal">
      <formula>"NO ADMISIBLE"</formula>
    </cfRule>
  </conditionalFormatting>
  <conditionalFormatting sqref="AF890:AF900">
    <cfRule type="cellIs" dxfId="3683" priority="3716" stopIfTrue="1" operator="equal">
      <formula>"NO ADMISIBLE"</formula>
    </cfRule>
    <cfRule type="cellIs" dxfId="3682" priority="3717" stopIfTrue="1" operator="equal">
      <formula>"ADMISIBLE"</formula>
    </cfRule>
  </conditionalFormatting>
  <conditionalFormatting sqref="AH890:AH900">
    <cfRule type="cellIs" dxfId="3681" priority="3715" stopIfTrue="1" operator="equal">
      <formula>"NO ADMISIBLE"</formula>
    </cfRule>
  </conditionalFormatting>
  <conditionalFormatting sqref="AH890:AH900">
    <cfRule type="cellIs" dxfId="3680" priority="3713" stopIfTrue="1" operator="equal">
      <formula>"NO ADMISIBLE"</formula>
    </cfRule>
    <cfRule type="cellIs" dxfId="3679" priority="3714" stopIfTrue="1" operator="equal">
      <formula>"ADMISIBLE"</formula>
    </cfRule>
  </conditionalFormatting>
  <conditionalFormatting sqref="B891:C891">
    <cfRule type="cellIs" dxfId="3678" priority="3712" stopIfTrue="1" operator="equal">
      <formula>"NO ADMISIBLE"</formula>
    </cfRule>
  </conditionalFormatting>
  <conditionalFormatting sqref="K894:M898 M892:M893">
    <cfRule type="cellIs" dxfId="3677" priority="3711" stopIfTrue="1" operator="equal">
      <formula>"NO ADMISIBLE"</formula>
    </cfRule>
  </conditionalFormatting>
  <conditionalFormatting sqref="J891:J900">
    <cfRule type="cellIs" dxfId="3676" priority="3710" stopIfTrue="1" operator="equal">
      <formula>"NO ADMISIBLE"</formula>
    </cfRule>
  </conditionalFormatting>
  <conditionalFormatting sqref="K894:L900">
    <cfRule type="cellIs" dxfId="3675" priority="3709" stopIfTrue="1" operator="equal">
      <formula>"NO ADMISIBLE"</formula>
    </cfRule>
  </conditionalFormatting>
  <conditionalFormatting sqref="C894:M900 M891:M893 C891:J893 B891:B900">
    <cfRule type="expression" dxfId="3674" priority="3708">
      <formula>MOD(ROW(),2)=0</formula>
    </cfRule>
  </conditionalFormatting>
  <conditionalFormatting sqref="T900:U900">
    <cfRule type="cellIs" dxfId="3673" priority="3707" stopIfTrue="1" operator="equal">
      <formula>"NO ADMISIBLE"</formula>
    </cfRule>
  </conditionalFormatting>
  <conditionalFormatting sqref="T900:U900">
    <cfRule type="cellIs" dxfId="3672" priority="3704" operator="equal">
      <formula>"VERIFICAR"</formula>
    </cfRule>
    <cfRule type="cellIs" dxfId="3671" priority="3705" operator="equal">
      <formula>"NO"</formula>
    </cfRule>
    <cfRule type="cellIs" dxfId="3670" priority="3706" operator="equal">
      <formula>"SI"</formula>
    </cfRule>
  </conditionalFormatting>
  <conditionalFormatting sqref="W900">
    <cfRule type="cellIs" dxfId="3669" priority="3703" stopIfTrue="1" operator="equal">
      <formula>"NO ADMISIBLE"</formula>
    </cfRule>
  </conditionalFormatting>
  <conditionalFormatting sqref="W900">
    <cfRule type="cellIs" dxfId="3668" priority="3700" operator="equal">
      <formula>"VERIFICAR"</formula>
    </cfRule>
    <cfRule type="cellIs" dxfId="3667" priority="3701" operator="equal">
      <formula>"NO"</formula>
    </cfRule>
    <cfRule type="cellIs" dxfId="3666" priority="3702" operator="equal">
      <formula>"SI"</formula>
    </cfRule>
  </conditionalFormatting>
  <conditionalFormatting sqref="Y900">
    <cfRule type="cellIs" dxfId="3665" priority="3699" stopIfTrue="1" operator="equal">
      <formula>"NO ADMISIBLE"</formula>
    </cfRule>
  </conditionalFormatting>
  <conditionalFormatting sqref="Y900">
    <cfRule type="cellIs" dxfId="3664" priority="3696" operator="equal">
      <formula>"VERIFICAR"</formula>
    </cfRule>
    <cfRule type="cellIs" dxfId="3663" priority="3697" operator="equal">
      <formula>"NO"</formula>
    </cfRule>
    <cfRule type="cellIs" dxfId="3662" priority="3698" operator="equal">
      <formula>"SI"</formula>
    </cfRule>
  </conditionalFormatting>
  <conditionalFormatting sqref="AA900:AI900">
    <cfRule type="cellIs" dxfId="3661" priority="3695" stopIfTrue="1" operator="equal">
      <formula>"NO ADMISIBLE"</formula>
    </cfRule>
  </conditionalFormatting>
  <conditionalFormatting sqref="AA900:AI900">
    <cfRule type="cellIs" dxfId="3660" priority="3692" operator="equal">
      <formula>"VERIFICAR"</formula>
    </cfRule>
    <cfRule type="cellIs" dxfId="3659" priority="3693" operator="equal">
      <formula>"NO"</formula>
    </cfRule>
    <cfRule type="cellIs" dxfId="3658" priority="3694" operator="equal">
      <formula>"SI"</formula>
    </cfRule>
  </conditionalFormatting>
  <conditionalFormatting sqref="S890">
    <cfRule type="cellIs" dxfId="3657" priority="3691" stopIfTrue="1" operator="equal">
      <formula>"NO ADMISIBLE"</formula>
    </cfRule>
  </conditionalFormatting>
  <conditionalFormatting sqref="S890">
    <cfRule type="cellIs" dxfId="3656" priority="3689" stopIfTrue="1" operator="equal">
      <formula>"NO ADMISIBLE"</formula>
    </cfRule>
    <cfRule type="cellIs" dxfId="3655" priority="3690" stopIfTrue="1" operator="equal">
      <formula>"ADMISIBLE"</formula>
    </cfRule>
  </conditionalFormatting>
  <conditionalFormatting sqref="K892:L893">
    <cfRule type="cellIs" dxfId="3654" priority="3688" stopIfTrue="1" operator="equal">
      <formula>"NO ADMISIBLE"</formula>
    </cfRule>
  </conditionalFormatting>
  <conditionalFormatting sqref="K891:L893">
    <cfRule type="cellIs" dxfId="3653" priority="3687" stopIfTrue="1" operator="equal">
      <formula>"NO ADMISIBLE"</formula>
    </cfRule>
  </conditionalFormatting>
  <conditionalFormatting sqref="K891:L893">
    <cfRule type="expression" dxfId="3652" priority="3686">
      <formula>MOD(ROW(),2)=0</formula>
    </cfRule>
  </conditionalFormatting>
  <conditionalFormatting sqref="K891:L893">
    <cfRule type="expression" dxfId="3651" priority="3685">
      <formula>AND(ROW()=CELL("row"),COLUMN()=CELL("COL"))</formula>
    </cfRule>
  </conditionalFormatting>
  <conditionalFormatting sqref="AA890:AA900">
    <cfRule type="cellIs" dxfId="3650" priority="3684" stopIfTrue="1" operator="equal">
      <formula>"NO ADMISIBLE"</formula>
    </cfRule>
  </conditionalFormatting>
  <conditionalFormatting sqref="AA890:AA900">
    <cfRule type="cellIs" dxfId="3649" priority="3682" stopIfTrue="1" operator="equal">
      <formula>"NO ADMISIBLE"</formula>
    </cfRule>
    <cfRule type="cellIs" dxfId="3648" priority="3683" stopIfTrue="1" operator="equal">
      <formula>"ADMISIBLE"</formula>
    </cfRule>
  </conditionalFormatting>
  <conditionalFormatting sqref="Q890:AI890 T891:AI900 Q891:R900">
    <cfRule type="cellIs" dxfId="3647" priority="3681" operator="equal">
      <formula>"NO CUMPLE"</formula>
    </cfRule>
  </conditionalFormatting>
  <conditionalFormatting sqref="B896:B899">
    <cfRule type="cellIs" dxfId="3646" priority="3680" stopIfTrue="1" operator="equal">
      <formula>"NO ADMISIBLE"</formula>
    </cfRule>
  </conditionalFormatting>
  <conditionalFormatting sqref="C902 C908:C911 AD902:AD911 U902:U911 Y902:Z911 M911:M912 Z912 M902:Q902 N903:Q912">
    <cfRule type="cellIs" dxfId="3645" priority="3679" stopIfTrue="1" operator="equal">
      <formula>"NO ADMISIBLE"</formula>
    </cfRule>
  </conditionalFormatting>
  <conditionalFormatting sqref="V902:Y902 V903:X911 V912 X912">
    <cfRule type="cellIs" dxfId="3644" priority="3677" stopIfTrue="1" operator="equal">
      <formula>"NO ADMISIBLE"</formula>
    </cfRule>
    <cfRule type="cellIs" dxfId="3643" priority="3678" stopIfTrue="1" operator="equal">
      <formula>"ADMISIBLE"</formula>
    </cfRule>
  </conditionalFormatting>
  <conditionalFormatting sqref="Z902:Z912">
    <cfRule type="cellIs" dxfId="3642" priority="3675" stopIfTrue="1" operator="equal">
      <formula>"NO ADMISIBLE"</formula>
    </cfRule>
    <cfRule type="cellIs" dxfId="3641" priority="3676" stopIfTrue="1" operator="equal">
      <formula>"ADMISIBLE"</formula>
    </cfRule>
  </conditionalFormatting>
  <conditionalFormatting sqref="AE902:AE911">
    <cfRule type="cellIs" dxfId="3640" priority="3674" stopIfTrue="1" operator="equal">
      <formula>"NO ADMISIBLE"</formula>
    </cfRule>
  </conditionalFormatting>
  <conditionalFormatting sqref="AE902">
    <cfRule type="cellIs" dxfId="3639" priority="3672" stopIfTrue="1" operator="equal">
      <formula>"NO ADMISIBLE"</formula>
    </cfRule>
    <cfRule type="cellIs" dxfId="3638" priority="3673" stopIfTrue="1" operator="equal">
      <formula>"ADMISIBLE"</formula>
    </cfRule>
  </conditionalFormatting>
  <conditionalFormatting sqref="AG902:AG911">
    <cfRule type="cellIs" dxfId="3637" priority="3671" stopIfTrue="1" operator="equal">
      <formula>"NO ADMISIBLE"</formula>
    </cfRule>
  </conditionalFormatting>
  <conditionalFormatting sqref="AG902">
    <cfRule type="cellIs" dxfId="3636" priority="3669" stopIfTrue="1" operator="equal">
      <formula>"NO ADMISIBLE"</formula>
    </cfRule>
    <cfRule type="cellIs" dxfId="3635" priority="3670" stopIfTrue="1" operator="equal">
      <formula>"ADMISIBLE"</formula>
    </cfRule>
  </conditionalFormatting>
  <conditionalFormatting sqref="R902:R912">
    <cfRule type="cellIs" dxfId="3634" priority="3668" stopIfTrue="1" operator="equal">
      <formula>"NO ADMISIBLE"</formula>
    </cfRule>
  </conditionalFormatting>
  <conditionalFormatting sqref="D902:D911">
    <cfRule type="cellIs" dxfId="3633" priority="3667" stopIfTrue="1" operator="equal">
      <formula>"NO ADMISIBLE"</formula>
    </cfRule>
  </conditionalFormatting>
  <conditionalFormatting sqref="AI902:AI912">
    <cfRule type="cellIs" dxfId="3632" priority="3666" stopIfTrue="1" operator="equal">
      <formula>"NO ADMISIBLE"</formula>
    </cfRule>
  </conditionalFormatting>
  <conditionalFormatting sqref="AI902:AI912">
    <cfRule type="cellIs" dxfId="3631" priority="3664" stopIfTrue="1" operator="equal">
      <formula>"NO ADMISIBLE"</formula>
    </cfRule>
    <cfRule type="cellIs" dxfId="3630" priority="3665" stopIfTrue="1" operator="equal">
      <formula>"ADMISIBLE"</formula>
    </cfRule>
  </conditionalFormatting>
  <conditionalFormatting sqref="AA902:AA912">
    <cfRule type="cellIs" dxfId="3629" priority="3663" stopIfTrue="1" operator="equal">
      <formula>"NO ADMISIBLE"</formula>
    </cfRule>
  </conditionalFormatting>
  <conditionalFormatting sqref="AA902:AA912">
    <cfRule type="cellIs" dxfId="3628" priority="3661" stopIfTrue="1" operator="equal">
      <formula>"NO ADMISIBLE"</formula>
    </cfRule>
    <cfRule type="cellIs" dxfId="3627" priority="3662" stopIfTrue="1" operator="equal">
      <formula>"ADMISIBLE"</formula>
    </cfRule>
  </conditionalFormatting>
  <conditionalFormatting sqref="J904:J912">
    <cfRule type="cellIs" dxfId="3626" priority="3660" stopIfTrue="1" operator="equal">
      <formula>"NO ADMISIBLE"</formula>
    </cfRule>
  </conditionalFormatting>
  <conditionalFormatting sqref="M903">
    <cfRule type="cellIs" dxfId="3625" priority="3659" stopIfTrue="1" operator="equal">
      <formula>"NO ADMISIBLE"</formula>
    </cfRule>
  </conditionalFormatting>
  <conditionalFormatting sqref="T902:T911">
    <cfRule type="cellIs" dxfId="3624" priority="3658" stopIfTrue="1" operator="equal">
      <formula>"NO ADMISIBLE"</formula>
    </cfRule>
  </conditionalFormatting>
  <conditionalFormatting sqref="T903:T911">
    <cfRule type="cellIs" dxfId="3623" priority="3655" operator="equal">
      <formula>"VERIFICAR"</formula>
    </cfRule>
    <cfRule type="cellIs" dxfId="3622" priority="3656" operator="equal">
      <formula>"NO"</formula>
    </cfRule>
    <cfRule type="cellIs" dxfId="3621" priority="3657" operator="equal">
      <formula>"SI"</formula>
    </cfRule>
  </conditionalFormatting>
  <conditionalFormatting sqref="AB902:AB911">
    <cfRule type="cellIs" dxfId="3620" priority="3654" stopIfTrue="1" operator="equal">
      <formula>"NO ADMISIBLE"</formula>
    </cfRule>
  </conditionalFormatting>
  <conditionalFormatting sqref="AC902:AC911">
    <cfRule type="cellIs" dxfId="3619" priority="3653" stopIfTrue="1" operator="equal">
      <formula>"NO ADMISIBLE"</formula>
    </cfRule>
  </conditionalFormatting>
  <conditionalFormatting sqref="AF902:AF912">
    <cfRule type="cellIs" dxfId="3618" priority="3652" stopIfTrue="1" operator="equal">
      <formula>"NO ADMISIBLE"</formula>
    </cfRule>
  </conditionalFormatting>
  <conditionalFormatting sqref="AF902:AF912">
    <cfRule type="cellIs" dxfId="3617" priority="3650" stopIfTrue="1" operator="equal">
      <formula>"NO ADMISIBLE"</formula>
    </cfRule>
    <cfRule type="cellIs" dxfId="3616" priority="3651" stopIfTrue="1" operator="equal">
      <formula>"ADMISIBLE"</formula>
    </cfRule>
  </conditionalFormatting>
  <conditionalFormatting sqref="AH902:AH912">
    <cfRule type="cellIs" dxfId="3615" priority="3649" stopIfTrue="1" operator="equal">
      <formula>"NO ADMISIBLE"</formula>
    </cfRule>
  </conditionalFormatting>
  <conditionalFormatting sqref="AH902:AH912">
    <cfRule type="cellIs" dxfId="3614" priority="3647" stopIfTrue="1" operator="equal">
      <formula>"NO ADMISIBLE"</formula>
    </cfRule>
    <cfRule type="cellIs" dxfId="3613" priority="3648" stopIfTrue="1" operator="equal">
      <formula>"ADMISIBLE"</formula>
    </cfRule>
  </conditionalFormatting>
  <conditionalFormatting sqref="B903:C903">
    <cfRule type="cellIs" dxfId="3612" priority="3646" stopIfTrue="1" operator="equal">
      <formula>"NO ADMISIBLE"</formula>
    </cfRule>
  </conditionalFormatting>
  <conditionalFormatting sqref="K906:M910 M904:M905">
    <cfRule type="cellIs" dxfId="3611" priority="3645" stopIfTrue="1" operator="equal">
      <formula>"NO ADMISIBLE"</formula>
    </cfRule>
  </conditionalFormatting>
  <conditionalFormatting sqref="J903:J912">
    <cfRule type="cellIs" dxfId="3610" priority="3644" stopIfTrue="1" operator="equal">
      <formula>"NO ADMISIBLE"</formula>
    </cfRule>
  </conditionalFormatting>
  <conditionalFormatting sqref="K906:L912">
    <cfRule type="cellIs" dxfId="3609" priority="3643" stopIfTrue="1" operator="equal">
      <formula>"NO ADMISIBLE"</formula>
    </cfRule>
  </conditionalFormatting>
  <conditionalFormatting sqref="C906:M912 M903:M905 C903:J905 B903:B912">
    <cfRule type="expression" dxfId="3608" priority="3642">
      <formula>MOD(ROW(),2)=0</formula>
    </cfRule>
  </conditionalFormatting>
  <conditionalFormatting sqref="T912:U912">
    <cfRule type="cellIs" dxfId="3607" priority="3641" stopIfTrue="1" operator="equal">
      <formula>"NO ADMISIBLE"</formula>
    </cfRule>
  </conditionalFormatting>
  <conditionalFormatting sqref="T912:U912">
    <cfRule type="cellIs" dxfId="3606" priority="3638" operator="equal">
      <formula>"VERIFICAR"</formula>
    </cfRule>
    <cfRule type="cellIs" dxfId="3605" priority="3639" operator="equal">
      <formula>"NO"</formula>
    </cfRule>
    <cfRule type="cellIs" dxfId="3604" priority="3640" operator="equal">
      <formula>"SI"</formula>
    </cfRule>
  </conditionalFormatting>
  <conditionalFormatting sqref="W912">
    <cfRule type="cellIs" dxfId="3603" priority="3637" stopIfTrue="1" operator="equal">
      <formula>"NO ADMISIBLE"</formula>
    </cfRule>
  </conditionalFormatting>
  <conditionalFormatting sqref="W912">
    <cfRule type="cellIs" dxfId="3602" priority="3634" operator="equal">
      <formula>"VERIFICAR"</formula>
    </cfRule>
    <cfRule type="cellIs" dxfId="3601" priority="3635" operator="equal">
      <formula>"NO"</formula>
    </cfRule>
    <cfRule type="cellIs" dxfId="3600" priority="3636" operator="equal">
      <formula>"SI"</formula>
    </cfRule>
  </conditionalFormatting>
  <conditionalFormatting sqref="Y912">
    <cfRule type="cellIs" dxfId="3599" priority="3633" stopIfTrue="1" operator="equal">
      <formula>"NO ADMISIBLE"</formula>
    </cfRule>
  </conditionalFormatting>
  <conditionalFormatting sqref="Y912">
    <cfRule type="cellIs" dxfId="3598" priority="3630" operator="equal">
      <formula>"VERIFICAR"</formula>
    </cfRule>
    <cfRule type="cellIs" dxfId="3597" priority="3631" operator="equal">
      <formula>"NO"</formula>
    </cfRule>
    <cfRule type="cellIs" dxfId="3596" priority="3632" operator="equal">
      <formula>"SI"</formula>
    </cfRule>
  </conditionalFormatting>
  <conditionalFormatting sqref="AA912:AI912">
    <cfRule type="cellIs" dxfId="3595" priority="3629" stopIfTrue="1" operator="equal">
      <formula>"NO ADMISIBLE"</formula>
    </cfRule>
  </conditionalFormatting>
  <conditionalFormatting sqref="AA912:AI912">
    <cfRule type="cellIs" dxfId="3594" priority="3626" operator="equal">
      <formula>"VERIFICAR"</formula>
    </cfRule>
    <cfRule type="cellIs" dxfId="3593" priority="3627" operator="equal">
      <formula>"NO"</formula>
    </cfRule>
    <cfRule type="cellIs" dxfId="3592" priority="3628" operator="equal">
      <formula>"SI"</formula>
    </cfRule>
  </conditionalFormatting>
  <conditionalFormatting sqref="S902">
    <cfRule type="cellIs" dxfId="3591" priority="3625" stopIfTrue="1" operator="equal">
      <formula>"NO ADMISIBLE"</formula>
    </cfRule>
  </conditionalFormatting>
  <conditionalFormatting sqref="S902">
    <cfRule type="cellIs" dxfId="3590" priority="3623" stopIfTrue="1" operator="equal">
      <formula>"NO ADMISIBLE"</formula>
    </cfRule>
    <cfRule type="cellIs" dxfId="3589" priority="3624" stopIfTrue="1" operator="equal">
      <formula>"ADMISIBLE"</formula>
    </cfRule>
  </conditionalFormatting>
  <conditionalFormatting sqref="K904:L905">
    <cfRule type="cellIs" dxfId="3588" priority="3622" stopIfTrue="1" operator="equal">
      <formula>"NO ADMISIBLE"</formula>
    </cfRule>
  </conditionalFormatting>
  <conditionalFormatting sqref="K903:L905">
    <cfRule type="cellIs" dxfId="3587" priority="3621" stopIfTrue="1" operator="equal">
      <formula>"NO ADMISIBLE"</formula>
    </cfRule>
  </conditionalFormatting>
  <conditionalFormatting sqref="K903:L905">
    <cfRule type="expression" dxfId="3586" priority="3620">
      <formula>MOD(ROW(),2)=0</formula>
    </cfRule>
  </conditionalFormatting>
  <conditionalFormatting sqref="K903:L905">
    <cfRule type="expression" dxfId="3585" priority="3619">
      <formula>AND(ROW()=CELL("row"),COLUMN()=CELL("COL"))</formula>
    </cfRule>
  </conditionalFormatting>
  <conditionalFormatting sqref="AA902:AA912">
    <cfRule type="cellIs" dxfId="3584" priority="3618" stopIfTrue="1" operator="equal">
      <formula>"NO ADMISIBLE"</formula>
    </cfRule>
  </conditionalFormatting>
  <conditionalFormatting sqref="AA902:AA912">
    <cfRule type="cellIs" dxfId="3583" priority="3616" stopIfTrue="1" operator="equal">
      <formula>"NO ADMISIBLE"</formula>
    </cfRule>
    <cfRule type="cellIs" dxfId="3582" priority="3617" stopIfTrue="1" operator="equal">
      <formula>"ADMISIBLE"</formula>
    </cfRule>
  </conditionalFormatting>
  <conditionalFormatting sqref="Q902:AI902 T903:AI912 Q903:R912">
    <cfRule type="cellIs" dxfId="3581" priority="3615" operator="equal">
      <formula>"NO CUMPLE"</formula>
    </cfRule>
  </conditionalFormatting>
  <conditionalFormatting sqref="B908:B911">
    <cfRule type="cellIs" dxfId="3580" priority="3614" stopIfTrue="1" operator="equal">
      <formula>"NO ADMISIBLE"</formula>
    </cfRule>
  </conditionalFormatting>
  <conditionalFormatting sqref="C914 C920:C923 AD914:AD923 U914:U923 Y914:Z923 M923:M924 Z924 M914:Q914 N915:Q924">
    <cfRule type="cellIs" dxfId="3579" priority="3613" stopIfTrue="1" operator="equal">
      <formula>"NO ADMISIBLE"</formula>
    </cfRule>
  </conditionalFormatting>
  <conditionalFormatting sqref="V914:Y914 V915:X923 V924 X924">
    <cfRule type="cellIs" dxfId="3578" priority="3611" stopIfTrue="1" operator="equal">
      <formula>"NO ADMISIBLE"</formula>
    </cfRule>
    <cfRule type="cellIs" dxfId="3577" priority="3612" stopIfTrue="1" operator="equal">
      <formula>"ADMISIBLE"</formula>
    </cfRule>
  </conditionalFormatting>
  <conditionalFormatting sqref="Z914:Z924">
    <cfRule type="cellIs" dxfId="3576" priority="3609" stopIfTrue="1" operator="equal">
      <formula>"NO ADMISIBLE"</formula>
    </cfRule>
    <cfRule type="cellIs" dxfId="3575" priority="3610" stopIfTrue="1" operator="equal">
      <formula>"ADMISIBLE"</formula>
    </cfRule>
  </conditionalFormatting>
  <conditionalFormatting sqref="AE914:AE923">
    <cfRule type="cellIs" dxfId="3574" priority="3608" stopIfTrue="1" operator="equal">
      <formula>"NO ADMISIBLE"</formula>
    </cfRule>
  </conditionalFormatting>
  <conditionalFormatting sqref="AE914">
    <cfRule type="cellIs" dxfId="3573" priority="3606" stopIfTrue="1" operator="equal">
      <formula>"NO ADMISIBLE"</formula>
    </cfRule>
    <cfRule type="cellIs" dxfId="3572" priority="3607" stopIfTrue="1" operator="equal">
      <formula>"ADMISIBLE"</formula>
    </cfRule>
  </conditionalFormatting>
  <conditionalFormatting sqref="AG914:AG923">
    <cfRule type="cellIs" dxfId="3571" priority="3605" stopIfTrue="1" operator="equal">
      <formula>"NO ADMISIBLE"</formula>
    </cfRule>
  </conditionalFormatting>
  <conditionalFormatting sqref="AG914">
    <cfRule type="cellIs" dxfId="3570" priority="3603" stopIfTrue="1" operator="equal">
      <formula>"NO ADMISIBLE"</formula>
    </cfRule>
    <cfRule type="cellIs" dxfId="3569" priority="3604" stopIfTrue="1" operator="equal">
      <formula>"ADMISIBLE"</formula>
    </cfRule>
  </conditionalFormatting>
  <conditionalFormatting sqref="R914:R924">
    <cfRule type="cellIs" dxfId="3568" priority="3602" stopIfTrue="1" operator="equal">
      <formula>"NO ADMISIBLE"</formula>
    </cfRule>
  </conditionalFormatting>
  <conditionalFormatting sqref="D914:D923">
    <cfRule type="cellIs" dxfId="3567" priority="3601" stopIfTrue="1" operator="equal">
      <formula>"NO ADMISIBLE"</formula>
    </cfRule>
  </conditionalFormatting>
  <conditionalFormatting sqref="AI914:AI924">
    <cfRule type="cellIs" dxfId="3566" priority="3600" stopIfTrue="1" operator="equal">
      <formula>"NO ADMISIBLE"</formula>
    </cfRule>
  </conditionalFormatting>
  <conditionalFormatting sqref="AI914:AI924">
    <cfRule type="cellIs" dxfId="3565" priority="3598" stopIfTrue="1" operator="equal">
      <formula>"NO ADMISIBLE"</formula>
    </cfRule>
    <cfRule type="cellIs" dxfId="3564" priority="3599" stopIfTrue="1" operator="equal">
      <formula>"ADMISIBLE"</formula>
    </cfRule>
  </conditionalFormatting>
  <conditionalFormatting sqref="AA914:AA924">
    <cfRule type="cellIs" dxfId="3563" priority="3597" stopIfTrue="1" operator="equal">
      <formula>"NO ADMISIBLE"</formula>
    </cfRule>
  </conditionalFormatting>
  <conditionalFormatting sqref="AA914:AA924">
    <cfRule type="cellIs" dxfId="3562" priority="3595" stopIfTrue="1" operator="equal">
      <formula>"NO ADMISIBLE"</formula>
    </cfRule>
    <cfRule type="cellIs" dxfId="3561" priority="3596" stopIfTrue="1" operator="equal">
      <formula>"ADMISIBLE"</formula>
    </cfRule>
  </conditionalFormatting>
  <conditionalFormatting sqref="J918:J924">
    <cfRule type="cellIs" dxfId="3560" priority="3594" stopIfTrue="1" operator="equal">
      <formula>"NO ADMISIBLE"</formula>
    </cfRule>
  </conditionalFormatting>
  <conditionalFormatting sqref="M915">
    <cfRule type="cellIs" dxfId="3559" priority="3593" stopIfTrue="1" operator="equal">
      <formula>"NO ADMISIBLE"</formula>
    </cfRule>
  </conditionalFormatting>
  <conditionalFormatting sqref="T914:T923">
    <cfRule type="cellIs" dxfId="3558" priority="3592" stopIfTrue="1" operator="equal">
      <formula>"NO ADMISIBLE"</formula>
    </cfRule>
  </conditionalFormatting>
  <conditionalFormatting sqref="T915:T923">
    <cfRule type="cellIs" dxfId="3557" priority="3589" operator="equal">
      <formula>"VERIFICAR"</formula>
    </cfRule>
    <cfRule type="cellIs" dxfId="3556" priority="3590" operator="equal">
      <formula>"NO"</formula>
    </cfRule>
    <cfRule type="cellIs" dxfId="3555" priority="3591" operator="equal">
      <formula>"SI"</formula>
    </cfRule>
  </conditionalFormatting>
  <conditionalFormatting sqref="AB914:AB923">
    <cfRule type="cellIs" dxfId="3554" priority="3588" stopIfTrue="1" operator="equal">
      <formula>"NO ADMISIBLE"</formula>
    </cfRule>
  </conditionalFormatting>
  <conditionalFormatting sqref="AC914:AC923">
    <cfRule type="cellIs" dxfId="3553" priority="3587" stopIfTrue="1" operator="equal">
      <formula>"NO ADMISIBLE"</formula>
    </cfRule>
  </conditionalFormatting>
  <conditionalFormatting sqref="AF914:AF924">
    <cfRule type="cellIs" dxfId="3552" priority="3586" stopIfTrue="1" operator="equal">
      <formula>"NO ADMISIBLE"</formula>
    </cfRule>
  </conditionalFormatting>
  <conditionalFormatting sqref="AF914:AF924">
    <cfRule type="cellIs" dxfId="3551" priority="3584" stopIfTrue="1" operator="equal">
      <formula>"NO ADMISIBLE"</formula>
    </cfRule>
    <cfRule type="cellIs" dxfId="3550" priority="3585" stopIfTrue="1" operator="equal">
      <formula>"ADMISIBLE"</formula>
    </cfRule>
  </conditionalFormatting>
  <conditionalFormatting sqref="AH914:AH924">
    <cfRule type="cellIs" dxfId="3549" priority="3583" stopIfTrue="1" operator="equal">
      <formula>"NO ADMISIBLE"</formula>
    </cfRule>
  </conditionalFormatting>
  <conditionalFormatting sqref="AH914:AH924">
    <cfRule type="cellIs" dxfId="3548" priority="3581" stopIfTrue="1" operator="equal">
      <formula>"NO ADMISIBLE"</formula>
    </cfRule>
    <cfRule type="cellIs" dxfId="3547" priority="3582" stopIfTrue="1" operator="equal">
      <formula>"ADMISIBLE"</formula>
    </cfRule>
  </conditionalFormatting>
  <conditionalFormatting sqref="B915:C915">
    <cfRule type="cellIs" dxfId="3546" priority="3580" stopIfTrue="1" operator="equal">
      <formula>"NO ADMISIBLE"</formula>
    </cfRule>
  </conditionalFormatting>
  <conditionalFormatting sqref="K918:M922 M916:M917">
    <cfRule type="cellIs" dxfId="3545" priority="3579" stopIfTrue="1" operator="equal">
      <formula>"NO ADMISIBLE"</formula>
    </cfRule>
  </conditionalFormatting>
  <conditionalFormatting sqref="J915 J918:J924">
    <cfRule type="cellIs" dxfId="3544" priority="3578" stopIfTrue="1" operator="equal">
      <formula>"NO ADMISIBLE"</formula>
    </cfRule>
  </conditionalFormatting>
  <conditionalFormatting sqref="K918:L924">
    <cfRule type="cellIs" dxfId="3543" priority="3577" stopIfTrue="1" operator="equal">
      <formula>"NO ADMISIBLE"</formula>
    </cfRule>
  </conditionalFormatting>
  <conditionalFormatting sqref="C918:M924 M915:M917 C915:J915 B915:B924 C917:H917 C916:D916">
    <cfRule type="expression" dxfId="3542" priority="3576">
      <formula>MOD(ROW(),2)=0</formula>
    </cfRule>
  </conditionalFormatting>
  <conditionalFormatting sqref="T924:U924">
    <cfRule type="cellIs" dxfId="3541" priority="3575" stopIfTrue="1" operator="equal">
      <formula>"NO ADMISIBLE"</formula>
    </cfRule>
  </conditionalFormatting>
  <conditionalFormatting sqref="T924:U924">
    <cfRule type="cellIs" dxfId="3540" priority="3572" operator="equal">
      <formula>"VERIFICAR"</formula>
    </cfRule>
    <cfRule type="cellIs" dxfId="3539" priority="3573" operator="equal">
      <formula>"NO"</formula>
    </cfRule>
    <cfRule type="cellIs" dxfId="3538" priority="3574" operator="equal">
      <formula>"SI"</formula>
    </cfRule>
  </conditionalFormatting>
  <conditionalFormatting sqref="W924">
    <cfRule type="cellIs" dxfId="3537" priority="3571" stopIfTrue="1" operator="equal">
      <formula>"NO ADMISIBLE"</formula>
    </cfRule>
  </conditionalFormatting>
  <conditionalFormatting sqref="W924">
    <cfRule type="cellIs" dxfId="3536" priority="3568" operator="equal">
      <formula>"VERIFICAR"</formula>
    </cfRule>
    <cfRule type="cellIs" dxfId="3535" priority="3569" operator="equal">
      <formula>"NO"</formula>
    </cfRule>
    <cfRule type="cellIs" dxfId="3534" priority="3570" operator="equal">
      <formula>"SI"</formula>
    </cfRule>
  </conditionalFormatting>
  <conditionalFormatting sqref="Y924">
    <cfRule type="cellIs" dxfId="3533" priority="3567" stopIfTrue="1" operator="equal">
      <formula>"NO ADMISIBLE"</formula>
    </cfRule>
  </conditionalFormatting>
  <conditionalFormatting sqref="Y924">
    <cfRule type="cellIs" dxfId="3532" priority="3564" operator="equal">
      <formula>"VERIFICAR"</formula>
    </cfRule>
    <cfRule type="cellIs" dxfId="3531" priority="3565" operator="equal">
      <formula>"NO"</formula>
    </cfRule>
    <cfRule type="cellIs" dxfId="3530" priority="3566" operator="equal">
      <formula>"SI"</formula>
    </cfRule>
  </conditionalFormatting>
  <conditionalFormatting sqref="AA924:AI924">
    <cfRule type="cellIs" dxfId="3529" priority="3563" stopIfTrue="1" operator="equal">
      <formula>"NO ADMISIBLE"</formula>
    </cfRule>
  </conditionalFormatting>
  <conditionalFormatting sqref="AA924:AI924">
    <cfRule type="cellIs" dxfId="3528" priority="3560" operator="equal">
      <formula>"VERIFICAR"</formula>
    </cfRule>
    <cfRule type="cellIs" dxfId="3527" priority="3561" operator="equal">
      <formula>"NO"</formula>
    </cfRule>
    <cfRule type="cellIs" dxfId="3526" priority="3562" operator="equal">
      <formula>"SI"</formula>
    </cfRule>
  </conditionalFormatting>
  <conditionalFormatting sqref="S914">
    <cfRule type="cellIs" dxfId="3525" priority="3559" stopIfTrue="1" operator="equal">
      <formula>"NO ADMISIBLE"</formula>
    </cfRule>
  </conditionalFormatting>
  <conditionalFormatting sqref="S914">
    <cfRule type="cellIs" dxfId="3524" priority="3557" stopIfTrue="1" operator="equal">
      <formula>"NO ADMISIBLE"</formula>
    </cfRule>
    <cfRule type="cellIs" dxfId="3523" priority="3558" stopIfTrue="1" operator="equal">
      <formula>"ADMISIBLE"</formula>
    </cfRule>
  </conditionalFormatting>
  <conditionalFormatting sqref="K917:L917">
    <cfRule type="cellIs" dxfId="3522" priority="3556" stopIfTrue="1" operator="equal">
      <formula>"NO ADMISIBLE"</formula>
    </cfRule>
  </conditionalFormatting>
  <conditionalFormatting sqref="K915:L915 K917:L917">
    <cfRule type="cellIs" dxfId="3521" priority="3555" stopIfTrue="1" operator="equal">
      <formula>"NO ADMISIBLE"</formula>
    </cfRule>
  </conditionalFormatting>
  <conditionalFormatting sqref="K915:L915 K917:L917">
    <cfRule type="expression" dxfId="3520" priority="3554">
      <formula>MOD(ROW(),2)=0</formula>
    </cfRule>
  </conditionalFormatting>
  <conditionalFormatting sqref="K915:L915 K917:L917">
    <cfRule type="expression" dxfId="3519" priority="3553">
      <formula>AND(ROW()=CELL("row"),COLUMN()=CELL("COL"))</formula>
    </cfRule>
  </conditionalFormatting>
  <conditionalFormatting sqref="AA914:AA924">
    <cfRule type="cellIs" dxfId="3518" priority="3552" stopIfTrue="1" operator="equal">
      <formula>"NO ADMISIBLE"</formula>
    </cfRule>
  </conditionalFormatting>
  <conditionalFormatting sqref="AA914:AA924">
    <cfRule type="cellIs" dxfId="3517" priority="3550" stopIfTrue="1" operator="equal">
      <formula>"NO ADMISIBLE"</formula>
    </cfRule>
    <cfRule type="cellIs" dxfId="3516" priority="3551" stopIfTrue="1" operator="equal">
      <formula>"ADMISIBLE"</formula>
    </cfRule>
  </conditionalFormatting>
  <conditionalFormatting sqref="Q914:AI914 T915:AI924 Q915:R924">
    <cfRule type="cellIs" dxfId="3515" priority="3549" operator="equal">
      <formula>"NO CUMPLE"</formula>
    </cfRule>
  </conditionalFormatting>
  <conditionalFormatting sqref="B920:B923">
    <cfRule type="cellIs" dxfId="3514" priority="3548" stopIfTrue="1" operator="equal">
      <formula>"NO ADMISIBLE"</formula>
    </cfRule>
  </conditionalFormatting>
  <conditionalFormatting sqref="C926 C932:C935 AD926:AD935 U926:U935 Y926:Z935 M935:M936 Z936 M926:Q926 N927:Q936">
    <cfRule type="cellIs" dxfId="3513" priority="3547" stopIfTrue="1" operator="equal">
      <formula>"NO ADMISIBLE"</formula>
    </cfRule>
  </conditionalFormatting>
  <conditionalFormatting sqref="V926:Y926 V927:X935 V936 X936">
    <cfRule type="cellIs" dxfId="3512" priority="3545" stopIfTrue="1" operator="equal">
      <formula>"NO ADMISIBLE"</formula>
    </cfRule>
    <cfRule type="cellIs" dxfId="3511" priority="3546" stopIfTrue="1" operator="equal">
      <formula>"ADMISIBLE"</formula>
    </cfRule>
  </conditionalFormatting>
  <conditionalFormatting sqref="Z926:Z936">
    <cfRule type="cellIs" dxfId="3510" priority="3543" stopIfTrue="1" operator="equal">
      <formula>"NO ADMISIBLE"</formula>
    </cfRule>
    <cfRule type="cellIs" dxfId="3509" priority="3544" stopIfTrue="1" operator="equal">
      <formula>"ADMISIBLE"</formula>
    </cfRule>
  </conditionalFormatting>
  <conditionalFormatting sqref="AE926:AE935">
    <cfRule type="cellIs" dxfId="3508" priority="3542" stopIfTrue="1" operator="equal">
      <formula>"NO ADMISIBLE"</formula>
    </cfRule>
  </conditionalFormatting>
  <conditionalFormatting sqref="AE926">
    <cfRule type="cellIs" dxfId="3507" priority="3540" stopIfTrue="1" operator="equal">
      <formula>"NO ADMISIBLE"</formula>
    </cfRule>
    <cfRule type="cellIs" dxfId="3506" priority="3541" stopIfTrue="1" operator="equal">
      <formula>"ADMISIBLE"</formula>
    </cfRule>
  </conditionalFormatting>
  <conditionalFormatting sqref="AG926:AG935">
    <cfRule type="cellIs" dxfId="3505" priority="3539" stopIfTrue="1" operator="equal">
      <formula>"NO ADMISIBLE"</formula>
    </cfRule>
  </conditionalFormatting>
  <conditionalFormatting sqref="AG926">
    <cfRule type="cellIs" dxfId="3504" priority="3537" stopIfTrue="1" operator="equal">
      <formula>"NO ADMISIBLE"</formula>
    </cfRule>
    <cfRule type="cellIs" dxfId="3503" priority="3538" stopIfTrue="1" operator="equal">
      <formula>"ADMISIBLE"</formula>
    </cfRule>
  </conditionalFormatting>
  <conditionalFormatting sqref="R926:R936">
    <cfRule type="cellIs" dxfId="3502" priority="3536" stopIfTrue="1" operator="equal">
      <formula>"NO ADMISIBLE"</formula>
    </cfRule>
  </conditionalFormatting>
  <conditionalFormatting sqref="D926:D935">
    <cfRule type="cellIs" dxfId="3501" priority="3535" stopIfTrue="1" operator="equal">
      <formula>"NO ADMISIBLE"</formula>
    </cfRule>
  </conditionalFormatting>
  <conditionalFormatting sqref="AI926:AI936">
    <cfRule type="cellIs" dxfId="3500" priority="3534" stopIfTrue="1" operator="equal">
      <formula>"NO ADMISIBLE"</formula>
    </cfRule>
  </conditionalFormatting>
  <conditionalFormatting sqref="AI926:AI936">
    <cfRule type="cellIs" dxfId="3499" priority="3532" stopIfTrue="1" operator="equal">
      <formula>"NO ADMISIBLE"</formula>
    </cfRule>
    <cfRule type="cellIs" dxfId="3498" priority="3533" stopIfTrue="1" operator="equal">
      <formula>"ADMISIBLE"</formula>
    </cfRule>
  </conditionalFormatting>
  <conditionalFormatting sqref="AA926:AA936">
    <cfRule type="cellIs" dxfId="3497" priority="3531" stopIfTrue="1" operator="equal">
      <formula>"NO ADMISIBLE"</formula>
    </cfRule>
  </conditionalFormatting>
  <conditionalFormatting sqref="AA926:AA936">
    <cfRule type="cellIs" dxfId="3496" priority="3529" stopIfTrue="1" operator="equal">
      <formula>"NO ADMISIBLE"</formula>
    </cfRule>
    <cfRule type="cellIs" dxfId="3495" priority="3530" stopIfTrue="1" operator="equal">
      <formula>"ADMISIBLE"</formula>
    </cfRule>
  </conditionalFormatting>
  <conditionalFormatting sqref="J928:J936">
    <cfRule type="cellIs" dxfId="3494" priority="3528" stopIfTrue="1" operator="equal">
      <formula>"NO ADMISIBLE"</formula>
    </cfRule>
  </conditionalFormatting>
  <conditionalFormatting sqref="M927">
    <cfRule type="cellIs" dxfId="3493" priority="3527" stopIfTrue="1" operator="equal">
      <formula>"NO ADMISIBLE"</formula>
    </cfRule>
  </conditionalFormatting>
  <conditionalFormatting sqref="T926:T935">
    <cfRule type="cellIs" dxfId="3492" priority="3526" stopIfTrue="1" operator="equal">
      <formula>"NO ADMISIBLE"</formula>
    </cfRule>
  </conditionalFormatting>
  <conditionalFormatting sqref="T927:T935">
    <cfRule type="cellIs" dxfId="3491" priority="3523" operator="equal">
      <formula>"VERIFICAR"</formula>
    </cfRule>
    <cfRule type="cellIs" dxfId="3490" priority="3524" operator="equal">
      <formula>"NO"</formula>
    </cfRule>
    <cfRule type="cellIs" dxfId="3489" priority="3525" operator="equal">
      <formula>"SI"</formula>
    </cfRule>
  </conditionalFormatting>
  <conditionalFormatting sqref="AB926:AB935">
    <cfRule type="cellIs" dxfId="3488" priority="3522" stopIfTrue="1" operator="equal">
      <formula>"NO ADMISIBLE"</formula>
    </cfRule>
  </conditionalFormatting>
  <conditionalFormatting sqref="AC926:AC935">
    <cfRule type="cellIs" dxfId="3487" priority="3521" stopIfTrue="1" operator="equal">
      <formula>"NO ADMISIBLE"</formula>
    </cfRule>
  </conditionalFormatting>
  <conditionalFormatting sqref="AF926:AF936">
    <cfRule type="cellIs" dxfId="3486" priority="3520" stopIfTrue="1" operator="equal">
      <formula>"NO ADMISIBLE"</formula>
    </cfRule>
  </conditionalFormatting>
  <conditionalFormatting sqref="AF926:AF936">
    <cfRule type="cellIs" dxfId="3485" priority="3518" stopIfTrue="1" operator="equal">
      <formula>"NO ADMISIBLE"</formula>
    </cfRule>
    <cfRule type="cellIs" dxfId="3484" priority="3519" stopIfTrue="1" operator="equal">
      <formula>"ADMISIBLE"</formula>
    </cfRule>
  </conditionalFormatting>
  <conditionalFormatting sqref="AH926:AH936">
    <cfRule type="cellIs" dxfId="3483" priority="3517" stopIfTrue="1" operator="equal">
      <formula>"NO ADMISIBLE"</formula>
    </cfRule>
  </conditionalFormatting>
  <conditionalFormatting sqref="AH926:AH936">
    <cfRule type="cellIs" dxfId="3482" priority="3515" stopIfTrue="1" operator="equal">
      <formula>"NO ADMISIBLE"</formula>
    </cfRule>
    <cfRule type="cellIs" dxfId="3481" priority="3516" stopIfTrue="1" operator="equal">
      <formula>"ADMISIBLE"</formula>
    </cfRule>
  </conditionalFormatting>
  <conditionalFormatting sqref="B927:C927">
    <cfRule type="cellIs" dxfId="3480" priority="3514" stopIfTrue="1" operator="equal">
      <formula>"NO ADMISIBLE"</formula>
    </cfRule>
  </conditionalFormatting>
  <conditionalFormatting sqref="K930:M934 M928:M929">
    <cfRule type="cellIs" dxfId="3479" priority="3513" stopIfTrue="1" operator="equal">
      <formula>"NO ADMISIBLE"</formula>
    </cfRule>
  </conditionalFormatting>
  <conditionalFormatting sqref="J927:J936">
    <cfRule type="cellIs" dxfId="3478" priority="3512" stopIfTrue="1" operator="equal">
      <formula>"NO ADMISIBLE"</formula>
    </cfRule>
  </conditionalFormatting>
  <conditionalFormatting sqref="K930:L936">
    <cfRule type="cellIs" dxfId="3477" priority="3511" stopIfTrue="1" operator="equal">
      <formula>"NO ADMISIBLE"</formula>
    </cfRule>
  </conditionalFormatting>
  <conditionalFormatting sqref="C930:M936 M927:M929 C927:J929 B927:B936">
    <cfRule type="expression" dxfId="3476" priority="3510">
      <formula>MOD(ROW(),2)=0</formula>
    </cfRule>
  </conditionalFormatting>
  <conditionalFormatting sqref="T936:U936">
    <cfRule type="cellIs" dxfId="3475" priority="3509" stopIfTrue="1" operator="equal">
      <formula>"NO ADMISIBLE"</formula>
    </cfRule>
  </conditionalFormatting>
  <conditionalFormatting sqref="T936:U936">
    <cfRule type="cellIs" dxfId="3474" priority="3506" operator="equal">
      <formula>"VERIFICAR"</formula>
    </cfRule>
    <cfRule type="cellIs" dxfId="3473" priority="3507" operator="equal">
      <formula>"NO"</formula>
    </cfRule>
    <cfRule type="cellIs" dxfId="3472" priority="3508" operator="equal">
      <formula>"SI"</formula>
    </cfRule>
  </conditionalFormatting>
  <conditionalFormatting sqref="W936">
    <cfRule type="cellIs" dxfId="3471" priority="3505" stopIfTrue="1" operator="equal">
      <formula>"NO ADMISIBLE"</formula>
    </cfRule>
  </conditionalFormatting>
  <conditionalFormatting sqref="W936">
    <cfRule type="cellIs" dxfId="3470" priority="3502" operator="equal">
      <formula>"VERIFICAR"</formula>
    </cfRule>
    <cfRule type="cellIs" dxfId="3469" priority="3503" operator="equal">
      <formula>"NO"</formula>
    </cfRule>
    <cfRule type="cellIs" dxfId="3468" priority="3504" operator="equal">
      <formula>"SI"</formula>
    </cfRule>
  </conditionalFormatting>
  <conditionalFormatting sqref="Y936">
    <cfRule type="cellIs" dxfId="3467" priority="3501" stopIfTrue="1" operator="equal">
      <formula>"NO ADMISIBLE"</formula>
    </cfRule>
  </conditionalFormatting>
  <conditionalFormatting sqref="Y936">
    <cfRule type="cellIs" dxfId="3466" priority="3498" operator="equal">
      <formula>"VERIFICAR"</formula>
    </cfRule>
    <cfRule type="cellIs" dxfId="3465" priority="3499" operator="equal">
      <formula>"NO"</formula>
    </cfRule>
    <cfRule type="cellIs" dxfId="3464" priority="3500" operator="equal">
      <formula>"SI"</formula>
    </cfRule>
  </conditionalFormatting>
  <conditionalFormatting sqref="AA936:AI936">
    <cfRule type="cellIs" dxfId="3463" priority="3497" stopIfTrue="1" operator="equal">
      <formula>"NO ADMISIBLE"</formula>
    </cfRule>
  </conditionalFormatting>
  <conditionalFormatting sqref="AA936:AI936">
    <cfRule type="cellIs" dxfId="3462" priority="3494" operator="equal">
      <formula>"VERIFICAR"</formula>
    </cfRule>
    <cfRule type="cellIs" dxfId="3461" priority="3495" operator="equal">
      <formula>"NO"</formula>
    </cfRule>
    <cfRule type="cellIs" dxfId="3460" priority="3496" operator="equal">
      <formula>"SI"</formula>
    </cfRule>
  </conditionalFormatting>
  <conditionalFormatting sqref="S926">
    <cfRule type="cellIs" dxfId="3459" priority="3493" stopIfTrue="1" operator="equal">
      <formula>"NO ADMISIBLE"</formula>
    </cfRule>
  </conditionalFormatting>
  <conditionalFormatting sqref="S926">
    <cfRule type="cellIs" dxfId="3458" priority="3491" stopIfTrue="1" operator="equal">
      <formula>"NO ADMISIBLE"</formula>
    </cfRule>
    <cfRule type="cellIs" dxfId="3457" priority="3492" stopIfTrue="1" operator="equal">
      <formula>"ADMISIBLE"</formula>
    </cfRule>
  </conditionalFormatting>
  <conditionalFormatting sqref="K928:L929">
    <cfRule type="cellIs" dxfId="3456" priority="3490" stopIfTrue="1" operator="equal">
      <formula>"NO ADMISIBLE"</formula>
    </cfRule>
  </conditionalFormatting>
  <conditionalFormatting sqref="K927:L929">
    <cfRule type="cellIs" dxfId="3455" priority="3489" stopIfTrue="1" operator="equal">
      <formula>"NO ADMISIBLE"</formula>
    </cfRule>
  </conditionalFormatting>
  <conditionalFormatting sqref="K927:L929">
    <cfRule type="expression" dxfId="3454" priority="3488">
      <formula>MOD(ROW(),2)=0</formula>
    </cfRule>
  </conditionalFormatting>
  <conditionalFormatting sqref="K927:L929">
    <cfRule type="expression" dxfId="3453" priority="3487">
      <formula>AND(ROW()=CELL("row"),COLUMN()=CELL("COL"))</formula>
    </cfRule>
  </conditionalFormatting>
  <conditionalFormatting sqref="AA926:AA936">
    <cfRule type="cellIs" dxfId="3452" priority="3486" stopIfTrue="1" operator="equal">
      <formula>"NO ADMISIBLE"</formula>
    </cfRule>
  </conditionalFormatting>
  <conditionalFormatting sqref="AA926:AA936">
    <cfRule type="cellIs" dxfId="3451" priority="3484" stopIfTrue="1" operator="equal">
      <formula>"NO ADMISIBLE"</formula>
    </cfRule>
    <cfRule type="cellIs" dxfId="3450" priority="3485" stopIfTrue="1" operator="equal">
      <formula>"ADMISIBLE"</formula>
    </cfRule>
  </conditionalFormatting>
  <conditionalFormatting sqref="Q926:AI926 T927:AI936 Q927:R936">
    <cfRule type="cellIs" dxfId="3449" priority="3483" operator="equal">
      <formula>"NO CUMPLE"</formula>
    </cfRule>
  </conditionalFormatting>
  <conditionalFormatting sqref="B932:B935">
    <cfRule type="cellIs" dxfId="3448" priority="3482" stopIfTrue="1" operator="equal">
      <formula>"NO ADMISIBLE"</formula>
    </cfRule>
  </conditionalFormatting>
  <conditionalFormatting sqref="C938 C944:C947 AD938:AD947 U938:U947 Y938:Z947 M947:M948 Z948 M938:Q938 N939:Q948">
    <cfRule type="cellIs" dxfId="3447" priority="3481" stopIfTrue="1" operator="equal">
      <formula>"NO ADMISIBLE"</formula>
    </cfRule>
  </conditionalFormatting>
  <conditionalFormatting sqref="V938:Y938 V939:X947 V948 X948">
    <cfRule type="cellIs" dxfId="3446" priority="3479" stopIfTrue="1" operator="equal">
      <formula>"NO ADMISIBLE"</formula>
    </cfRule>
    <cfRule type="cellIs" dxfId="3445" priority="3480" stopIfTrue="1" operator="equal">
      <formula>"ADMISIBLE"</formula>
    </cfRule>
  </conditionalFormatting>
  <conditionalFormatting sqref="Z938:Z948">
    <cfRule type="cellIs" dxfId="3444" priority="3477" stopIfTrue="1" operator="equal">
      <formula>"NO ADMISIBLE"</formula>
    </cfRule>
    <cfRule type="cellIs" dxfId="3443" priority="3478" stopIfTrue="1" operator="equal">
      <formula>"ADMISIBLE"</formula>
    </cfRule>
  </conditionalFormatting>
  <conditionalFormatting sqref="AE938:AE947">
    <cfRule type="cellIs" dxfId="3442" priority="3476" stopIfTrue="1" operator="equal">
      <formula>"NO ADMISIBLE"</formula>
    </cfRule>
  </conditionalFormatting>
  <conditionalFormatting sqref="AE938">
    <cfRule type="cellIs" dxfId="3441" priority="3474" stopIfTrue="1" operator="equal">
      <formula>"NO ADMISIBLE"</formula>
    </cfRule>
    <cfRule type="cellIs" dxfId="3440" priority="3475" stopIfTrue="1" operator="equal">
      <formula>"ADMISIBLE"</formula>
    </cfRule>
  </conditionalFormatting>
  <conditionalFormatting sqref="AG938:AG947">
    <cfRule type="cellIs" dxfId="3439" priority="3473" stopIfTrue="1" operator="equal">
      <formula>"NO ADMISIBLE"</formula>
    </cfRule>
  </conditionalFormatting>
  <conditionalFormatting sqref="AG938">
    <cfRule type="cellIs" dxfId="3438" priority="3471" stopIfTrue="1" operator="equal">
      <formula>"NO ADMISIBLE"</formula>
    </cfRule>
    <cfRule type="cellIs" dxfId="3437" priority="3472" stopIfTrue="1" operator="equal">
      <formula>"ADMISIBLE"</formula>
    </cfRule>
  </conditionalFormatting>
  <conditionalFormatting sqref="R938:R948">
    <cfRule type="cellIs" dxfId="3436" priority="3470" stopIfTrue="1" operator="equal">
      <formula>"NO ADMISIBLE"</formula>
    </cfRule>
  </conditionalFormatting>
  <conditionalFormatting sqref="D938:D947">
    <cfRule type="cellIs" dxfId="3435" priority="3469" stopIfTrue="1" operator="equal">
      <formula>"NO ADMISIBLE"</formula>
    </cfRule>
  </conditionalFormatting>
  <conditionalFormatting sqref="AI938:AI948">
    <cfRule type="cellIs" dxfId="3434" priority="3468" stopIfTrue="1" operator="equal">
      <formula>"NO ADMISIBLE"</formula>
    </cfRule>
  </conditionalFormatting>
  <conditionalFormatting sqref="AI938:AI948">
    <cfRule type="cellIs" dxfId="3433" priority="3466" stopIfTrue="1" operator="equal">
      <formula>"NO ADMISIBLE"</formula>
    </cfRule>
    <cfRule type="cellIs" dxfId="3432" priority="3467" stopIfTrue="1" operator="equal">
      <formula>"ADMISIBLE"</formula>
    </cfRule>
  </conditionalFormatting>
  <conditionalFormatting sqref="AA938:AA948">
    <cfRule type="cellIs" dxfId="3431" priority="3465" stopIfTrue="1" operator="equal">
      <formula>"NO ADMISIBLE"</formula>
    </cfRule>
  </conditionalFormatting>
  <conditionalFormatting sqref="AA938:AA948">
    <cfRule type="cellIs" dxfId="3430" priority="3463" stopIfTrue="1" operator="equal">
      <formula>"NO ADMISIBLE"</formula>
    </cfRule>
    <cfRule type="cellIs" dxfId="3429" priority="3464" stopIfTrue="1" operator="equal">
      <formula>"ADMISIBLE"</formula>
    </cfRule>
  </conditionalFormatting>
  <conditionalFormatting sqref="J940:J948">
    <cfRule type="cellIs" dxfId="3428" priority="3462" stopIfTrue="1" operator="equal">
      <formula>"NO ADMISIBLE"</formula>
    </cfRule>
  </conditionalFormatting>
  <conditionalFormatting sqref="M939">
    <cfRule type="cellIs" dxfId="3427" priority="3461" stopIfTrue="1" operator="equal">
      <formula>"NO ADMISIBLE"</formula>
    </cfRule>
  </conditionalFormatting>
  <conditionalFormatting sqref="T938:T947">
    <cfRule type="cellIs" dxfId="3426" priority="3460" stopIfTrue="1" operator="equal">
      <formula>"NO ADMISIBLE"</formula>
    </cfRule>
  </conditionalFormatting>
  <conditionalFormatting sqref="T939:T947">
    <cfRule type="cellIs" dxfId="3425" priority="3457" operator="equal">
      <formula>"VERIFICAR"</formula>
    </cfRule>
    <cfRule type="cellIs" dxfId="3424" priority="3458" operator="equal">
      <formula>"NO"</formula>
    </cfRule>
    <cfRule type="cellIs" dxfId="3423" priority="3459" operator="equal">
      <formula>"SI"</formula>
    </cfRule>
  </conditionalFormatting>
  <conditionalFormatting sqref="AB938:AB947">
    <cfRule type="cellIs" dxfId="3422" priority="3456" stopIfTrue="1" operator="equal">
      <formula>"NO ADMISIBLE"</formula>
    </cfRule>
  </conditionalFormatting>
  <conditionalFormatting sqref="AC938:AC947">
    <cfRule type="cellIs" dxfId="3421" priority="3455" stopIfTrue="1" operator="equal">
      <formula>"NO ADMISIBLE"</formula>
    </cfRule>
  </conditionalFormatting>
  <conditionalFormatting sqref="AF938:AF948">
    <cfRule type="cellIs" dxfId="3420" priority="3454" stopIfTrue="1" operator="equal">
      <formula>"NO ADMISIBLE"</formula>
    </cfRule>
  </conditionalFormatting>
  <conditionalFormatting sqref="AF938:AF948">
    <cfRule type="cellIs" dxfId="3419" priority="3452" stopIfTrue="1" operator="equal">
      <formula>"NO ADMISIBLE"</formula>
    </cfRule>
    <cfRule type="cellIs" dxfId="3418" priority="3453" stopIfTrue="1" operator="equal">
      <formula>"ADMISIBLE"</formula>
    </cfRule>
  </conditionalFormatting>
  <conditionalFormatting sqref="AH938:AH948">
    <cfRule type="cellIs" dxfId="3417" priority="3451" stopIfTrue="1" operator="equal">
      <formula>"NO ADMISIBLE"</formula>
    </cfRule>
  </conditionalFormatting>
  <conditionalFormatting sqref="AH938:AH948">
    <cfRule type="cellIs" dxfId="3416" priority="3449" stopIfTrue="1" operator="equal">
      <formula>"NO ADMISIBLE"</formula>
    </cfRule>
    <cfRule type="cellIs" dxfId="3415" priority="3450" stopIfTrue="1" operator="equal">
      <formula>"ADMISIBLE"</formula>
    </cfRule>
  </conditionalFormatting>
  <conditionalFormatting sqref="B939:C939">
    <cfRule type="cellIs" dxfId="3414" priority="3448" stopIfTrue="1" operator="equal">
      <formula>"NO ADMISIBLE"</formula>
    </cfRule>
  </conditionalFormatting>
  <conditionalFormatting sqref="K942:M946 M940:M941">
    <cfRule type="cellIs" dxfId="3413" priority="3447" stopIfTrue="1" operator="equal">
      <formula>"NO ADMISIBLE"</formula>
    </cfRule>
  </conditionalFormatting>
  <conditionalFormatting sqref="J939:J948">
    <cfRule type="cellIs" dxfId="3412" priority="3446" stopIfTrue="1" operator="equal">
      <formula>"NO ADMISIBLE"</formula>
    </cfRule>
  </conditionalFormatting>
  <conditionalFormatting sqref="K942:L948">
    <cfRule type="cellIs" dxfId="3411" priority="3445" stopIfTrue="1" operator="equal">
      <formula>"NO ADMISIBLE"</formula>
    </cfRule>
  </conditionalFormatting>
  <conditionalFormatting sqref="C942:M948 M939:M941 C939:J941 B939:B948">
    <cfRule type="expression" dxfId="3410" priority="3444">
      <formula>MOD(ROW(),2)=0</formula>
    </cfRule>
  </conditionalFormatting>
  <conditionalFormatting sqref="T948:U948">
    <cfRule type="cellIs" dxfId="3409" priority="3443" stopIfTrue="1" operator="equal">
      <formula>"NO ADMISIBLE"</formula>
    </cfRule>
  </conditionalFormatting>
  <conditionalFormatting sqref="T948:U948">
    <cfRule type="cellIs" dxfId="3408" priority="3440" operator="equal">
      <formula>"VERIFICAR"</formula>
    </cfRule>
    <cfRule type="cellIs" dxfId="3407" priority="3441" operator="equal">
      <formula>"NO"</formula>
    </cfRule>
    <cfRule type="cellIs" dxfId="3406" priority="3442" operator="equal">
      <formula>"SI"</formula>
    </cfRule>
  </conditionalFormatting>
  <conditionalFormatting sqref="W948">
    <cfRule type="cellIs" dxfId="3405" priority="3439" stopIfTrue="1" operator="equal">
      <formula>"NO ADMISIBLE"</formula>
    </cfRule>
  </conditionalFormatting>
  <conditionalFormatting sqref="W948">
    <cfRule type="cellIs" dxfId="3404" priority="3436" operator="equal">
      <formula>"VERIFICAR"</formula>
    </cfRule>
    <cfRule type="cellIs" dxfId="3403" priority="3437" operator="equal">
      <formula>"NO"</formula>
    </cfRule>
    <cfRule type="cellIs" dxfId="3402" priority="3438" operator="equal">
      <formula>"SI"</formula>
    </cfRule>
  </conditionalFormatting>
  <conditionalFormatting sqref="Y948">
    <cfRule type="cellIs" dxfId="3401" priority="3435" stopIfTrue="1" operator="equal">
      <formula>"NO ADMISIBLE"</formula>
    </cfRule>
  </conditionalFormatting>
  <conditionalFormatting sqref="Y948">
    <cfRule type="cellIs" dxfId="3400" priority="3432" operator="equal">
      <formula>"VERIFICAR"</formula>
    </cfRule>
    <cfRule type="cellIs" dxfId="3399" priority="3433" operator="equal">
      <formula>"NO"</formula>
    </cfRule>
    <cfRule type="cellIs" dxfId="3398" priority="3434" operator="equal">
      <formula>"SI"</formula>
    </cfRule>
  </conditionalFormatting>
  <conditionalFormatting sqref="AA948:AI948">
    <cfRule type="cellIs" dxfId="3397" priority="3431" stopIfTrue="1" operator="equal">
      <formula>"NO ADMISIBLE"</formula>
    </cfRule>
  </conditionalFormatting>
  <conditionalFormatting sqref="AA948:AI948">
    <cfRule type="cellIs" dxfId="3396" priority="3428" operator="equal">
      <formula>"VERIFICAR"</formula>
    </cfRule>
    <cfRule type="cellIs" dxfId="3395" priority="3429" operator="equal">
      <formula>"NO"</formula>
    </cfRule>
    <cfRule type="cellIs" dxfId="3394" priority="3430" operator="equal">
      <formula>"SI"</formula>
    </cfRule>
  </conditionalFormatting>
  <conditionalFormatting sqref="S938">
    <cfRule type="cellIs" dxfId="3393" priority="3427" stopIfTrue="1" operator="equal">
      <formula>"NO ADMISIBLE"</formula>
    </cfRule>
  </conditionalFormatting>
  <conditionalFormatting sqref="S938">
    <cfRule type="cellIs" dxfId="3392" priority="3425" stopIfTrue="1" operator="equal">
      <formula>"NO ADMISIBLE"</formula>
    </cfRule>
    <cfRule type="cellIs" dxfId="3391" priority="3426" stopIfTrue="1" operator="equal">
      <formula>"ADMISIBLE"</formula>
    </cfRule>
  </conditionalFormatting>
  <conditionalFormatting sqref="K940:L941">
    <cfRule type="cellIs" dxfId="3390" priority="3424" stopIfTrue="1" operator="equal">
      <formula>"NO ADMISIBLE"</formula>
    </cfRule>
  </conditionalFormatting>
  <conditionalFormatting sqref="K939:L941">
    <cfRule type="cellIs" dxfId="3389" priority="3423" stopIfTrue="1" operator="equal">
      <formula>"NO ADMISIBLE"</formula>
    </cfRule>
  </conditionalFormatting>
  <conditionalFormatting sqref="K939:L941">
    <cfRule type="expression" dxfId="3388" priority="3422">
      <formula>MOD(ROW(),2)=0</formula>
    </cfRule>
  </conditionalFormatting>
  <conditionalFormatting sqref="K939:L941">
    <cfRule type="expression" dxfId="3387" priority="3421">
      <formula>AND(ROW()=CELL("row"),COLUMN()=CELL("COL"))</formula>
    </cfRule>
  </conditionalFormatting>
  <conditionalFormatting sqref="AA938:AA948">
    <cfRule type="cellIs" dxfId="3386" priority="3420" stopIfTrue="1" operator="equal">
      <formula>"NO ADMISIBLE"</formula>
    </cfRule>
  </conditionalFormatting>
  <conditionalFormatting sqref="AA938:AA948">
    <cfRule type="cellIs" dxfId="3385" priority="3418" stopIfTrue="1" operator="equal">
      <formula>"NO ADMISIBLE"</formula>
    </cfRule>
    <cfRule type="cellIs" dxfId="3384" priority="3419" stopIfTrue="1" operator="equal">
      <formula>"ADMISIBLE"</formula>
    </cfRule>
  </conditionalFormatting>
  <conditionalFormatting sqref="Q938:AI938 T939:AI948 Q939:R948">
    <cfRule type="cellIs" dxfId="3383" priority="3417" operator="equal">
      <formula>"NO CUMPLE"</formula>
    </cfRule>
  </conditionalFormatting>
  <conditionalFormatting sqref="B944:B947">
    <cfRule type="cellIs" dxfId="3382" priority="3416" stopIfTrue="1" operator="equal">
      <formula>"NO ADMISIBLE"</formula>
    </cfRule>
  </conditionalFormatting>
  <conditionalFormatting sqref="C950 C956:C959 AD950:AD959 U950:U959 Y950:Z959 M959:M960 Z960 M950:Q950 N951:Q960">
    <cfRule type="cellIs" dxfId="3381" priority="3415" stopIfTrue="1" operator="equal">
      <formula>"NO ADMISIBLE"</formula>
    </cfRule>
  </conditionalFormatting>
  <conditionalFormatting sqref="V950:Y950 V951:X959 V960 X960">
    <cfRule type="cellIs" dxfId="3380" priority="3413" stopIfTrue="1" operator="equal">
      <formula>"NO ADMISIBLE"</formula>
    </cfRule>
    <cfRule type="cellIs" dxfId="3379" priority="3414" stopIfTrue="1" operator="equal">
      <formula>"ADMISIBLE"</formula>
    </cfRule>
  </conditionalFormatting>
  <conditionalFormatting sqref="Z950:Z960">
    <cfRule type="cellIs" dxfId="3378" priority="3411" stopIfTrue="1" operator="equal">
      <formula>"NO ADMISIBLE"</formula>
    </cfRule>
    <cfRule type="cellIs" dxfId="3377" priority="3412" stopIfTrue="1" operator="equal">
      <formula>"ADMISIBLE"</formula>
    </cfRule>
  </conditionalFormatting>
  <conditionalFormatting sqref="AE950:AE959">
    <cfRule type="cellIs" dxfId="3376" priority="3410" stopIfTrue="1" operator="equal">
      <formula>"NO ADMISIBLE"</formula>
    </cfRule>
  </conditionalFormatting>
  <conditionalFormatting sqref="AE950">
    <cfRule type="cellIs" dxfId="3375" priority="3408" stopIfTrue="1" operator="equal">
      <formula>"NO ADMISIBLE"</formula>
    </cfRule>
    <cfRule type="cellIs" dxfId="3374" priority="3409" stopIfTrue="1" operator="equal">
      <formula>"ADMISIBLE"</formula>
    </cfRule>
  </conditionalFormatting>
  <conditionalFormatting sqref="AG950:AG959">
    <cfRule type="cellIs" dxfId="3373" priority="3407" stopIfTrue="1" operator="equal">
      <formula>"NO ADMISIBLE"</formula>
    </cfRule>
  </conditionalFormatting>
  <conditionalFormatting sqref="AG950">
    <cfRule type="cellIs" dxfId="3372" priority="3405" stopIfTrue="1" operator="equal">
      <formula>"NO ADMISIBLE"</formula>
    </cfRule>
    <cfRule type="cellIs" dxfId="3371" priority="3406" stopIfTrue="1" operator="equal">
      <formula>"ADMISIBLE"</formula>
    </cfRule>
  </conditionalFormatting>
  <conditionalFormatting sqref="R950:R960">
    <cfRule type="cellIs" dxfId="3370" priority="3404" stopIfTrue="1" operator="equal">
      <formula>"NO ADMISIBLE"</formula>
    </cfRule>
  </conditionalFormatting>
  <conditionalFormatting sqref="D950:D959">
    <cfRule type="cellIs" dxfId="3369" priority="3403" stopIfTrue="1" operator="equal">
      <formula>"NO ADMISIBLE"</formula>
    </cfRule>
  </conditionalFormatting>
  <conditionalFormatting sqref="AI950:AI960">
    <cfRule type="cellIs" dxfId="3368" priority="3402" stopIfTrue="1" operator="equal">
      <formula>"NO ADMISIBLE"</formula>
    </cfRule>
  </conditionalFormatting>
  <conditionalFormatting sqref="AI950:AI960">
    <cfRule type="cellIs" dxfId="3367" priority="3400" stopIfTrue="1" operator="equal">
      <formula>"NO ADMISIBLE"</formula>
    </cfRule>
    <cfRule type="cellIs" dxfId="3366" priority="3401" stopIfTrue="1" operator="equal">
      <formula>"ADMISIBLE"</formula>
    </cfRule>
  </conditionalFormatting>
  <conditionalFormatting sqref="AA950:AA960">
    <cfRule type="cellIs" dxfId="3365" priority="3399" stopIfTrue="1" operator="equal">
      <formula>"NO ADMISIBLE"</formula>
    </cfRule>
  </conditionalFormatting>
  <conditionalFormatting sqref="AA950:AA960">
    <cfRule type="cellIs" dxfId="3364" priority="3397" stopIfTrue="1" operator="equal">
      <formula>"NO ADMISIBLE"</formula>
    </cfRule>
    <cfRule type="cellIs" dxfId="3363" priority="3398" stopIfTrue="1" operator="equal">
      <formula>"ADMISIBLE"</formula>
    </cfRule>
  </conditionalFormatting>
  <conditionalFormatting sqref="J952:J960">
    <cfRule type="cellIs" dxfId="3362" priority="3396" stopIfTrue="1" operator="equal">
      <formula>"NO ADMISIBLE"</formula>
    </cfRule>
  </conditionalFormatting>
  <conditionalFormatting sqref="M951">
    <cfRule type="cellIs" dxfId="3361" priority="3395" stopIfTrue="1" operator="equal">
      <formula>"NO ADMISIBLE"</formula>
    </cfRule>
  </conditionalFormatting>
  <conditionalFormatting sqref="T950:T959">
    <cfRule type="cellIs" dxfId="3360" priority="3394" stopIfTrue="1" operator="equal">
      <formula>"NO ADMISIBLE"</formula>
    </cfRule>
  </conditionalFormatting>
  <conditionalFormatting sqref="T951:T959">
    <cfRule type="cellIs" dxfId="3359" priority="3391" operator="equal">
      <formula>"VERIFICAR"</formula>
    </cfRule>
    <cfRule type="cellIs" dxfId="3358" priority="3392" operator="equal">
      <formula>"NO"</formula>
    </cfRule>
    <cfRule type="cellIs" dxfId="3357" priority="3393" operator="equal">
      <formula>"SI"</formula>
    </cfRule>
  </conditionalFormatting>
  <conditionalFormatting sqref="AB950:AB959">
    <cfRule type="cellIs" dxfId="3356" priority="3390" stopIfTrue="1" operator="equal">
      <formula>"NO ADMISIBLE"</formula>
    </cfRule>
  </conditionalFormatting>
  <conditionalFormatting sqref="AC950:AC959">
    <cfRule type="cellIs" dxfId="3355" priority="3389" stopIfTrue="1" operator="equal">
      <formula>"NO ADMISIBLE"</formula>
    </cfRule>
  </conditionalFormatting>
  <conditionalFormatting sqref="AF950:AF960">
    <cfRule type="cellIs" dxfId="3354" priority="3388" stopIfTrue="1" operator="equal">
      <formula>"NO ADMISIBLE"</formula>
    </cfRule>
  </conditionalFormatting>
  <conditionalFormatting sqref="AF950:AF960">
    <cfRule type="cellIs" dxfId="3353" priority="3386" stopIfTrue="1" operator="equal">
      <formula>"NO ADMISIBLE"</formula>
    </cfRule>
    <cfRule type="cellIs" dxfId="3352" priority="3387" stopIfTrue="1" operator="equal">
      <formula>"ADMISIBLE"</formula>
    </cfRule>
  </conditionalFormatting>
  <conditionalFormatting sqref="AH950:AH960">
    <cfRule type="cellIs" dxfId="3351" priority="3385" stopIfTrue="1" operator="equal">
      <formula>"NO ADMISIBLE"</formula>
    </cfRule>
  </conditionalFormatting>
  <conditionalFormatting sqref="AH950:AH960">
    <cfRule type="cellIs" dxfId="3350" priority="3383" stopIfTrue="1" operator="equal">
      <formula>"NO ADMISIBLE"</formula>
    </cfRule>
    <cfRule type="cellIs" dxfId="3349" priority="3384" stopIfTrue="1" operator="equal">
      <formula>"ADMISIBLE"</formula>
    </cfRule>
  </conditionalFormatting>
  <conditionalFormatting sqref="B951:C951">
    <cfRule type="cellIs" dxfId="3348" priority="3382" stopIfTrue="1" operator="equal">
      <formula>"NO ADMISIBLE"</formula>
    </cfRule>
  </conditionalFormatting>
  <conditionalFormatting sqref="K954:M958 M952:M953">
    <cfRule type="cellIs" dxfId="3347" priority="3381" stopIfTrue="1" operator="equal">
      <formula>"NO ADMISIBLE"</formula>
    </cfRule>
  </conditionalFormatting>
  <conditionalFormatting sqref="J951:J960">
    <cfRule type="cellIs" dxfId="3346" priority="3380" stopIfTrue="1" operator="equal">
      <formula>"NO ADMISIBLE"</formula>
    </cfRule>
  </conditionalFormatting>
  <conditionalFormatting sqref="K954:L960">
    <cfRule type="cellIs" dxfId="3345" priority="3379" stopIfTrue="1" operator="equal">
      <formula>"NO ADMISIBLE"</formula>
    </cfRule>
  </conditionalFormatting>
  <conditionalFormatting sqref="C954:M960 M951:M953 C951:J953 B951:B960">
    <cfRule type="expression" dxfId="3344" priority="3378">
      <formula>MOD(ROW(),2)=0</formula>
    </cfRule>
  </conditionalFormatting>
  <conditionalFormatting sqref="T960:U960">
    <cfRule type="cellIs" dxfId="3343" priority="3377" stopIfTrue="1" operator="equal">
      <formula>"NO ADMISIBLE"</formula>
    </cfRule>
  </conditionalFormatting>
  <conditionalFormatting sqref="T960:U960">
    <cfRule type="cellIs" dxfId="3342" priority="3374" operator="equal">
      <formula>"VERIFICAR"</formula>
    </cfRule>
    <cfRule type="cellIs" dxfId="3341" priority="3375" operator="equal">
      <formula>"NO"</formula>
    </cfRule>
    <cfRule type="cellIs" dxfId="3340" priority="3376" operator="equal">
      <formula>"SI"</formula>
    </cfRule>
  </conditionalFormatting>
  <conditionalFormatting sqref="W960">
    <cfRule type="cellIs" dxfId="3339" priority="3373" stopIfTrue="1" operator="equal">
      <formula>"NO ADMISIBLE"</formula>
    </cfRule>
  </conditionalFormatting>
  <conditionalFormatting sqref="W960">
    <cfRule type="cellIs" dxfId="3338" priority="3370" operator="equal">
      <formula>"VERIFICAR"</formula>
    </cfRule>
    <cfRule type="cellIs" dxfId="3337" priority="3371" operator="equal">
      <formula>"NO"</formula>
    </cfRule>
    <cfRule type="cellIs" dxfId="3336" priority="3372" operator="equal">
      <formula>"SI"</formula>
    </cfRule>
  </conditionalFormatting>
  <conditionalFormatting sqref="Y960">
    <cfRule type="cellIs" dxfId="3335" priority="3369" stopIfTrue="1" operator="equal">
      <formula>"NO ADMISIBLE"</formula>
    </cfRule>
  </conditionalFormatting>
  <conditionalFormatting sqref="Y960">
    <cfRule type="cellIs" dxfId="3334" priority="3366" operator="equal">
      <formula>"VERIFICAR"</formula>
    </cfRule>
    <cfRule type="cellIs" dxfId="3333" priority="3367" operator="equal">
      <formula>"NO"</formula>
    </cfRule>
    <cfRule type="cellIs" dxfId="3332" priority="3368" operator="equal">
      <formula>"SI"</formula>
    </cfRule>
  </conditionalFormatting>
  <conditionalFormatting sqref="AA960:AI960">
    <cfRule type="cellIs" dxfId="3331" priority="3365" stopIfTrue="1" operator="equal">
      <formula>"NO ADMISIBLE"</formula>
    </cfRule>
  </conditionalFormatting>
  <conditionalFormatting sqref="AA960:AI960">
    <cfRule type="cellIs" dxfId="3330" priority="3362" operator="equal">
      <formula>"VERIFICAR"</formula>
    </cfRule>
    <cfRule type="cellIs" dxfId="3329" priority="3363" operator="equal">
      <formula>"NO"</formula>
    </cfRule>
    <cfRule type="cellIs" dxfId="3328" priority="3364" operator="equal">
      <formula>"SI"</formula>
    </cfRule>
  </conditionalFormatting>
  <conditionalFormatting sqref="S950">
    <cfRule type="cellIs" dxfId="3327" priority="3361" stopIfTrue="1" operator="equal">
      <formula>"NO ADMISIBLE"</formula>
    </cfRule>
  </conditionalFormatting>
  <conditionalFormatting sqref="S950">
    <cfRule type="cellIs" dxfId="3326" priority="3359" stopIfTrue="1" operator="equal">
      <formula>"NO ADMISIBLE"</formula>
    </cfRule>
    <cfRule type="cellIs" dxfId="3325" priority="3360" stopIfTrue="1" operator="equal">
      <formula>"ADMISIBLE"</formula>
    </cfRule>
  </conditionalFormatting>
  <conditionalFormatting sqref="K952:L953">
    <cfRule type="cellIs" dxfId="3324" priority="3358" stopIfTrue="1" operator="equal">
      <formula>"NO ADMISIBLE"</formula>
    </cfRule>
  </conditionalFormatting>
  <conditionalFormatting sqref="K951:L953">
    <cfRule type="cellIs" dxfId="3323" priority="3357" stopIfTrue="1" operator="equal">
      <formula>"NO ADMISIBLE"</formula>
    </cfRule>
  </conditionalFormatting>
  <conditionalFormatting sqref="K951:L953">
    <cfRule type="expression" dxfId="3322" priority="3356">
      <formula>MOD(ROW(),2)=0</formula>
    </cfRule>
  </conditionalFormatting>
  <conditionalFormatting sqref="K951:L953">
    <cfRule type="expression" dxfId="3321" priority="3355">
      <formula>AND(ROW()=CELL("row"),COLUMN()=CELL("COL"))</formula>
    </cfRule>
  </conditionalFormatting>
  <conditionalFormatting sqref="AA950:AA960">
    <cfRule type="cellIs" dxfId="3320" priority="3354" stopIfTrue="1" operator="equal">
      <formula>"NO ADMISIBLE"</formula>
    </cfRule>
  </conditionalFormatting>
  <conditionalFormatting sqref="AA950:AA960">
    <cfRule type="cellIs" dxfId="3319" priority="3352" stopIfTrue="1" operator="equal">
      <formula>"NO ADMISIBLE"</formula>
    </cfRule>
    <cfRule type="cellIs" dxfId="3318" priority="3353" stopIfTrue="1" operator="equal">
      <formula>"ADMISIBLE"</formula>
    </cfRule>
  </conditionalFormatting>
  <conditionalFormatting sqref="Q950:AI950 T951:AI960 Q951:R960">
    <cfRule type="cellIs" dxfId="3317" priority="3351" operator="equal">
      <formula>"NO CUMPLE"</formula>
    </cfRule>
  </conditionalFormatting>
  <conditionalFormatting sqref="B956:B959">
    <cfRule type="cellIs" dxfId="3316" priority="3350" stopIfTrue="1" operator="equal">
      <formula>"NO ADMISIBLE"</formula>
    </cfRule>
  </conditionalFormatting>
  <conditionalFormatting sqref="C962 C968:C971 AD962:AD971 U962:U971 Y962:Z971 M971:M972 Z972 M962:Q962 N963:Q972">
    <cfRule type="cellIs" dxfId="3315" priority="3349" stopIfTrue="1" operator="equal">
      <formula>"NO ADMISIBLE"</formula>
    </cfRule>
  </conditionalFormatting>
  <conditionalFormatting sqref="V962:Y962 V963:X971 V972 X972">
    <cfRule type="cellIs" dxfId="3314" priority="3347" stopIfTrue="1" operator="equal">
      <formula>"NO ADMISIBLE"</formula>
    </cfRule>
    <cfRule type="cellIs" dxfId="3313" priority="3348" stopIfTrue="1" operator="equal">
      <formula>"ADMISIBLE"</formula>
    </cfRule>
  </conditionalFormatting>
  <conditionalFormatting sqref="Z962:Z972">
    <cfRule type="cellIs" dxfId="3312" priority="3345" stopIfTrue="1" operator="equal">
      <formula>"NO ADMISIBLE"</formula>
    </cfRule>
    <cfRule type="cellIs" dxfId="3311" priority="3346" stopIfTrue="1" operator="equal">
      <formula>"ADMISIBLE"</formula>
    </cfRule>
  </conditionalFormatting>
  <conditionalFormatting sqref="AE962:AE971">
    <cfRule type="cellIs" dxfId="3310" priority="3344" stopIfTrue="1" operator="equal">
      <formula>"NO ADMISIBLE"</formula>
    </cfRule>
  </conditionalFormatting>
  <conditionalFormatting sqref="AE962">
    <cfRule type="cellIs" dxfId="3309" priority="3342" stopIfTrue="1" operator="equal">
      <formula>"NO ADMISIBLE"</formula>
    </cfRule>
    <cfRule type="cellIs" dxfId="3308" priority="3343" stopIfTrue="1" operator="equal">
      <formula>"ADMISIBLE"</formula>
    </cfRule>
  </conditionalFormatting>
  <conditionalFormatting sqref="AG962:AG971">
    <cfRule type="cellIs" dxfId="3307" priority="3341" stopIfTrue="1" operator="equal">
      <formula>"NO ADMISIBLE"</formula>
    </cfRule>
  </conditionalFormatting>
  <conditionalFormatting sqref="AG962">
    <cfRule type="cellIs" dxfId="3306" priority="3339" stopIfTrue="1" operator="equal">
      <formula>"NO ADMISIBLE"</formula>
    </cfRule>
    <cfRule type="cellIs" dxfId="3305" priority="3340" stopIfTrue="1" operator="equal">
      <formula>"ADMISIBLE"</formula>
    </cfRule>
  </conditionalFormatting>
  <conditionalFormatting sqref="R962:R972">
    <cfRule type="cellIs" dxfId="3304" priority="3338" stopIfTrue="1" operator="equal">
      <formula>"NO ADMISIBLE"</formula>
    </cfRule>
  </conditionalFormatting>
  <conditionalFormatting sqref="D962:D971">
    <cfRule type="cellIs" dxfId="3303" priority="3337" stopIfTrue="1" operator="equal">
      <formula>"NO ADMISIBLE"</formula>
    </cfRule>
  </conditionalFormatting>
  <conditionalFormatting sqref="AI962:AI972">
    <cfRule type="cellIs" dxfId="3302" priority="3336" stopIfTrue="1" operator="equal">
      <formula>"NO ADMISIBLE"</formula>
    </cfRule>
  </conditionalFormatting>
  <conditionalFormatting sqref="AI962:AI972">
    <cfRule type="cellIs" dxfId="3301" priority="3334" stopIfTrue="1" operator="equal">
      <formula>"NO ADMISIBLE"</formula>
    </cfRule>
    <cfRule type="cellIs" dxfId="3300" priority="3335" stopIfTrue="1" operator="equal">
      <formula>"ADMISIBLE"</formula>
    </cfRule>
  </conditionalFormatting>
  <conditionalFormatting sqref="AA962:AA972">
    <cfRule type="cellIs" dxfId="3299" priority="3333" stopIfTrue="1" operator="equal">
      <formula>"NO ADMISIBLE"</formula>
    </cfRule>
  </conditionalFormatting>
  <conditionalFormatting sqref="AA962:AA972">
    <cfRule type="cellIs" dxfId="3298" priority="3331" stopIfTrue="1" operator="equal">
      <formula>"NO ADMISIBLE"</formula>
    </cfRule>
    <cfRule type="cellIs" dxfId="3297" priority="3332" stopIfTrue="1" operator="equal">
      <formula>"ADMISIBLE"</formula>
    </cfRule>
  </conditionalFormatting>
  <conditionalFormatting sqref="J964:J972">
    <cfRule type="cellIs" dxfId="3296" priority="3330" stopIfTrue="1" operator="equal">
      <formula>"NO ADMISIBLE"</formula>
    </cfRule>
  </conditionalFormatting>
  <conditionalFormatting sqref="M963">
    <cfRule type="cellIs" dxfId="3295" priority="3329" stopIfTrue="1" operator="equal">
      <formula>"NO ADMISIBLE"</formula>
    </cfRule>
  </conditionalFormatting>
  <conditionalFormatting sqref="T962:T971">
    <cfRule type="cellIs" dxfId="3294" priority="3328" stopIfTrue="1" operator="equal">
      <formula>"NO ADMISIBLE"</formula>
    </cfRule>
  </conditionalFormatting>
  <conditionalFormatting sqref="T963:T971">
    <cfRule type="cellIs" dxfId="3293" priority="3325" operator="equal">
      <formula>"VERIFICAR"</formula>
    </cfRule>
    <cfRule type="cellIs" dxfId="3292" priority="3326" operator="equal">
      <formula>"NO"</formula>
    </cfRule>
    <cfRule type="cellIs" dxfId="3291" priority="3327" operator="equal">
      <formula>"SI"</formula>
    </cfRule>
  </conditionalFormatting>
  <conditionalFormatting sqref="AB962:AB971">
    <cfRule type="cellIs" dxfId="3290" priority="3324" stopIfTrue="1" operator="equal">
      <formula>"NO ADMISIBLE"</formula>
    </cfRule>
  </conditionalFormatting>
  <conditionalFormatting sqref="AC962:AC971">
    <cfRule type="cellIs" dxfId="3289" priority="3323" stopIfTrue="1" operator="equal">
      <formula>"NO ADMISIBLE"</formula>
    </cfRule>
  </conditionalFormatting>
  <conditionalFormatting sqref="AF962:AF972">
    <cfRule type="cellIs" dxfId="3288" priority="3322" stopIfTrue="1" operator="equal">
      <formula>"NO ADMISIBLE"</formula>
    </cfRule>
  </conditionalFormatting>
  <conditionalFormatting sqref="AF962:AF972">
    <cfRule type="cellIs" dxfId="3287" priority="3320" stopIfTrue="1" operator="equal">
      <formula>"NO ADMISIBLE"</formula>
    </cfRule>
    <cfRule type="cellIs" dxfId="3286" priority="3321" stopIfTrue="1" operator="equal">
      <formula>"ADMISIBLE"</formula>
    </cfRule>
  </conditionalFormatting>
  <conditionalFormatting sqref="AH962:AH972">
    <cfRule type="cellIs" dxfId="3285" priority="3319" stopIfTrue="1" operator="equal">
      <formula>"NO ADMISIBLE"</formula>
    </cfRule>
  </conditionalFormatting>
  <conditionalFormatting sqref="AH962:AH972">
    <cfRule type="cellIs" dxfId="3284" priority="3317" stopIfTrue="1" operator="equal">
      <formula>"NO ADMISIBLE"</formula>
    </cfRule>
    <cfRule type="cellIs" dxfId="3283" priority="3318" stopIfTrue="1" operator="equal">
      <formula>"ADMISIBLE"</formula>
    </cfRule>
  </conditionalFormatting>
  <conditionalFormatting sqref="B963:C963">
    <cfRule type="cellIs" dxfId="3282" priority="3316" stopIfTrue="1" operator="equal">
      <formula>"NO ADMISIBLE"</formula>
    </cfRule>
  </conditionalFormatting>
  <conditionalFormatting sqref="K966:M970 M964:M965">
    <cfRule type="cellIs" dxfId="3281" priority="3315" stopIfTrue="1" operator="equal">
      <formula>"NO ADMISIBLE"</formula>
    </cfRule>
  </conditionalFormatting>
  <conditionalFormatting sqref="J963:J972">
    <cfRule type="cellIs" dxfId="3280" priority="3314" stopIfTrue="1" operator="equal">
      <formula>"NO ADMISIBLE"</formula>
    </cfRule>
  </conditionalFormatting>
  <conditionalFormatting sqref="K966:L972">
    <cfRule type="cellIs" dxfId="3279" priority="3313" stopIfTrue="1" operator="equal">
      <formula>"NO ADMISIBLE"</formula>
    </cfRule>
  </conditionalFormatting>
  <conditionalFormatting sqref="C966:M972 M963:M965 C963:J965 B963:B972">
    <cfRule type="expression" dxfId="3278" priority="3312">
      <formula>MOD(ROW(),2)=0</formula>
    </cfRule>
  </conditionalFormatting>
  <conditionalFormatting sqref="T972:U972">
    <cfRule type="cellIs" dxfId="3277" priority="3311" stopIfTrue="1" operator="equal">
      <formula>"NO ADMISIBLE"</formula>
    </cfRule>
  </conditionalFormatting>
  <conditionalFormatting sqref="T972:U972">
    <cfRule type="cellIs" dxfId="3276" priority="3308" operator="equal">
      <formula>"VERIFICAR"</formula>
    </cfRule>
    <cfRule type="cellIs" dxfId="3275" priority="3309" operator="equal">
      <formula>"NO"</formula>
    </cfRule>
    <cfRule type="cellIs" dxfId="3274" priority="3310" operator="equal">
      <formula>"SI"</formula>
    </cfRule>
  </conditionalFormatting>
  <conditionalFormatting sqref="W972">
    <cfRule type="cellIs" dxfId="3273" priority="3307" stopIfTrue="1" operator="equal">
      <formula>"NO ADMISIBLE"</formula>
    </cfRule>
  </conditionalFormatting>
  <conditionalFormatting sqref="W972">
    <cfRule type="cellIs" dxfId="3272" priority="3304" operator="equal">
      <formula>"VERIFICAR"</formula>
    </cfRule>
    <cfRule type="cellIs" dxfId="3271" priority="3305" operator="equal">
      <formula>"NO"</formula>
    </cfRule>
    <cfRule type="cellIs" dxfId="3270" priority="3306" operator="equal">
      <formula>"SI"</formula>
    </cfRule>
  </conditionalFormatting>
  <conditionalFormatting sqref="Y972">
    <cfRule type="cellIs" dxfId="3269" priority="3303" stopIfTrue="1" operator="equal">
      <formula>"NO ADMISIBLE"</formula>
    </cfRule>
  </conditionalFormatting>
  <conditionalFormatting sqref="Y972">
    <cfRule type="cellIs" dxfId="3268" priority="3300" operator="equal">
      <formula>"VERIFICAR"</formula>
    </cfRule>
    <cfRule type="cellIs" dxfId="3267" priority="3301" operator="equal">
      <formula>"NO"</formula>
    </cfRule>
    <cfRule type="cellIs" dxfId="3266" priority="3302" operator="equal">
      <formula>"SI"</formula>
    </cfRule>
  </conditionalFormatting>
  <conditionalFormatting sqref="AA972:AI972">
    <cfRule type="cellIs" dxfId="3265" priority="3299" stopIfTrue="1" operator="equal">
      <formula>"NO ADMISIBLE"</formula>
    </cfRule>
  </conditionalFormatting>
  <conditionalFormatting sqref="AA972:AI972">
    <cfRule type="cellIs" dxfId="3264" priority="3296" operator="equal">
      <formula>"VERIFICAR"</formula>
    </cfRule>
    <cfRule type="cellIs" dxfId="3263" priority="3297" operator="equal">
      <formula>"NO"</formula>
    </cfRule>
    <cfRule type="cellIs" dxfId="3262" priority="3298" operator="equal">
      <formula>"SI"</formula>
    </cfRule>
  </conditionalFormatting>
  <conditionalFormatting sqref="S962">
    <cfRule type="cellIs" dxfId="3261" priority="3295" stopIfTrue="1" operator="equal">
      <formula>"NO ADMISIBLE"</formula>
    </cfRule>
  </conditionalFormatting>
  <conditionalFormatting sqref="S962">
    <cfRule type="cellIs" dxfId="3260" priority="3293" stopIfTrue="1" operator="equal">
      <formula>"NO ADMISIBLE"</formula>
    </cfRule>
    <cfRule type="cellIs" dxfId="3259" priority="3294" stopIfTrue="1" operator="equal">
      <formula>"ADMISIBLE"</formula>
    </cfRule>
  </conditionalFormatting>
  <conditionalFormatting sqref="K964:L965">
    <cfRule type="cellIs" dxfId="3258" priority="3292" stopIfTrue="1" operator="equal">
      <formula>"NO ADMISIBLE"</formula>
    </cfRule>
  </conditionalFormatting>
  <conditionalFormatting sqref="K963:L965">
    <cfRule type="cellIs" dxfId="3257" priority="3291" stopIfTrue="1" operator="equal">
      <formula>"NO ADMISIBLE"</formula>
    </cfRule>
  </conditionalFormatting>
  <conditionalFormatting sqref="K963:L965">
    <cfRule type="expression" dxfId="3256" priority="3290">
      <formula>MOD(ROW(),2)=0</formula>
    </cfRule>
  </conditionalFormatting>
  <conditionalFormatting sqref="K963:L965">
    <cfRule type="expression" dxfId="3255" priority="3289">
      <formula>AND(ROW()=CELL("row"),COLUMN()=CELL("COL"))</formula>
    </cfRule>
  </conditionalFormatting>
  <conditionalFormatting sqref="AA962:AA972">
    <cfRule type="cellIs" dxfId="3254" priority="3288" stopIfTrue="1" operator="equal">
      <formula>"NO ADMISIBLE"</formula>
    </cfRule>
  </conditionalFormatting>
  <conditionalFormatting sqref="AA962:AA972">
    <cfRule type="cellIs" dxfId="3253" priority="3286" stopIfTrue="1" operator="equal">
      <formula>"NO ADMISIBLE"</formula>
    </cfRule>
    <cfRule type="cellIs" dxfId="3252" priority="3287" stopIfTrue="1" operator="equal">
      <formula>"ADMISIBLE"</formula>
    </cfRule>
  </conditionalFormatting>
  <conditionalFormatting sqref="Q962:AI962 T963:AI972 Q963:R972">
    <cfRule type="cellIs" dxfId="3251" priority="3285" operator="equal">
      <formula>"NO CUMPLE"</formula>
    </cfRule>
  </conditionalFormatting>
  <conditionalFormatting sqref="B968:B971">
    <cfRule type="cellIs" dxfId="3250" priority="3284" stopIfTrue="1" operator="equal">
      <formula>"NO ADMISIBLE"</formula>
    </cfRule>
  </conditionalFormatting>
  <conditionalFormatting sqref="C974 C980:C983 AD974:AD983 U974:U983 Y974:Z983 M983:M984 Z984 M974:Q974 N975:Q984">
    <cfRule type="cellIs" dxfId="3249" priority="3283" stopIfTrue="1" operator="equal">
      <formula>"NO ADMISIBLE"</formula>
    </cfRule>
  </conditionalFormatting>
  <conditionalFormatting sqref="V974:Y974 V975:X983 V984 X984">
    <cfRule type="cellIs" dxfId="3248" priority="3281" stopIfTrue="1" operator="equal">
      <formula>"NO ADMISIBLE"</formula>
    </cfRule>
    <cfRule type="cellIs" dxfId="3247" priority="3282" stopIfTrue="1" operator="equal">
      <formula>"ADMISIBLE"</formula>
    </cfRule>
  </conditionalFormatting>
  <conditionalFormatting sqref="Z974:Z984">
    <cfRule type="cellIs" dxfId="3246" priority="3279" stopIfTrue="1" operator="equal">
      <formula>"NO ADMISIBLE"</formula>
    </cfRule>
    <cfRule type="cellIs" dxfId="3245" priority="3280" stopIfTrue="1" operator="equal">
      <formula>"ADMISIBLE"</formula>
    </cfRule>
  </conditionalFormatting>
  <conditionalFormatting sqref="AE974:AE983">
    <cfRule type="cellIs" dxfId="3244" priority="3278" stopIfTrue="1" operator="equal">
      <formula>"NO ADMISIBLE"</formula>
    </cfRule>
  </conditionalFormatting>
  <conditionalFormatting sqref="AE974">
    <cfRule type="cellIs" dxfId="3243" priority="3276" stopIfTrue="1" operator="equal">
      <formula>"NO ADMISIBLE"</formula>
    </cfRule>
    <cfRule type="cellIs" dxfId="3242" priority="3277" stopIfTrue="1" operator="equal">
      <formula>"ADMISIBLE"</formula>
    </cfRule>
  </conditionalFormatting>
  <conditionalFormatting sqref="AG974:AG983">
    <cfRule type="cellIs" dxfId="3241" priority="3275" stopIfTrue="1" operator="equal">
      <formula>"NO ADMISIBLE"</formula>
    </cfRule>
  </conditionalFormatting>
  <conditionalFormatting sqref="AG974">
    <cfRule type="cellIs" dxfId="3240" priority="3273" stopIfTrue="1" operator="equal">
      <formula>"NO ADMISIBLE"</formula>
    </cfRule>
    <cfRule type="cellIs" dxfId="3239" priority="3274" stopIfTrue="1" operator="equal">
      <formula>"ADMISIBLE"</formula>
    </cfRule>
  </conditionalFormatting>
  <conditionalFormatting sqref="R974:R984">
    <cfRule type="cellIs" dxfId="3238" priority="3272" stopIfTrue="1" operator="equal">
      <formula>"NO ADMISIBLE"</formula>
    </cfRule>
  </conditionalFormatting>
  <conditionalFormatting sqref="D974:D983">
    <cfRule type="cellIs" dxfId="3237" priority="3271" stopIfTrue="1" operator="equal">
      <formula>"NO ADMISIBLE"</formula>
    </cfRule>
  </conditionalFormatting>
  <conditionalFormatting sqref="AI974:AI984">
    <cfRule type="cellIs" dxfId="3236" priority="3270" stopIfTrue="1" operator="equal">
      <formula>"NO ADMISIBLE"</formula>
    </cfRule>
  </conditionalFormatting>
  <conditionalFormatting sqref="AI974:AI984">
    <cfRule type="cellIs" dxfId="3235" priority="3268" stopIfTrue="1" operator="equal">
      <formula>"NO ADMISIBLE"</formula>
    </cfRule>
    <cfRule type="cellIs" dxfId="3234" priority="3269" stopIfTrue="1" operator="equal">
      <formula>"ADMISIBLE"</formula>
    </cfRule>
  </conditionalFormatting>
  <conditionalFormatting sqref="AA974:AA984">
    <cfRule type="cellIs" dxfId="3233" priority="3267" stopIfTrue="1" operator="equal">
      <formula>"NO ADMISIBLE"</formula>
    </cfRule>
  </conditionalFormatting>
  <conditionalFormatting sqref="AA974:AA984">
    <cfRule type="cellIs" dxfId="3232" priority="3265" stopIfTrue="1" operator="equal">
      <formula>"NO ADMISIBLE"</formula>
    </cfRule>
    <cfRule type="cellIs" dxfId="3231" priority="3266" stopIfTrue="1" operator="equal">
      <formula>"ADMISIBLE"</formula>
    </cfRule>
  </conditionalFormatting>
  <conditionalFormatting sqref="J976:J984">
    <cfRule type="cellIs" dxfId="3230" priority="3264" stopIfTrue="1" operator="equal">
      <formula>"NO ADMISIBLE"</formula>
    </cfRule>
  </conditionalFormatting>
  <conditionalFormatting sqref="M975">
    <cfRule type="cellIs" dxfId="3229" priority="3263" stopIfTrue="1" operator="equal">
      <formula>"NO ADMISIBLE"</formula>
    </cfRule>
  </conditionalFormatting>
  <conditionalFormatting sqref="T974:T983">
    <cfRule type="cellIs" dxfId="3228" priority="3262" stopIfTrue="1" operator="equal">
      <formula>"NO ADMISIBLE"</formula>
    </cfRule>
  </conditionalFormatting>
  <conditionalFormatting sqref="T975:T983">
    <cfRule type="cellIs" dxfId="3227" priority="3259" operator="equal">
      <formula>"VERIFICAR"</formula>
    </cfRule>
    <cfRule type="cellIs" dxfId="3226" priority="3260" operator="equal">
      <formula>"NO"</formula>
    </cfRule>
    <cfRule type="cellIs" dxfId="3225" priority="3261" operator="equal">
      <formula>"SI"</formula>
    </cfRule>
  </conditionalFormatting>
  <conditionalFormatting sqref="AB974:AB983">
    <cfRule type="cellIs" dxfId="3224" priority="3258" stopIfTrue="1" operator="equal">
      <formula>"NO ADMISIBLE"</formula>
    </cfRule>
  </conditionalFormatting>
  <conditionalFormatting sqref="AC974:AC983">
    <cfRule type="cellIs" dxfId="3223" priority="3257" stopIfTrue="1" operator="equal">
      <formula>"NO ADMISIBLE"</formula>
    </cfRule>
  </conditionalFormatting>
  <conditionalFormatting sqref="AF974:AF984">
    <cfRule type="cellIs" dxfId="3222" priority="3256" stopIfTrue="1" operator="equal">
      <formula>"NO ADMISIBLE"</formula>
    </cfRule>
  </conditionalFormatting>
  <conditionalFormatting sqref="AF974:AF984">
    <cfRule type="cellIs" dxfId="3221" priority="3254" stopIfTrue="1" operator="equal">
      <formula>"NO ADMISIBLE"</formula>
    </cfRule>
    <cfRule type="cellIs" dxfId="3220" priority="3255" stopIfTrue="1" operator="equal">
      <formula>"ADMISIBLE"</formula>
    </cfRule>
  </conditionalFormatting>
  <conditionalFormatting sqref="AH974:AH984">
    <cfRule type="cellIs" dxfId="3219" priority="3253" stopIfTrue="1" operator="equal">
      <formula>"NO ADMISIBLE"</formula>
    </cfRule>
  </conditionalFormatting>
  <conditionalFormatting sqref="AH974:AH984">
    <cfRule type="cellIs" dxfId="3218" priority="3251" stopIfTrue="1" operator="equal">
      <formula>"NO ADMISIBLE"</formula>
    </cfRule>
    <cfRule type="cellIs" dxfId="3217" priority="3252" stopIfTrue="1" operator="equal">
      <formula>"ADMISIBLE"</formula>
    </cfRule>
  </conditionalFormatting>
  <conditionalFormatting sqref="B975:C975">
    <cfRule type="cellIs" dxfId="3216" priority="3250" stopIfTrue="1" operator="equal">
      <formula>"NO ADMISIBLE"</formula>
    </cfRule>
  </conditionalFormatting>
  <conditionalFormatting sqref="K978:M982 M976:M977">
    <cfRule type="cellIs" dxfId="3215" priority="3249" stopIfTrue="1" operator="equal">
      <formula>"NO ADMISIBLE"</formula>
    </cfRule>
  </conditionalFormatting>
  <conditionalFormatting sqref="J975:J984">
    <cfRule type="cellIs" dxfId="3214" priority="3248" stopIfTrue="1" operator="equal">
      <formula>"NO ADMISIBLE"</formula>
    </cfRule>
  </conditionalFormatting>
  <conditionalFormatting sqref="K978:L984">
    <cfRule type="cellIs" dxfId="3213" priority="3247" stopIfTrue="1" operator="equal">
      <formula>"NO ADMISIBLE"</formula>
    </cfRule>
  </conditionalFormatting>
  <conditionalFormatting sqref="C978:M984 M975:M977 C975:J977 B975:B984">
    <cfRule type="expression" dxfId="3212" priority="3246">
      <formula>MOD(ROW(),2)=0</formula>
    </cfRule>
  </conditionalFormatting>
  <conditionalFormatting sqref="T984:U984">
    <cfRule type="cellIs" dxfId="3211" priority="3245" stopIfTrue="1" operator="equal">
      <formula>"NO ADMISIBLE"</formula>
    </cfRule>
  </conditionalFormatting>
  <conditionalFormatting sqref="T984:U984">
    <cfRule type="cellIs" dxfId="3210" priority="3242" operator="equal">
      <formula>"VERIFICAR"</formula>
    </cfRule>
    <cfRule type="cellIs" dxfId="3209" priority="3243" operator="equal">
      <formula>"NO"</formula>
    </cfRule>
    <cfRule type="cellIs" dxfId="3208" priority="3244" operator="equal">
      <formula>"SI"</formula>
    </cfRule>
  </conditionalFormatting>
  <conditionalFormatting sqref="W984">
    <cfRule type="cellIs" dxfId="3207" priority="3241" stopIfTrue="1" operator="equal">
      <formula>"NO ADMISIBLE"</formula>
    </cfRule>
  </conditionalFormatting>
  <conditionalFormatting sqref="W984">
    <cfRule type="cellIs" dxfId="3206" priority="3238" operator="equal">
      <formula>"VERIFICAR"</formula>
    </cfRule>
    <cfRule type="cellIs" dxfId="3205" priority="3239" operator="equal">
      <formula>"NO"</formula>
    </cfRule>
    <cfRule type="cellIs" dxfId="3204" priority="3240" operator="equal">
      <formula>"SI"</formula>
    </cfRule>
  </conditionalFormatting>
  <conditionalFormatting sqref="Y984">
    <cfRule type="cellIs" dxfId="3203" priority="3237" stopIfTrue="1" operator="equal">
      <formula>"NO ADMISIBLE"</formula>
    </cfRule>
  </conditionalFormatting>
  <conditionalFormatting sqref="Y984">
    <cfRule type="cellIs" dxfId="3202" priority="3234" operator="equal">
      <formula>"VERIFICAR"</formula>
    </cfRule>
    <cfRule type="cellIs" dxfId="3201" priority="3235" operator="equal">
      <formula>"NO"</formula>
    </cfRule>
    <cfRule type="cellIs" dxfId="3200" priority="3236" operator="equal">
      <formula>"SI"</formula>
    </cfRule>
  </conditionalFormatting>
  <conditionalFormatting sqref="AA984:AI984">
    <cfRule type="cellIs" dxfId="3199" priority="3233" stopIfTrue="1" operator="equal">
      <formula>"NO ADMISIBLE"</formula>
    </cfRule>
  </conditionalFormatting>
  <conditionalFormatting sqref="AA984:AI984">
    <cfRule type="cellIs" dxfId="3198" priority="3230" operator="equal">
      <formula>"VERIFICAR"</formula>
    </cfRule>
    <cfRule type="cellIs" dxfId="3197" priority="3231" operator="equal">
      <formula>"NO"</formula>
    </cfRule>
    <cfRule type="cellIs" dxfId="3196" priority="3232" operator="equal">
      <formula>"SI"</formula>
    </cfRule>
  </conditionalFormatting>
  <conditionalFormatting sqref="S974">
    <cfRule type="cellIs" dxfId="3195" priority="3229" stopIfTrue="1" operator="equal">
      <formula>"NO ADMISIBLE"</formula>
    </cfRule>
  </conditionalFormatting>
  <conditionalFormatting sqref="S974">
    <cfRule type="cellIs" dxfId="3194" priority="3227" stopIfTrue="1" operator="equal">
      <formula>"NO ADMISIBLE"</formula>
    </cfRule>
    <cfRule type="cellIs" dxfId="3193" priority="3228" stopIfTrue="1" operator="equal">
      <formula>"ADMISIBLE"</formula>
    </cfRule>
  </conditionalFormatting>
  <conditionalFormatting sqref="K976:L977">
    <cfRule type="cellIs" dxfId="3192" priority="3226" stopIfTrue="1" operator="equal">
      <formula>"NO ADMISIBLE"</formula>
    </cfRule>
  </conditionalFormatting>
  <conditionalFormatting sqref="K975:L977">
    <cfRule type="cellIs" dxfId="3191" priority="3225" stopIfTrue="1" operator="equal">
      <formula>"NO ADMISIBLE"</formula>
    </cfRule>
  </conditionalFormatting>
  <conditionalFormatting sqref="K975:L977">
    <cfRule type="expression" dxfId="3190" priority="3224">
      <formula>MOD(ROW(),2)=0</formula>
    </cfRule>
  </conditionalFormatting>
  <conditionalFormatting sqref="K975:L977">
    <cfRule type="expression" dxfId="3189" priority="3223">
      <formula>AND(ROW()=CELL("row"),COLUMN()=CELL("COL"))</formula>
    </cfRule>
  </conditionalFormatting>
  <conditionalFormatting sqref="AA974:AA984">
    <cfRule type="cellIs" dxfId="3188" priority="3222" stopIfTrue="1" operator="equal">
      <formula>"NO ADMISIBLE"</formula>
    </cfRule>
  </conditionalFormatting>
  <conditionalFormatting sqref="AA974:AA984">
    <cfRule type="cellIs" dxfId="3187" priority="3220" stopIfTrue="1" operator="equal">
      <formula>"NO ADMISIBLE"</formula>
    </cfRule>
    <cfRule type="cellIs" dxfId="3186" priority="3221" stopIfTrue="1" operator="equal">
      <formula>"ADMISIBLE"</formula>
    </cfRule>
  </conditionalFormatting>
  <conditionalFormatting sqref="Q974:AI974 T975:AI984 Q975:R984">
    <cfRule type="cellIs" dxfId="3185" priority="3219" operator="equal">
      <formula>"NO CUMPLE"</formula>
    </cfRule>
  </conditionalFormatting>
  <conditionalFormatting sqref="B980:B983">
    <cfRule type="cellIs" dxfId="3184" priority="3218" stopIfTrue="1" operator="equal">
      <formula>"NO ADMISIBLE"</formula>
    </cfRule>
  </conditionalFormatting>
  <conditionalFormatting sqref="C986 C992:C995 AD986:AD995 U986:U995 Y986:Z995 M995:M996 Z996 M986:Q986 N987:Q996">
    <cfRule type="cellIs" dxfId="3183" priority="3217" stopIfTrue="1" operator="equal">
      <formula>"NO ADMISIBLE"</formula>
    </cfRule>
  </conditionalFormatting>
  <conditionalFormatting sqref="V986:Y986 V987:X995 V996 X996">
    <cfRule type="cellIs" dxfId="3182" priority="3215" stopIfTrue="1" operator="equal">
      <formula>"NO ADMISIBLE"</formula>
    </cfRule>
    <cfRule type="cellIs" dxfId="3181" priority="3216" stopIfTrue="1" operator="equal">
      <formula>"ADMISIBLE"</formula>
    </cfRule>
  </conditionalFormatting>
  <conditionalFormatting sqref="Z986:Z996">
    <cfRule type="cellIs" dxfId="3180" priority="3213" stopIfTrue="1" operator="equal">
      <formula>"NO ADMISIBLE"</formula>
    </cfRule>
    <cfRule type="cellIs" dxfId="3179" priority="3214" stopIfTrue="1" operator="equal">
      <formula>"ADMISIBLE"</formula>
    </cfRule>
  </conditionalFormatting>
  <conditionalFormatting sqref="AE986:AE995">
    <cfRule type="cellIs" dxfId="3178" priority="3212" stopIfTrue="1" operator="equal">
      <formula>"NO ADMISIBLE"</formula>
    </cfRule>
  </conditionalFormatting>
  <conditionalFormatting sqref="AE986">
    <cfRule type="cellIs" dxfId="3177" priority="3210" stopIfTrue="1" operator="equal">
      <formula>"NO ADMISIBLE"</formula>
    </cfRule>
    <cfRule type="cellIs" dxfId="3176" priority="3211" stopIfTrue="1" operator="equal">
      <formula>"ADMISIBLE"</formula>
    </cfRule>
  </conditionalFormatting>
  <conditionalFormatting sqref="AG986:AG995">
    <cfRule type="cellIs" dxfId="3175" priority="3209" stopIfTrue="1" operator="equal">
      <formula>"NO ADMISIBLE"</formula>
    </cfRule>
  </conditionalFormatting>
  <conditionalFormatting sqref="AG986">
    <cfRule type="cellIs" dxfId="3174" priority="3207" stopIfTrue="1" operator="equal">
      <formula>"NO ADMISIBLE"</formula>
    </cfRule>
    <cfRule type="cellIs" dxfId="3173" priority="3208" stopIfTrue="1" operator="equal">
      <formula>"ADMISIBLE"</formula>
    </cfRule>
  </conditionalFormatting>
  <conditionalFormatting sqref="R986:R996">
    <cfRule type="cellIs" dxfId="3172" priority="3206" stopIfTrue="1" operator="equal">
      <formula>"NO ADMISIBLE"</formula>
    </cfRule>
  </conditionalFormatting>
  <conditionalFormatting sqref="D986:D995">
    <cfRule type="cellIs" dxfId="3171" priority="3205" stopIfTrue="1" operator="equal">
      <formula>"NO ADMISIBLE"</formula>
    </cfRule>
  </conditionalFormatting>
  <conditionalFormatting sqref="AI986:AI996">
    <cfRule type="cellIs" dxfId="3170" priority="3204" stopIfTrue="1" operator="equal">
      <formula>"NO ADMISIBLE"</formula>
    </cfRule>
  </conditionalFormatting>
  <conditionalFormatting sqref="AI986:AI996">
    <cfRule type="cellIs" dxfId="3169" priority="3202" stopIfTrue="1" operator="equal">
      <formula>"NO ADMISIBLE"</formula>
    </cfRule>
    <cfRule type="cellIs" dxfId="3168" priority="3203" stopIfTrue="1" operator="equal">
      <formula>"ADMISIBLE"</formula>
    </cfRule>
  </conditionalFormatting>
  <conditionalFormatting sqref="AA986:AA996">
    <cfRule type="cellIs" dxfId="3167" priority="3201" stopIfTrue="1" operator="equal">
      <formula>"NO ADMISIBLE"</formula>
    </cfRule>
  </conditionalFormatting>
  <conditionalFormatting sqref="AA986:AA996">
    <cfRule type="cellIs" dxfId="3166" priority="3199" stopIfTrue="1" operator="equal">
      <formula>"NO ADMISIBLE"</formula>
    </cfRule>
    <cfRule type="cellIs" dxfId="3165" priority="3200" stopIfTrue="1" operator="equal">
      <formula>"ADMISIBLE"</formula>
    </cfRule>
  </conditionalFormatting>
  <conditionalFormatting sqref="J988:J996">
    <cfRule type="cellIs" dxfId="3164" priority="3198" stopIfTrue="1" operator="equal">
      <formula>"NO ADMISIBLE"</formula>
    </cfRule>
  </conditionalFormatting>
  <conditionalFormatting sqref="M987">
    <cfRule type="cellIs" dxfId="3163" priority="3197" stopIfTrue="1" operator="equal">
      <formula>"NO ADMISIBLE"</formula>
    </cfRule>
  </conditionalFormatting>
  <conditionalFormatting sqref="T986:T995">
    <cfRule type="cellIs" dxfId="3162" priority="3196" stopIfTrue="1" operator="equal">
      <formula>"NO ADMISIBLE"</formula>
    </cfRule>
  </conditionalFormatting>
  <conditionalFormatting sqref="T987:T995">
    <cfRule type="cellIs" dxfId="3161" priority="3193" operator="equal">
      <formula>"VERIFICAR"</formula>
    </cfRule>
    <cfRule type="cellIs" dxfId="3160" priority="3194" operator="equal">
      <formula>"NO"</formula>
    </cfRule>
    <cfRule type="cellIs" dxfId="3159" priority="3195" operator="equal">
      <formula>"SI"</formula>
    </cfRule>
  </conditionalFormatting>
  <conditionalFormatting sqref="AB986:AB995">
    <cfRule type="cellIs" dxfId="3158" priority="3192" stopIfTrue="1" operator="equal">
      <formula>"NO ADMISIBLE"</formula>
    </cfRule>
  </conditionalFormatting>
  <conditionalFormatting sqref="AC986:AC995">
    <cfRule type="cellIs" dxfId="3157" priority="3191" stopIfTrue="1" operator="equal">
      <formula>"NO ADMISIBLE"</formula>
    </cfRule>
  </conditionalFormatting>
  <conditionalFormatting sqref="AF986:AF996">
    <cfRule type="cellIs" dxfId="3156" priority="3190" stopIfTrue="1" operator="equal">
      <formula>"NO ADMISIBLE"</formula>
    </cfRule>
  </conditionalFormatting>
  <conditionalFormatting sqref="AF986:AF996">
    <cfRule type="cellIs" dxfId="3155" priority="3188" stopIfTrue="1" operator="equal">
      <formula>"NO ADMISIBLE"</formula>
    </cfRule>
    <cfRule type="cellIs" dxfId="3154" priority="3189" stopIfTrue="1" operator="equal">
      <formula>"ADMISIBLE"</formula>
    </cfRule>
  </conditionalFormatting>
  <conditionalFormatting sqref="AH986:AH996">
    <cfRule type="cellIs" dxfId="3153" priority="3187" stopIfTrue="1" operator="equal">
      <formula>"NO ADMISIBLE"</formula>
    </cfRule>
  </conditionalFormatting>
  <conditionalFormatting sqref="AH986:AH996">
    <cfRule type="cellIs" dxfId="3152" priority="3185" stopIfTrue="1" operator="equal">
      <formula>"NO ADMISIBLE"</formula>
    </cfRule>
    <cfRule type="cellIs" dxfId="3151" priority="3186" stopIfTrue="1" operator="equal">
      <formula>"ADMISIBLE"</formula>
    </cfRule>
  </conditionalFormatting>
  <conditionalFormatting sqref="B987:C987">
    <cfRule type="cellIs" dxfId="3150" priority="3184" stopIfTrue="1" operator="equal">
      <formula>"NO ADMISIBLE"</formula>
    </cfRule>
  </conditionalFormatting>
  <conditionalFormatting sqref="K990:M994 M988:M989">
    <cfRule type="cellIs" dxfId="3149" priority="3183" stopIfTrue="1" operator="equal">
      <formula>"NO ADMISIBLE"</formula>
    </cfRule>
  </conditionalFormatting>
  <conditionalFormatting sqref="J987:J996">
    <cfRule type="cellIs" dxfId="3148" priority="3182" stopIfTrue="1" operator="equal">
      <formula>"NO ADMISIBLE"</formula>
    </cfRule>
  </conditionalFormatting>
  <conditionalFormatting sqref="K990:L996">
    <cfRule type="cellIs" dxfId="3147" priority="3181" stopIfTrue="1" operator="equal">
      <formula>"NO ADMISIBLE"</formula>
    </cfRule>
  </conditionalFormatting>
  <conditionalFormatting sqref="C990:M996 M987:M989 C987:J989 B987:B996">
    <cfRule type="expression" dxfId="3146" priority="3180">
      <formula>MOD(ROW(),2)=0</formula>
    </cfRule>
  </conditionalFormatting>
  <conditionalFormatting sqref="T996:U996">
    <cfRule type="cellIs" dxfId="3145" priority="3179" stopIfTrue="1" operator="equal">
      <formula>"NO ADMISIBLE"</formula>
    </cfRule>
  </conditionalFormatting>
  <conditionalFormatting sqref="T996:U996">
    <cfRule type="cellIs" dxfId="3144" priority="3176" operator="equal">
      <formula>"VERIFICAR"</formula>
    </cfRule>
    <cfRule type="cellIs" dxfId="3143" priority="3177" operator="equal">
      <formula>"NO"</formula>
    </cfRule>
    <cfRule type="cellIs" dxfId="3142" priority="3178" operator="equal">
      <formula>"SI"</formula>
    </cfRule>
  </conditionalFormatting>
  <conditionalFormatting sqref="W996">
    <cfRule type="cellIs" dxfId="3141" priority="3175" stopIfTrue="1" operator="equal">
      <formula>"NO ADMISIBLE"</formula>
    </cfRule>
  </conditionalFormatting>
  <conditionalFormatting sqref="W996">
    <cfRule type="cellIs" dxfId="3140" priority="3172" operator="equal">
      <formula>"VERIFICAR"</formula>
    </cfRule>
    <cfRule type="cellIs" dxfId="3139" priority="3173" operator="equal">
      <formula>"NO"</formula>
    </cfRule>
    <cfRule type="cellIs" dxfId="3138" priority="3174" operator="equal">
      <formula>"SI"</formula>
    </cfRule>
  </conditionalFormatting>
  <conditionalFormatting sqref="Y996">
    <cfRule type="cellIs" dxfId="3137" priority="3171" stopIfTrue="1" operator="equal">
      <formula>"NO ADMISIBLE"</formula>
    </cfRule>
  </conditionalFormatting>
  <conditionalFormatting sqref="Y996">
    <cfRule type="cellIs" dxfId="3136" priority="3168" operator="equal">
      <formula>"VERIFICAR"</formula>
    </cfRule>
    <cfRule type="cellIs" dxfId="3135" priority="3169" operator="equal">
      <formula>"NO"</formula>
    </cfRule>
    <cfRule type="cellIs" dxfId="3134" priority="3170" operator="equal">
      <formula>"SI"</formula>
    </cfRule>
  </conditionalFormatting>
  <conditionalFormatting sqref="AA996:AI996">
    <cfRule type="cellIs" dxfId="3133" priority="3167" stopIfTrue="1" operator="equal">
      <formula>"NO ADMISIBLE"</formula>
    </cfRule>
  </conditionalFormatting>
  <conditionalFormatting sqref="AA996:AI996">
    <cfRule type="cellIs" dxfId="3132" priority="3164" operator="equal">
      <formula>"VERIFICAR"</formula>
    </cfRule>
    <cfRule type="cellIs" dxfId="3131" priority="3165" operator="equal">
      <formula>"NO"</formula>
    </cfRule>
    <cfRule type="cellIs" dxfId="3130" priority="3166" operator="equal">
      <formula>"SI"</formula>
    </cfRule>
  </conditionalFormatting>
  <conditionalFormatting sqref="S986">
    <cfRule type="cellIs" dxfId="3129" priority="3163" stopIfTrue="1" operator="equal">
      <formula>"NO ADMISIBLE"</formula>
    </cfRule>
  </conditionalFormatting>
  <conditionalFormatting sqref="S986">
    <cfRule type="cellIs" dxfId="3128" priority="3161" stopIfTrue="1" operator="equal">
      <formula>"NO ADMISIBLE"</formula>
    </cfRule>
    <cfRule type="cellIs" dxfId="3127" priority="3162" stopIfTrue="1" operator="equal">
      <formula>"ADMISIBLE"</formula>
    </cfRule>
  </conditionalFormatting>
  <conditionalFormatting sqref="K988:L989">
    <cfRule type="cellIs" dxfId="3126" priority="3160" stopIfTrue="1" operator="equal">
      <formula>"NO ADMISIBLE"</formula>
    </cfRule>
  </conditionalFormatting>
  <conditionalFormatting sqref="K987:L989">
    <cfRule type="cellIs" dxfId="3125" priority="3159" stopIfTrue="1" operator="equal">
      <formula>"NO ADMISIBLE"</formula>
    </cfRule>
  </conditionalFormatting>
  <conditionalFormatting sqref="K987:L989">
    <cfRule type="expression" dxfId="3124" priority="3158">
      <formula>MOD(ROW(),2)=0</formula>
    </cfRule>
  </conditionalFormatting>
  <conditionalFormatting sqref="K987:L989">
    <cfRule type="expression" dxfId="3123" priority="3157">
      <formula>AND(ROW()=CELL("row"),COLUMN()=CELL("COL"))</formula>
    </cfRule>
  </conditionalFormatting>
  <conditionalFormatting sqref="AA986:AA996">
    <cfRule type="cellIs" dxfId="3122" priority="3156" stopIfTrue="1" operator="equal">
      <formula>"NO ADMISIBLE"</formula>
    </cfRule>
  </conditionalFormatting>
  <conditionalFormatting sqref="AA986:AA996">
    <cfRule type="cellIs" dxfId="3121" priority="3154" stopIfTrue="1" operator="equal">
      <formula>"NO ADMISIBLE"</formula>
    </cfRule>
    <cfRule type="cellIs" dxfId="3120" priority="3155" stopIfTrue="1" operator="equal">
      <formula>"ADMISIBLE"</formula>
    </cfRule>
  </conditionalFormatting>
  <conditionalFormatting sqref="Q986:AI986 T987:AI996 Q987:R996">
    <cfRule type="cellIs" dxfId="3119" priority="3153" operator="equal">
      <formula>"NO CUMPLE"</formula>
    </cfRule>
  </conditionalFormatting>
  <conditionalFormatting sqref="B992:B995">
    <cfRule type="cellIs" dxfId="3118" priority="3152" stopIfTrue="1" operator="equal">
      <formula>"NO ADMISIBLE"</formula>
    </cfRule>
  </conditionalFormatting>
  <conditionalFormatting sqref="C998 C1004:C1007 AD998:AD1007 U998:U1007 Y998:Z1007 M1007:M1008 Z1008 M998:Q998 N999:Q1008">
    <cfRule type="cellIs" dxfId="3117" priority="3151" stopIfTrue="1" operator="equal">
      <formula>"NO ADMISIBLE"</formula>
    </cfRule>
  </conditionalFormatting>
  <conditionalFormatting sqref="V998:Y998 V999:X1007 V1008 X1008">
    <cfRule type="cellIs" dxfId="3116" priority="3149" stopIfTrue="1" operator="equal">
      <formula>"NO ADMISIBLE"</formula>
    </cfRule>
    <cfRule type="cellIs" dxfId="3115" priority="3150" stopIfTrue="1" operator="equal">
      <formula>"ADMISIBLE"</formula>
    </cfRule>
  </conditionalFormatting>
  <conditionalFormatting sqref="Z998:Z1008">
    <cfRule type="cellIs" dxfId="3114" priority="3147" stopIfTrue="1" operator="equal">
      <formula>"NO ADMISIBLE"</formula>
    </cfRule>
    <cfRule type="cellIs" dxfId="3113" priority="3148" stopIfTrue="1" operator="equal">
      <formula>"ADMISIBLE"</formula>
    </cfRule>
  </conditionalFormatting>
  <conditionalFormatting sqref="AE998:AE1007">
    <cfRule type="cellIs" dxfId="3112" priority="3146" stopIfTrue="1" operator="equal">
      <formula>"NO ADMISIBLE"</formula>
    </cfRule>
  </conditionalFormatting>
  <conditionalFormatting sqref="AE998">
    <cfRule type="cellIs" dxfId="3111" priority="3144" stopIfTrue="1" operator="equal">
      <formula>"NO ADMISIBLE"</formula>
    </cfRule>
    <cfRule type="cellIs" dxfId="3110" priority="3145" stopIfTrue="1" operator="equal">
      <formula>"ADMISIBLE"</formula>
    </cfRule>
  </conditionalFormatting>
  <conditionalFormatting sqref="AG998:AG1007">
    <cfRule type="cellIs" dxfId="3109" priority="3143" stopIfTrue="1" operator="equal">
      <formula>"NO ADMISIBLE"</formula>
    </cfRule>
  </conditionalFormatting>
  <conditionalFormatting sqref="AG998">
    <cfRule type="cellIs" dxfId="3108" priority="3141" stopIfTrue="1" operator="equal">
      <formula>"NO ADMISIBLE"</formula>
    </cfRule>
    <cfRule type="cellIs" dxfId="3107" priority="3142" stopIfTrue="1" operator="equal">
      <formula>"ADMISIBLE"</formula>
    </cfRule>
  </conditionalFormatting>
  <conditionalFormatting sqref="R998:R1008">
    <cfRule type="cellIs" dxfId="3106" priority="3140" stopIfTrue="1" operator="equal">
      <formula>"NO ADMISIBLE"</formula>
    </cfRule>
  </conditionalFormatting>
  <conditionalFormatting sqref="D998:D1007">
    <cfRule type="cellIs" dxfId="3105" priority="3139" stopIfTrue="1" operator="equal">
      <formula>"NO ADMISIBLE"</formula>
    </cfRule>
  </conditionalFormatting>
  <conditionalFormatting sqref="AI998:AI1008">
    <cfRule type="cellIs" dxfId="3104" priority="3138" stopIfTrue="1" operator="equal">
      <formula>"NO ADMISIBLE"</formula>
    </cfRule>
  </conditionalFormatting>
  <conditionalFormatting sqref="AI998:AI1008">
    <cfRule type="cellIs" dxfId="3103" priority="3136" stopIfTrue="1" operator="equal">
      <formula>"NO ADMISIBLE"</formula>
    </cfRule>
    <cfRule type="cellIs" dxfId="3102" priority="3137" stopIfTrue="1" operator="equal">
      <formula>"ADMISIBLE"</formula>
    </cfRule>
  </conditionalFormatting>
  <conditionalFormatting sqref="AA998:AA1008">
    <cfRule type="cellIs" dxfId="3101" priority="3135" stopIfTrue="1" operator="equal">
      <formula>"NO ADMISIBLE"</formula>
    </cfRule>
  </conditionalFormatting>
  <conditionalFormatting sqref="AA998:AA1008">
    <cfRule type="cellIs" dxfId="3100" priority="3133" stopIfTrue="1" operator="equal">
      <formula>"NO ADMISIBLE"</formula>
    </cfRule>
    <cfRule type="cellIs" dxfId="3099" priority="3134" stopIfTrue="1" operator="equal">
      <formula>"ADMISIBLE"</formula>
    </cfRule>
  </conditionalFormatting>
  <conditionalFormatting sqref="J1000:J1008">
    <cfRule type="cellIs" dxfId="3098" priority="3132" stopIfTrue="1" operator="equal">
      <formula>"NO ADMISIBLE"</formula>
    </cfRule>
  </conditionalFormatting>
  <conditionalFormatting sqref="M999">
    <cfRule type="cellIs" dxfId="3097" priority="3131" stopIfTrue="1" operator="equal">
      <formula>"NO ADMISIBLE"</formula>
    </cfRule>
  </conditionalFormatting>
  <conditionalFormatting sqref="T998:T1007">
    <cfRule type="cellIs" dxfId="3096" priority="3130" stopIfTrue="1" operator="equal">
      <formula>"NO ADMISIBLE"</formula>
    </cfRule>
  </conditionalFormatting>
  <conditionalFormatting sqref="T999:T1007">
    <cfRule type="cellIs" dxfId="3095" priority="3127" operator="equal">
      <formula>"VERIFICAR"</formula>
    </cfRule>
    <cfRule type="cellIs" dxfId="3094" priority="3128" operator="equal">
      <formula>"NO"</formula>
    </cfRule>
    <cfRule type="cellIs" dxfId="3093" priority="3129" operator="equal">
      <formula>"SI"</formula>
    </cfRule>
  </conditionalFormatting>
  <conditionalFormatting sqref="AB998:AB1007">
    <cfRule type="cellIs" dxfId="3092" priority="3126" stopIfTrue="1" operator="equal">
      <formula>"NO ADMISIBLE"</formula>
    </cfRule>
  </conditionalFormatting>
  <conditionalFormatting sqref="AC998:AC1007">
    <cfRule type="cellIs" dxfId="3091" priority="3125" stopIfTrue="1" operator="equal">
      <formula>"NO ADMISIBLE"</formula>
    </cfRule>
  </conditionalFormatting>
  <conditionalFormatting sqref="AF998:AF1008">
    <cfRule type="cellIs" dxfId="3090" priority="3124" stopIfTrue="1" operator="equal">
      <formula>"NO ADMISIBLE"</formula>
    </cfRule>
  </conditionalFormatting>
  <conditionalFormatting sqref="AF998:AF1008">
    <cfRule type="cellIs" dxfId="3089" priority="3122" stopIfTrue="1" operator="equal">
      <formula>"NO ADMISIBLE"</formula>
    </cfRule>
    <cfRule type="cellIs" dxfId="3088" priority="3123" stopIfTrue="1" operator="equal">
      <formula>"ADMISIBLE"</formula>
    </cfRule>
  </conditionalFormatting>
  <conditionalFormatting sqref="AH998:AH1008">
    <cfRule type="cellIs" dxfId="3087" priority="3121" stopIfTrue="1" operator="equal">
      <formula>"NO ADMISIBLE"</formula>
    </cfRule>
  </conditionalFormatting>
  <conditionalFormatting sqref="AH998:AH1008">
    <cfRule type="cellIs" dxfId="3086" priority="3119" stopIfTrue="1" operator="equal">
      <formula>"NO ADMISIBLE"</formula>
    </cfRule>
    <cfRule type="cellIs" dxfId="3085" priority="3120" stopIfTrue="1" operator="equal">
      <formula>"ADMISIBLE"</formula>
    </cfRule>
  </conditionalFormatting>
  <conditionalFormatting sqref="B999:C999">
    <cfRule type="cellIs" dxfId="3084" priority="3118" stopIfTrue="1" operator="equal">
      <formula>"NO ADMISIBLE"</formula>
    </cfRule>
  </conditionalFormatting>
  <conditionalFormatting sqref="K1002:M1006 M1000:M1001">
    <cfRule type="cellIs" dxfId="3083" priority="3117" stopIfTrue="1" operator="equal">
      <formula>"NO ADMISIBLE"</formula>
    </cfRule>
  </conditionalFormatting>
  <conditionalFormatting sqref="J999:J1008">
    <cfRule type="cellIs" dxfId="3082" priority="3116" stopIfTrue="1" operator="equal">
      <formula>"NO ADMISIBLE"</formula>
    </cfRule>
  </conditionalFormatting>
  <conditionalFormatting sqref="K1002:L1008">
    <cfRule type="cellIs" dxfId="3081" priority="3115" stopIfTrue="1" operator="equal">
      <formula>"NO ADMISIBLE"</formula>
    </cfRule>
  </conditionalFormatting>
  <conditionalFormatting sqref="C1002:M1008 M999:M1001 C999:J1001 B999:B1008">
    <cfRule type="expression" dxfId="3080" priority="3114">
      <formula>MOD(ROW(),2)=0</formula>
    </cfRule>
  </conditionalFormatting>
  <conditionalFormatting sqref="T1008:U1008">
    <cfRule type="cellIs" dxfId="3079" priority="3113" stopIfTrue="1" operator="equal">
      <formula>"NO ADMISIBLE"</formula>
    </cfRule>
  </conditionalFormatting>
  <conditionalFormatting sqref="T1008:U1008">
    <cfRule type="cellIs" dxfId="3078" priority="3110" operator="equal">
      <formula>"VERIFICAR"</formula>
    </cfRule>
    <cfRule type="cellIs" dxfId="3077" priority="3111" operator="equal">
      <formula>"NO"</formula>
    </cfRule>
    <cfRule type="cellIs" dxfId="3076" priority="3112" operator="equal">
      <formula>"SI"</formula>
    </cfRule>
  </conditionalFormatting>
  <conditionalFormatting sqref="W1008">
    <cfRule type="cellIs" dxfId="3075" priority="3109" stopIfTrue="1" operator="equal">
      <formula>"NO ADMISIBLE"</formula>
    </cfRule>
  </conditionalFormatting>
  <conditionalFormatting sqref="W1008">
    <cfRule type="cellIs" dxfId="3074" priority="3106" operator="equal">
      <formula>"VERIFICAR"</formula>
    </cfRule>
    <cfRule type="cellIs" dxfId="3073" priority="3107" operator="equal">
      <formula>"NO"</formula>
    </cfRule>
    <cfRule type="cellIs" dxfId="3072" priority="3108" operator="equal">
      <formula>"SI"</formula>
    </cfRule>
  </conditionalFormatting>
  <conditionalFormatting sqref="Y1008">
    <cfRule type="cellIs" dxfId="3071" priority="3105" stopIfTrue="1" operator="equal">
      <formula>"NO ADMISIBLE"</formula>
    </cfRule>
  </conditionalFormatting>
  <conditionalFormatting sqref="Y1008">
    <cfRule type="cellIs" dxfId="3070" priority="3102" operator="equal">
      <formula>"VERIFICAR"</formula>
    </cfRule>
    <cfRule type="cellIs" dxfId="3069" priority="3103" operator="equal">
      <formula>"NO"</formula>
    </cfRule>
    <cfRule type="cellIs" dxfId="3068" priority="3104" operator="equal">
      <formula>"SI"</formula>
    </cfRule>
  </conditionalFormatting>
  <conditionalFormatting sqref="AA1008:AI1008">
    <cfRule type="cellIs" dxfId="3067" priority="3101" stopIfTrue="1" operator="equal">
      <formula>"NO ADMISIBLE"</formula>
    </cfRule>
  </conditionalFormatting>
  <conditionalFormatting sqref="AA1008:AI1008">
    <cfRule type="cellIs" dxfId="3066" priority="3098" operator="equal">
      <formula>"VERIFICAR"</formula>
    </cfRule>
    <cfRule type="cellIs" dxfId="3065" priority="3099" operator="equal">
      <formula>"NO"</formula>
    </cfRule>
    <cfRule type="cellIs" dxfId="3064" priority="3100" operator="equal">
      <formula>"SI"</formula>
    </cfRule>
  </conditionalFormatting>
  <conditionalFormatting sqref="S998">
    <cfRule type="cellIs" dxfId="3063" priority="3097" stopIfTrue="1" operator="equal">
      <formula>"NO ADMISIBLE"</formula>
    </cfRule>
  </conditionalFormatting>
  <conditionalFormatting sqref="S998">
    <cfRule type="cellIs" dxfId="3062" priority="3095" stopIfTrue="1" operator="equal">
      <formula>"NO ADMISIBLE"</formula>
    </cfRule>
    <cfRule type="cellIs" dxfId="3061" priority="3096" stopIfTrue="1" operator="equal">
      <formula>"ADMISIBLE"</formula>
    </cfRule>
  </conditionalFormatting>
  <conditionalFormatting sqref="K1000:L1001">
    <cfRule type="cellIs" dxfId="3060" priority="3094" stopIfTrue="1" operator="equal">
      <formula>"NO ADMISIBLE"</formula>
    </cfRule>
  </conditionalFormatting>
  <conditionalFormatting sqref="K999:L1001">
    <cfRule type="cellIs" dxfId="3059" priority="3093" stopIfTrue="1" operator="equal">
      <formula>"NO ADMISIBLE"</formula>
    </cfRule>
  </conditionalFormatting>
  <conditionalFormatting sqref="K999:L1001">
    <cfRule type="expression" dxfId="3058" priority="3092">
      <formula>MOD(ROW(),2)=0</formula>
    </cfRule>
  </conditionalFormatting>
  <conditionalFormatting sqref="K999:L1001">
    <cfRule type="expression" dxfId="3057" priority="3091">
      <formula>AND(ROW()=CELL("row"),COLUMN()=CELL("COL"))</formula>
    </cfRule>
  </conditionalFormatting>
  <conditionalFormatting sqref="AA998:AA1008">
    <cfRule type="cellIs" dxfId="3056" priority="3090" stopIfTrue="1" operator="equal">
      <formula>"NO ADMISIBLE"</formula>
    </cfRule>
  </conditionalFormatting>
  <conditionalFormatting sqref="AA998:AA1008">
    <cfRule type="cellIs" dxfId="3055" priority="3088" stopIfTrue="1" operator="equal">
      <formula>"NO ADMISIBLE"</formula>
    </cfRule>
    <cfRule type="cellIs" dxfId="3054" priority="3089" stopIfTrue="1" operator="equal">
      <formula>"ADMISIBLE"</formula>
    </cfRule>
  </conditionalFormatting>
  <conditionalFormatting sqref="Q998:AI998 T999:AI1008 Q999:R1008">
    <cfRule type="cellIs" dxfId="3053" priority="3087" operator="equal">
      <formula>"NO CUMPLE"</formula>
    </cfRule>
  </conditionalFormatting>
  <conditionalFormatting sqref="B1004:B1007">
    <cfRule type="cellIs" dxfId="3052" priority="3086" stopIfTrue="1" operator="equal">
      <formula>"NO ADMISIBLE"</formula>
    </cfRule>
  </conditionalFormatting>
  <conditionalFormatting sqref="C1010 C1016:C1019 AD1010:AD1019 U1010:U1019 Y1010:Z1019 M1019:M1020 Z1020 M1010:Q1010 N1011:Q1020">
    <cfRule type="cellIs" dxfId="3051" priority="3085" stopIfTrue="1" operator="equal">
      <formula>"NO ADMISIBLE"</formula>
    </cfRule>
  </conditionalFormatting>
  <conditionalFormatting sqref="V1010:Y1010 V1011:X1019 V1020 X1020">
    <cfRule type="cellIs" dxfId="3050" priority="3083" stopIfTrue="1" operator="equal">
      <formula>"NO ADMISIBLE"</formula>
    </cfRule>
    <cfRule type="cellIs" dxfId="3049" priority="3084" stopIfTrue="1" operator="equal">
      <formula>"ADMISIBLE"</formula>
    </cfRule>
  </conditionalFormatting>
  <conditionalFormatting sqref="Z1010:Z1020">
    <cfRule type="cellIs" dxfId="3048" priority="3081" stopIfTrue="1" operator="equal">
      <formula>"NO ADMISIBLE"</formula>
    </cfRule>
    <cfRule type="cellIs" dxfId="3047" priority="3082" stopIfTrue="1" operator="equal">
      <formula>"ADMISIBLE"</formula>
    </cfRule>
  </conditionalFormatting>
  <conditionalFormatting sqref="AE1010:AE1019">
    <cfRule type="cellIs" dxfId="3046" priority="3080" stopIfTrue="1" operator="equal">
      <formula>"NO ADMISIBLE"</formula>
    </cfRule>
  </conditionalFormatting>
  <conditionalFormatting sqref="AE1010">
    <cfRule type="cellIs" dxfId="3045" priority="3078" stopIfTrue="1" operator="equal">
      <formula>"NO ADMISIBLE"</formula>
    </cfRule>
    <cfRule type="cellIs" dxfId="3044" priority="3079" stopIfTrue="1" operator="equal">
      <formula>"ADMISIBLE"</formula>
    </cfRule>
  </conditionalFormatting>
  <conditionalFormatting sqref="AG1010:AG1019">
    <cfRule type="cellIs" dxfId="3043" priority="3077" stopIfTrue="1" operator="equal">
      <formula>"NO ADMISIBLE"</formula>
    </cfRule>
  </conditionalFormatting>
  <conditionalFormatting sqref="AG1010">
    <cfRule type="cellIs" dxfId="3042" priority="3075" stopIfTrue="1" operator="equal">
      <formula>"NO ADMISIBLE"</formula>
    </cfRule>
    <cfRule type="cellIs" dxfId="3041" priority="3076" stopIfTrue="1" operator="equal">
      <formula>"ADMISIBLE"</formula>
    </cfRule>
  </conditionalFormatting>
  <conditionalFormatting sqref="R1010:R1020">
    <cfRule type="cellIs" dxfId="3040" priority="3074" stopIfTrue="1" operator="equal">
      <formula>"NO ADMISIBLE"</formula>
    </cfRule>
  </conditionalFormatting>
  <conditionalFormatting sqref="D1010:D1019">
    <cfRule type="cellIs" dxfId="3039" priority="3073" stopIfTrue="1" operator="equal">
      <formula>"NO ADMISIBLE"</formula>
    </cfRule>
  </conditionalFormatting>
  <conditionalFormatting sqref="AI1010:AI1020">
    <cfRule type="cellIs" dxfId="3038" priority="3072" stopIfTrue="1" operator="equal">
      <formula>"NO ADMISIBLE"</formula>
    </cfRule>
  </conditionalFormatting>
  <conditionalFormatting sqref="AI1010:AI1020">
    <cfRule type="cellIs" dxfId="3037" priority="3070" stopIfTrue="1" operator="equal">
      <formula>"NO ADMISIBLE"</formula>
    </cfRule>
    <cfRule type="cellIs" dxfId="3036" priority="3071" stopIfTrue="1" operator="equal">
      <formula>"ADMISIBLE"</formula>
    </cfRule>
  </conditionalFormatting>
  <conditionalFormatting sqref="AA1010:AA1020">
    <cfRule type="cellIs" dxfId="3035" priority="3069" stopIfTrue="1" operator="equal">
      <formula>"NO ADMISIBLE"</formula>
    </cfRule>
  </conditionalFormatting>
  <conditionalFormatting sqref="AA1010:AA1020">
    <cfRule type="cellIs" dxfId="3034" priority="3067" stopIfTrue="1" operator="equal">
      <formula>"NO ADMISIBLE"</formula>
    </cfRule>
    <cfRule type="cellIs" dxfId="3033" priority="3068" stopIfTrue="1" operator="equal">
      <formula>"ADMISIBLE"</formula>
    </cfRule>
  </conditionalFormatting>
  <conditionalFormatting sqref="J1012:J1020">
    <cfRule type="cellIs" dxfId="3032" priority="3066" stopIfTrue="1" operator="equal">
      <formula>"NO ADMISIBLE"</formula>
    </cfRule>
  </conditionalFormatting>
  <conditionalFormatting sqref="M1011">
    <cfRule type="cellIs" dxfId="3031" priority="3065" stopIfTrue="1" operator="equal">
      <formula>"NO ADMISIBLE"</formula>
    </cfRule>
  </conditionalFormatting>
  <conditionalFormatting sqref="T1010:T1019">
    <cfRule type="cellIs" dxfId="3030" priority="3064" stopIfTrue="1" operator="equal">
      <formula>"NO ADMISIBLE"</formula>
    </cfRule>
  </conditionalFormatting>
  <conditionalFormatting sqref="T1011:T1019">
    <cfRule type="cellIs" dxfId="3029" priority="3061" operator="equal">
      <formula>"VERIFICAR"</formula>
    </cfRule>
    <cfRule type="cellIs" dxfId="3028" priority="3062" operator="equal">
      <formula>"NO"</formula>
    </cfRule>
    <cfRule type="cellIs" dxfId="3027" priority="3063" operator="equal">
      <formula>"SI"</formula>
    </cfRule>
  </conditionalFormatting>
  <conditionalFormatting sqref="AB1010:AB1019">
    <cfRule type="cellIs" dxfId="3026" priority="3060" stopIfTrue="1" operator="equal">
      <formula>"NO ADMISIBLE"</formula>
    </cfRule>
  </conditionalFormatting>
  <conditionalFormatting sqref="AC1010:AC1019">
    <cfRule type="cellIs" dxfId="3025" priority="3059" stopIfTrue="1" operator="equal">
      <formula>"NO ADMISIBLE"</formula>
    </cfRule>
  </conditionalFormatting>
  <conditionalFormatting sqref="AF1010:AF1020">
    <cfRule type="cellIs" dxfId="3024" priority="3058" stopIfTrue="1" operator="equal">
      <formula>"NO ADMISIBLE"</formula>
    </cfRule>
  </conditionalFormatting>
  <conditionalFormatting sqref="AF1010:AF1020">
    <cfRule type="cellIs" dxfId="3023" priority="3056" stopIfTrue="1" operator="equal">
      <formula>"NO ADMISIBLE"</formula>
    </cfRule>
    <cfRule type="cellIs" dxfId="3022" priority="3057" stopIfTrue="1" operator="equal">
      <formula>"ADMISIBLE"</formula>
    </cfRule>
  </conditionalFormatting>
  <conditionalFormatting sqref="AH1010:AH1020">
    <cfRule type="cellIs" dxfId="3021" priority="3055" stopIfTrue="1" operator="equal">
      <formula>"NO ADMISIBLE"</formula>
    </cfRule>
  </conditionalFormatting>
  <conditionalFormatting sqref="AH1010:AH1020">
    <cfRule type="cellIs" dxfId="3020" priority="3053" stopIfTrue="1" operator="equal">
      <formula>"NO ADMISIBLE"</formula>
    </cfRule>
    <cfRule type="cellIs" dxfId="3019" priority="3054" stopIfTrue="1" operator="equal">
      <formula>"ADMISIBLE"</formula>
    </cfRule>
  </conditionalFormatting>
  <conditionalFormatting sqref="B1011:C1011">
    <cfRule type="cellIs" dxfId="3018" priority="3052" stopIfTrue="1" operator="equal">
      <formula>"NO ADMISIBLE"</formula>
    </cfRule>
  </conditionalFormatting>
  <conditionalFormatting sqref="K1014:M1018 M1012:M1013">
    <cfRule type="cellIs" dxfId="3017" priority="3051" stopIfTrue="1" operator="equal">
      <formula>"NO ADMISIBLE"</formula>
    </cfRule>
  </conditionalFormatting>
  <conditionalFormatting sqref="J1011:J1020">
    <cfRule type="cellIs" dxfId="3016" priority="3050" stopIfTrue="1" operator="equal">
      <formula>"NO ADMISIBLE"</formula>
    </cfRule>
  </conditionalFormatting>
  <conditionalFormatting sqref="K1014:L1020">
    <cfRule type="cellIs" dxfId="3015" priority="3049" stopIfTrue="1" operator="equal">
      <formula>"NO ADMISIBLE"</formula>
    </cfRule>
  </conditionalFormatting>
  <conditionalFormatting sqref="C1014:M1020 M1011:M1013 C1011:J1013 B1011:B1020">
    <cfRule type="expression" dxfId="3014" priority="3048">
      <formula>MOD(ROW(),2)=0</formula>
    </cfRule>
  </conditionalFormatting>
  <conditionalFormatting sqref="T1020:U1020">
    <cfRule type="cellIs" dxfId="3013" priority="3047" stopIfTrue="1" operator="equal">
      <formula>"NO ADMISIBLE"</formula>
    </cfRule>
  </conditionalFormatting>
  <conditionalFormatting sqref="T1020:U1020">
    <cfRule type="cellIs" dxfId="3012" priority="3044" operator="equal">
      <formula>"VERIFICAR"</formula>
    </cfRule>
    <cfRule type="cellIs" dxfId="3011" priority="3045" operator="equal">
      <formula>"NO"</formula>
    </cfRule>
    <cfRule type="cellIs" dxfId="3010" priority="3046" operator="equal">
      <formula>"SI"</formula>
    </cfRule>
  </conditionalFormatting>
  <conditionalFormatting sqref="W1020">
    <cfRule type="cellIs" dxfId="3009" priority="3043" stopIfTrue="1" operator="equal">
      <formula>"NO ADMISIBLE"</formula>
    </cfRule>
  </conditionalFormatting>
  <conditionalFormatting sqref="W1020">
    <cfRule type="cellIs" dxfId="3008" priority="3040" operator="equal">
      <formula>"VERIFICAR"</formula>
    </cfRule>
    <cfRule type="cellIs" dxfId="3007" priority="3041" operator="equal">
      <formula>"NO"</formula>
    </cfRule>
    <cfRule type="cellIs" dxfId="3006" priority="3042" operator="equal">
      <formula>"SI"</formula>
    </cfRule>
  </conditionalFormatting>
  <conditionalFormatting sqref="Y1020">
    <cfRule type="cellIs" dxfId="3005" priority="3039" stopIfTrue="1" operator="equal">
      <formula>"NO ADMISIBLE"</formula>
    </cfRule>
  </conditionalFormatting>
  <conditionalFormatting sqref="Y1020">
    <cfRule type="cellIs" dxfId="3004" priority="3036" operator="equal">
      <formula>"VERIFICAR"</formula>
    </cfRule>
    <cfRule type="cellIs" dxfId="3003" priority="3037" operator="equal">
      <formula>"NO"</formula>
    </cfRule>
    <cfRule type="cellIs" dxfId="3002" priority="3038" operator="equal">
      <formula>"SI"</formula>
    </cfRule>
  </conditionalFormatting>
  <conditionalFormatting sqref="AA1020:AI1020">
    <cfRule type="cellIs" dxfId="3001" priority="3035" stopIfTrue="1" operator="equal">
      <formula>"NO ADMISIBLE"</formula>
    </cfRule>
  </conditionalFormatting>
  <conditionalFormatting sqref="AA1020:AI1020">
    <cfRule type="cellIs" dxfId="3000" priority="3032" operator="equal">
      <formula>"VERIFICAR"</formula>
    </cfRule>
    <cfRule type="cellIs" dxfId="2999" priority="3033" operator="equal">
      <formula>"NO"</formula>
    </cfRule>
    <cfRule type="cellIs" dxfId="2998" priority="3034" operator="equal">
      <formula>"SI"</formula>
    </cfRule>
  </conditionalFormatting>
  <conditionalFormatting sqref="S1010">
    <cfRule type="cellIs" dxfId="2997" priority="3031" stopIfTrue="1" operator="equal">
      <formula>"NO ADMISIBLE"</formula>
    </cfRule>
  </conditionalFormatting>
  <conditionalFormatting sqref="S1010">
    <cfRule type="cellIs" dxfId="2996" priority="3029" stopIfTrue="1" operator="equal">
      <formula>"NO ADMISIBLE"</formula>
    </cfRule>
    <cfRule type="cellIs" dxfId="2995" priority="3030" stopIfTrue="1" operator="equal">
      <formula>"ADMISIBLE"</formula>
    </cfRule>
  </conditionalFormatting>
  <conditionalFormatting sqref="K1012:L1013">
    <cfRule type="cellIs" dxfId="2994" priority="3028" stopIfTrue="1" operator="equal">
      <formula>"NO ADMISIBLE"</formula>
    </cfRule>
  </conditionalFormatting>
  <conditionalFormatting sqref="K1011:L1013">
    <cfRule type="cellIs" dxfId="2993" priority="3027" stopIfTrue="1" operator="equal">
      <formula>"NO ADMISIBLE"</formula>
    </cfRule>
  </conditionalFormatting>
  <conditionalFormatting sqref="K1011:L1013">
    <cfRule type="expression" dxfId="2992" priority="3026">
      <formula>MOD(ROW(),2)=0</formula>
    </cfRule>
  </conditionalFormatting>
  <conditionalFormatting sqref="K1011:L1013">
    <cfRule type="expression" dxfId="2991" priority="3025">
      <formula>AND(ROW()=CELL("row"),COLUMN()=CELL("COL"))</formula>
    </cfRule>
  </conditionalFormatting>
  <conditionalFormatting sqref="AA1010:AA1020">
    <cfRule type="cellIs" dxfId="2990" priority="3024" stopIfTrue="1" operator="equal">
      <formula>"NO ADMISIBLE"</formula>
    </cfRule>
  </conditionalFormatting>
  <conditionalFormatting sqref="AA1010:AA1020">
    <cfRule type="cellIs" dxfId="2989" priority="3022" stopIfTrue="1" operator="equal">
      <formula>"NO ADMISIBLE"</formula>
    </cfRule>
    <cfRule type="cellIs" dxfId="2988" priority="3023" stopIfTrue="1" operator="equal">
      <formula>"ADMISIBLE"</formula>
    </cfRule>
  </conditionalFormatting>
  <conditionalFormatting sqref="Q1010:AI1010 T1011:AI1020 Q1011:R1020">
    <cfRule type="cellIs" dxfId="2987" priority="3021" operator="equal">
      <formula>"NO CUMPLE"</formula>
    </cfRule>
  </conditionalFormatting>
  <conditionalFormatting sqref="B1016:B1019">
    <cfRule type="cellIs" dxfId="2986" priority="3020" stopIfTrue="1" operator="equal">
      <formula>"NO ADMISIBLE"</formula>
    </cfRule>
  </conditionalFormatting>
  <conditionalFormatting sqref="C1022 C1028:C1031 AD1022:AD1031 U1022:U1031 Y1022:Z1031 M1031:M1032 Z1032 M1022:Q1022 N1023:Q1032">
    <cfRule type="cellIs" dxfId="2985" priority="3019" stopIfTrue="1" operator="equal">
      <formula>"NO ADMISIBLE"</formula>
    </cfRule>
  </conditionalFormatting>
  <conditionalFormatting sqref="V1022:Y1022 V1023:X1031 V1032 X1032">
    <cfRule type="cellIs" dxfId="2984" priority="3017" stopIfTrue="1" operator="equal">
      <formula>"NO ADMISIBLE"</formula>
    </cfRule>
    <cfRule type="cellIs" dxfId="2983" priority="3018" stopIfTrue="1" operator="equal">
      <formula>"ADMISIBLE"</formula>
    </cfRule>
  </conditionalFormatting>
  <conditionalFormatting sqref="Z1022:Z1032">
    <cfRule type="cellIs" dxfId="2982" priority="3015" stopIfTrue="1" operator="equal">
      <formula>"NO ADMISIBLE"</formula>
    </cfRule>
    <cfRule type="cellIs" dxfId="2981" priority="3016" stopIfTrue="1" operator="equal">
      <formula>"ADMISIBLE"</formula>
    </cfRule>
  </conditionalFormatting>
  <conditionalFormatting sqref="AE1022:AE1031">
    <cfRule type="cellIs" dxfId="2980" priority="3014" stopIfTrue="1" operator="equal">
      <formula>"NO ADMISIBLE"</formula>
    </cfRule>
  </conditionalFormatting>
  <conditionalFormatting sqref="AE1022">
    <cfRule type="cellIs" dxfId="2979" priority="3012" stopIfTrue="1" operator="equal">
      <formula>"NO ADMISIBLE"</formula>
    </cfRule>
    <cfRule type="cellIs" dxfId="2978" priority="3013" stopIfTrue="1" operator="equal">
      <formula>"ADMISIBLE"</formula>
    </cfRule>
  </conditionalFormatting>
  <conditionalFormatting sqref="AG1022:AG1031">
    <cfRule type="cellIs" dxfId="2977" priority="3011" stopIfTrue="1" operator="equal">
      <formula>"NO ADMISIBLE"</formula>
    </cfRule>
  </conditionalFormatting>
  <conditionalFormatting sqref="AG1022">
    <cfRule type="cellIs" dxfId="2976" priority="3009" stopIfTrue="1" operator="equal">
      <formula>"NO ADMISIBLE"</formula>
    </cfRule>
    <cfRule type="cellIs" dxfId="2975" priority="3010" stopIfTrue="1" operator="equal">
      <formula>"ADMISIBLE"</formula>
    </cfRule>
  </conditionalFormatting>
  <conditionalFormatting sqref="R1022:R1032">
    <cfRule type="cellIs" dxfId="2974" priority="3008" stopIfTrue="1" operator="equal">
      <formula>"NO ADMISIBLE"</formula>
    </cfRule>
  </conditionalFormatting>
  <conditionalFormatting sqref="D1022:D1031">
    <cfRule type="cellIs" dxfId="2973" priority="3007" stopIfTrue="1" operator="equal">
      <formula>"NO ADMISIBLE"</formula>
    </cfRule>
  </conditionalFormatting>
  <conditionalFormatting sqref="AI1022:AI1032">
    <cfRule type="cellIs" dxfId="2972" priority="3006" stopIfTrue="1" operator="equal">
      <formula>"NO ADMISIBLE"</formula>
    </cfRule>
  </conditionalFormatting>
  <conditionalFormatting sqref="AI1022:AI1032">
    <cfRule type="cellIs" dxfId="2971" priority="3004" stopIfTrue="1" operator="equal">
      <formula>"NO ADMISIBLE"</formula>
    </cfRule>
    <cfRule type="cellIs" dxfId="2970" priority="3005" stopIfTrue="1" operator="equal">
      <formula>"ADMISIBLE"</formula>
    </cfRule>
  </conditionalFormatting>
  <conditionalFormatting sqref="AA1022:AA1032">
    <cfRule type="cellIs" dxfId="2969" priority="3003" stopIfTrue="1" operator="equal">
      <formula>"NO ADMISIBLE"</formula>
    </cfRule>
  </conditionalFormatting>
  <conditionalFormatting sqref="AA1022:AA1032">
    <cfRule type="cellIs" dxfId="2968" priority="3001" stopIfTrue="1" operator="equal">
      <formula>"NO ADMISIBLE"</formula>
    </cfRule>
    <cfRule type="cellIs" dxfId="2967" priority="3002" stopIfTrue="1" operator="equal">
      <formula>"ADMISIBLE"</formula>
    </cfRule>
  </conditionalFormatting>
  <conditionalFormatting sqref="J1024:J1032">
    <cfRule type="cellIs" dxfId="2966" priority="3000" stopIfTrue="1" operator="equal">
      <formula>"NO ADMISIBLE"</formula>
    </cfRule>
  </conditionalFormatting>
  <conditionalFormatting sqref="M1023">
    <cfRule type="cellIs" dxfId="2965" priority="2999" stopIfTrue="1" operator="equal">
      <formula>"NO ADMISIBLE"</formula>
    </cfRule>
  </conditionalFormatting>
  <conditionalFormatting sqref="T1022:T1031">
    <cfRule type="cellIs" dxfId="2964" priority="2998" stopIfTrue="1" operator="equal">
      <formula>"NO ADMISIBLE"</formula>
    </cfRule>
  </conditionalFormatting>
  <conditionalFormatting sqref="T1023:T1031">
    <cfRule type="cellIs" dxfId="2963" priority="2995" operator="equal">
      <formula>"VERIFICAR"</formula>
    </cfRule>
    <cfRule type="cellIs" dxfId="2962" priority="2996" operator="equal">
      <formula>"NO"</formula>
    </cfRule>
    <cfRule type="cellIs" dxfId="2961" priority="2997" operator="equal">
      <formula>"SI"</formula>
    </cfRule>
  </conditionalFormatting>
  <conditionalFormatting sqref="AB1022:AB1031">
    <cfRule type="cellIs" dxfId="2960" priority="2994" stopIfTrue="1" operator="equal">
      <formula>"NO ADMISIBLE"</formula>
    </cfRule>
  </conditionalFormatting>
  <conditionalFormatting sqref="AC1022:AC1031">
    <cfRule type="cellIs" dxfId="2959" priority="2993" stopIfTrue="1" operator="equal">
      <formula>"NO ADMISIBLE"</formula>
    </cfRule>
  </conditionalFormatting>
  <conditionalFormatting sqref="AF1022:AF1032">
    <cfRule type="cellIs" dxfId="2958" priority="2992" stopIfTrue="1" operator="equal">
      <formula>"NO ADMISIBLE"</formula>
    </cfRule>
  </conditionalFormatting>
  <conditionalFormatting sqref="AF1022:AF1032">
    <cfRule type="cellIs" dxfId="2957" priority="2990" stopIfTrue="1" operator="equal">
      <formula>"NO ADMISIBLE"</formula>
    </cfRule>
    <cfRule type="cellIs" dxfId="2956" priority="2991" stopIfTrue="1" operator="equal">
      <formula>"ADMISIBLE"</formula>
    </cfRule>
  </conditionalFormatting>
  <conditionalFormatting sqref="AH1022:AH1032">
    <cfRule type="cellIs" dxfId="2955" priority="2989" stopIfTrue="1" operator="equal">
      <formula>"NO ADMISIBLE"</formula>
    </cfRule>
  </conditionalFormatting>
  <conditionalFormatting sqref="AH1022:AH1032">
    <cfRule type="cellIs" dxfId="2954" priority="2987" stopIfTrue="1" operator="equal">
      <formula>"NO ADMISIBLE"</formula>
    </cfRule>
    <cfRule type="cellIs" dxfId="2953" priority="2988" stopIfTrue="1" operator="equal">
      <formula>"ADMISIBLE"</formula>
    </cfRule>
  </conditionalFormatting>
  <conditionalFormatting sqref="B1023:C1023">
    <cfRule type="cellIs" dxfId="2952" priority="2986" stopIfTrue="1" operator="equal">
      <formula>"NO ADMISIBLE"</formula>
    </cfRule>
  </conditionalFormatting>
  <conditionalFormatting sqref="K1026:M1030 M1024:M1025">
    <cfRule type="cellIs" dxfId="2951" priority="2985" stopIfTrue="1" operator="equal">
      <formula>"NO ADMISIBLE"</formula>
    </cfRule>
  </conditionalFormatting>
  <conditionalFormatting sqref="J1023:J1032">
    <cfRule type="cellIs" dxfId="2950" priority="2984" stopIfTrue="1" operator="equal">
      <formula>"NO ADMISIBLE"</formula>
    </cfRule>
  </conditionalFormatting>
  <conditionalFormatting sqref="K1026:L1032">
    <cfRule type="cellIs" dxfId="2949" priority="2983" stopIfTrue="1" operator="equal">
      <formula>"NO ADMISIBLE"</formula>
    </cfRule>
  </conditionalFormatting>
  <conditionalFormatting sqref="C1026:M1032 M1023:M1025 C1023:J1025 B1023:B1032">
    <cfRule type="expression" dxfId="2948" priority="2982">
      <formula>MOD(ROW(),2)=0</formula>
    </cfRule>
  </conditionalFormatting>
  <conditionalFormatting sqref="T1032:U1032">
    <cfRule type="cellIs" dxfId="2947" priority="2981" stopIfTrue="1" operator="equal">
      <formula>"NO ADMISIBLE"</formula>
    </cfRule>
  </conditionalFormatting>
  <conditionalFormatting sqref="T1032:U1032">
    <cfRule type="cellIs" dxfId="2946" priority="2978" operator="equal">
      <formula>"VERIFICAR"</formula>
    </cfRule>
    <cfRule type="cellIs" dxfId="2945" priority="2979" operator="equal">
      <formula>"NO"</formula>
    </cfRule>
    <cfRule type="cellIs" dxfId="2944" priority="2980" operator="equal">
      <formula>"SI"</formula>
    </cfRule>
  </conditionalFormatting>
  <conditionalFormatting sqref="W1032">
    <cfRule type="cellIs" dxfId="2943" priority="2977" stopIfTrue="1" operator="equal">
      <formula>"NO ADMISIBLE"</formula>
    </cfRule>
  </conditionalFormatting>
  <conditionalFormatting sqref="W1032">
    <cfRule type="cellIs" dxfId="2942" priority="2974" operator="equal">
      <formula>"VERIFICAR"</formula>
    </cfRule>
    <cfRule type="cellIs" dxfId="2941" priority="2975" operator="equal">
      <formula>"NO"</formula>
    </cfRule>
    <cfRule type="cellIs" dxfId="2940" priority="2976" operator="equal">
      <formula>"SI"</formula>
    </cfRule>
  </conditionalFormatting>
  <conditionalFormatting sqref="Y1032">
    <cfRule type="cellIs" dxfId="2939" priority="2973" stopIfTrue="1" operator="equal">
      <formula>"NO ADMISIBLE"</formula>
    </cfRule>
  </conditionalFormatting>
  <conditionalFormatting sqref="Y1032">
    <cfRule type="cellIs" dxfId="2938" priority="2970" operator="equal">
      <formula>"VERIFICAR"</formula>
    </cfRule>
    <cfRule type="cellIs" dxfId="2937" priority="2971" operator="equal">
      <formula>"NO"</formula>
    </cfRule>
    <cfRule type="cellIs" dxfId="2936" priority="2972" operator="equal">
      <formula>"SI"</formula>
    </cfRule>
  </conditionalFormatting>
  <conditionalFormatting sqref="AA1032:AI1032">
    <cfRule type="cellIs" dxfId="2935" priority="2969" stopIfTrue="1" operator="equal">
      <formula>"NO ADMISIBLE"</formula>
    </cfRule>
  </conditionalFormatting>
  <conditionalFormatting sqref="AA1032:AI1032">
    <cfRule type="cellIs" dxfId="2934" priority="2966" operator="equal">
      <formula>"VERIFICAR"</formula>
    </cfRule>
    <cfRule type="cellIs" dxfId="2933" priority="2967" operator="equal">
      <formula>"NO"</formula>
    </cfRule>
    <cfRule type="cellIs" dxfId="2932" priority="2968" operator="equal">
      <formula>"SI"</formula>
    </cfRule>
  </conditionalFormatting>
  <conditionalFormatting sqref="S1022">
    <cfRule type="cellIs" dxfId="2931" priority="2965" stopIfTrue="1" operator="equal">
      <formula>"NO ADMISIBLE"</formula>
    </cfRule>
  </conditionalFormatting>
  <conditionalFormatting sqref="S1022">
    <cfRule type="cellIs" dxfId="2930" priority="2963" stopIfTrue="1" operator="equal">
      <formula>"NO ADMISIBLE"</formula>
    </cfRule>
    <cfRule type="cellIs" dxfId="2929" priority="2964" stopIfTrue="1" operator="equal">
      <formula>"ADMISIBLE"</formula>
    </cfRule>
  </conditionalFormatting>
  <conditionalFormatting sqref="K1024:L1025">
    <cfRule type="cellIs" dxfId="2928" priority="2962" stopIfTrue="1" operator="equal">
      <formula>"NO ADMISIBLE"</formula>
    </cfRule>
  </conditionalFormatting>
  <conditionalFormatting sqref="K1023:L1025">
    <cfRule type="cellIs" dxfId="2927" priority="2961" stopIfTrue="1" operator="equal">
      <formula>"NO ADMISIBLE"</formula>
    </cfRule>
  </conditionalFormatting>
  <conditionalFormatting sqref="K1023:L1025">
    <cfRule type="expression" dxfId="2926" priority="2960">
      <formula>MOD(ROW(),2)=0</formula>
    </cfRule>
  </conditionalFormatting>
  <conditionalFormatting sqref="K1023:L1025">
    <cfRule type="expression" dxfId="2925" priority="2959">
      <formula>AND(ROW()=CELL("row"),COLUMN()=CELL("COL"))</formula>
    </cfRule>
  </conditionalFormatting>
  <conditionalFormatting sqref="AA1022:AA1032">
    <cfRule type="cellIs" dxfId="2924" priority="2958" stopIfTrue="1" operator="equal">
      <formula>"NO ADMISIBLE"</formula>
    </cfRule>
  </conditionalFormatting>
  <conditionalFormatting sqref="AA1022:AA1032">
    <cfRule type="cellIs" dxfId="2923" priority="2956" stopIfTrue="1" operator="equal">
      <formula>"NO ADMISIBLE"</formula>
    </cfRule>
    <cfRule type="cellIs" dxfId="2922" priority="2957" stopIfTrue="1" operator="equal">
      <formula>"ADMISIBLE"</formula>
    </cfRule>
  </conditionalFormatting>
  <conditionalFormatting sqref="Q1022:AI1022 T1023:AI1032 Q1023:R1032">
    <cfRule type="cellIs" dxfId="2921" priority="2955" operator="equal">
      <formula>"NO CUMPLE"</formula>
    </cfRule>
  </conditionalFormatting>
  <conditionalFormatting sqref="B1028:B1031">
    <cfRule type="cellIs" dxfId="2920" priority="2954" stopIfTrue="1" operator="equal">
      <formula>"NO ADMISIBLE"</formula>
    </cfRule>
  </conditionalFormatting>
  <conditionalFormatting sqref="C1034 C1040:C1043 AD1034:AD1043 U1034:U1043 Y1034:Z1043 M1043:M1044 Z1044 M1034:Q1034 N1035:Q1044">
    <cfRule type="cellIs" dxfId="2919" priority="2953" stopIfTrue="1" operator="equal">
      <formula>"NO ADMISIBLE"</formula>
    </cfRule>
  </conditionalFormatting>
  <conditionalFormatting sqref="V1034:Y1034 V1035:X1043 V1044 X1044">
    <cfRule type="cellIs" dxfId="2918" priority="2951" stopIfTrue="1" operator="equal">
      <formula>"NO ADMISIBLE"</formula>
    </cfRule>
    <cfRule type="cellIs" dxfId="2917" priority="2952" stopIfTrue="1" operator="equal">
      <formula>"ADMISIBLE"</formula>
    </cfRule>
  </conditionalFormatting>
  <conditionalFormatting sqref="Z1034:Z1044">
    <cfRule type="cellIs" dxfId="2916" priority="2949" stopIfTrue="1" operator="equal">
      <formula>"NO ADMISIBLE"</formula>
    </cfRule>
    <cfRule type="cellIs" dxfId="2915" priority="2950" stopIfTrue="1" operator="equal">
      <formula>"ADMISIBLE"</formula>
    </cfRule>
  </conditionalFormatting>
  <conditionalFormatting sqref="AE1034:AE1043">
    <cfRule type="cellIs" dxfId="2914" priority="2948" stopIfTrue="1" operator="equal">
      <formula>"NO ADMISIBLE"</formula>
    </cfRule>
  </conditionalFormatting>
  <conditionalFormatting sqref="AE1034">
    <cfRule type="cellIs" dxfId="2913" priority="2946" stopIfTrue="1" operator="equal">
      <formula>"NO ADMISIBLE"</formula>
    </cfRule>
    <cfRule type="cellIs" dxfId="2912" priority="2947" stopIfTrue="1" operator="equal">
      <formula>"ADMISIBLE"</formula>
    </cfRule>
  </conditionalFormatting>
  <conditionalFormatting sqref="AG1034:AG1043">
    <cfRule type="cellIs" dxfId="2911" priority="2945" stopIfTrue="1" operator="equal">
      <formula>"NO ADMISIBLE"</formula>
    </cfRule>
  </conditionalFormatting>
  <conditionalFormatting sqref="AG1034">
    <cfRule type="cellIs" dxfId="2910" priority="2943" stopIfTrue="1" operator="equal">
      <formula>"NO ADMISIBLE"</formula>
    </cfRule>
    <cfRule type="cellIs" dxfId="2909" priority="2944" stopIfTrue="1" operator="equal">
      <formula>"ADMISIBLE"</formula>
    </cfRule>
  </conditionalFormatting>
  <conditionalFormatting sqref="R1034:R1044">
    <cfRule type="cellIs" dxfId="2908" priority="2942" stopIfTrue="1" operator="equal">
      <formula>"NO ADMISIBLE"</formula>
    </cfRule>
  </conditionalFormatting>
  <conditionalFormatting sqref="D1034:D1043">
    <cfRule type="cellIs" dxfId="2907" priority="2941" stopIfTrue="1" operator="equal">
      <formula>"NO ADMISIBLE"</formula>
    </cfRule>
  </conditionalFormatting>
  <conditionalFormatting sqref="AI1034:AI1044">
    <cfRule type="cellIs" dxfId="2906" priority="2940" stopIfTrue="1" operator="equal">
      <formula>"NO ADMISIBLE"</formula>
    </cfRule>
  </conditionalFormatting>
  <conditionalFormatting sqref="AI1034:AI1044">
    <cfRule type="cellIs" dxfId="2905" priority="2938" stopIfTrue="1" operator="equal">
      <formula>"NO ADMISIBLE"</formula>
    </cfRule>
    <cfRule type="cellIs" dxfId="2904" priority="2939" stopIfTrue="1" operator="equal">
      <formula>"ADMISIBLE"</formula>
    </cfRule>
  </conditionalFormatting>
  <conditionalFormatting sqref="AA1034:AA1044">
    <cfRule type="cellIs" dxfId="2903" priority="2937" stopIfTrue="1" operator="equal">
      <formula>"NO ADMISIBLE"</formula>
    </cfRule>
  </conditionalFormatting>
  <conditionalFormatting sqref="AA1034:AA1044">
    <cfRule type="cellIs" dxfId="2902" priority="2935" stopIfTrue="1" operator="equal">
      <formula>"NO ADMISIBLE"</formula>
    </cfRule>
    <cfRule type="cellIs" dxfId="2901" priority="2936" stopIfTrue="1" operator="equal">
      <formula>"ADMISIBLE"</formula>
    </cfRule>
  </conditionalFormatting>
  <conditionalFormatting sqref="J1036:J1044">
    <cfRule type="cellIs" dxfId="2900" priority="2934" stopIfTrue="1" operator="equal">
      <formula>"NO ADMISIBLE"</formula>
    </cfRule>
  </conditionalFormatting>
  <conditionalFormatting sqref="M1035">
    <cfRule type="cellIs" dxfId="2899" priority="2933" stopIfTrue="1" operator="equal">
      <formula>"NO ADMISIBLE"</formula>
    </cfRule>
  </conditionalFormatting>
  <conditionalFormatting sqref="T1034:T1043">
    <cfRule type="cellIs" dxfId="2898" priority="2932" stopIfTrue="1" operator="equal">
      <formula>"NO ADMISIBLE"</formula>
    </cfRule>
  </conditionalFormatting>
  <conditionalFormatting sqref="T1035:T1043">
    <cfRule type="cellIs" dxfId="2897" priority="2929" operator="equal">
      <formula>"VERIFICAR"</formula>
    </cfRule>
    <cfRule type="cellIs" dxfId="2896" priority="2930" operator="equal">
      <formula>"NO"</formula>
    </cfRule>
    <cfRule type="cellIs" dxfId="2895" priority="2931" operator="equal">
      <formula>"SI"</formula>
    </cfRule>
  </conditionalFormatting>
  <conditionalFormatting sqref="AB1034:AB1043">
    <cfRule type="cellIs" dxfId="2894" priority="2928" stopIfTrue="1" operator="equal">
      <formula>"NO ADMISIBLE"</formula>
    </cfRule>
  </conditionalFormatting>
  <conditionalFormatting sqref="AC1034:AC1043">
    <cfRule type="cellIs" dxfId="2893" priority="2927" stopIfTrue="1" operator="equal">
      <formula>"NO ADMISIBLE"</formula>
    </cfRule>
  </conditionalFormatting>
  <conditionalFormatting sqref="AF1034:AF1044">
    <cfRule type="cellIs" dxfId="2892" priority="2926" stopIfTrue="1" operator="equal">
      <formula>"NO ADMISIBLE"</formula>
    </cfRule>
  </conditionalFormatting>
  <conditionalFormatting sqref="AF1034:AF1044">
    <cfRule type="cellIs" dxfId="2891" priority="2924" stopIfTrue="1" operator="equal">
      <formula>"NO ADMISIBLE"</formula>
    </cfRule>
    <cfRule type="cellIs" dxfId="2890" priority="2925" stopIfTrue="1" operator="equal">
      <formula>"ADMISIBLE"</formula>
    </cfRule>
  </conditionalFormatting>
  <conditionalFormatting sqref="AH1034:AH1044">
    <cfRule type="cellIs" dxfId="2889" priority="2923" stopIfTrue="1" operator="equal">
      <formula>"NO ADMISIBLE"</formula>
    </cfRule>
  </conditionalFormatting>
  <conditionalFormatting sqref="AH1034:AH1044">
    <cfRule type="cellIs" dxfId="2888" priority="2921" stopIfTrue="1" operator="equal">
      <formula>"NO ADMISIBLE"</formula>
    </cfRule>
    <cfRule type="cellIs" dxfId="2887" priority="2922" stopIfTrue="1" operator="equal">
      <formula>"ADMISIBLE"</formula>
    </cfRule>
  </conditionalFormatting>
  <conditionalFormatting sqref="B1035:C1035">
    <cfRule type="cellIs" dxfId="2886" priority="2920" stopIfTrue="1" operator="equal">
      <formula>"NO ADMISIBLE"</formula>
    </cfRule>
  </conditionalFormatting>
  <conditionalFormatting sqref="K1038:M1042 M1036:M1037">
    <cfRule type="cellIs" dxfId="2885" priority="2919" stopIfTrue="1" operator="equal">
      <formula>"NO ADMISIBLE"</formula>
    </cfRule>
  </conditionalFormatting>
  <conditionalFormatting sqref="J1035:J1044">
    <cfRule type="cellIs" dxfId="2884" priority="2918" stopIfTrue="1" operator="equal">
      <formula>"NO ADMISIBLE"</formula>
    </cfRule>
  </conditionalFormatting>
  <conditionalFormatting sqref="K1038:L1044">
    <cfRule type="cellIs" dxfId="2883" priority="2917" stopIfTrue="1" operator="equal">
      <formula>"NO ADMISIBLE"</formula>
    </cfRule>
  </conditionalFormatting>
  <conditionalFormatting sqref="C1038:M1044 M1035:M1037 C1035:J1037 B1035:B1044">
    <cfRule type="expression" dxfId="2882" priority="2916">
      <formula>MOD(ROW(),2)=0</formula>
    </cfRule>
  </conditionalFormatting>
  <conditionalFormatting sqref="T1044:U1044">
    <cfRule type="cellIs" dxfId="2881" priority="2915" stopIfTrue="1" operator="equal">
      <formula>"NO ADMISIBLE"</formula>
    </cfRule>
  </conditionalFormatting>
  <conditionalFormatting sqref="T1044:U1044">
    <cfRule type="cellIs" dxfId="2880" priority="2912" operator="equal">
      <formula>"VERIFICAR"</formula>
    </cfRule>
    <cfRule type="cellIs" dxfId="2879" priority="2913" operator="equal">
      <formula>"NO"</formula>
    </cfRule>
    <cfRule type="cellIs" dxfId="2878" priority="2914" operator="equal">
      <formula>"SI"</formula>
    </cfRule>
  </conditionalFormatting>
  <conditionalFormatting sqref="W1044">
    <cfRule type="cellIs" dxfId="2877" priority="2911" stopIfTrue="1" operator="equal">
      <formula>"NO ADMISIBLE"</formula>
    </cfRule>
  </conditionalFormatting>
  <conditionalFormatting sqref="W1044">
    <cfRule type="cellIs" dxfId="2876" priority="2908" operator="equal">
      <formula>"VERIFICAR"</formula>
    </cfRule>
    <cfRule type="cellIs" dxfId="2875" priority="2909" operator="equal">
      <formula>"NO"</formula>
    </cfRule>
    <cfRule type="cellIs" dxfId="2874" priority="2910" operator="equal">
      <formula>"SI"</formula>
    </cfRule>
  </conditionalFormatting>
  <conditionalFormatting sqref="Y1044">
    <cfRule type="cellIs" dxfId="2873" priority="2907" stopIfTrue="1" operator="equal">
      <formula>"NO ADMISIBLE"</formula>
    </cfRule>
  </conditionalFormatting>
  <conditionalFormatting sqref="Y1044">
    <cfRule type="cellIs" dxfId="2872" priority="2904" operator="equal">
      <formula>"VERIFICAR"</formula>
    </cfRule>
    <cfRule type="cellIs" dxfId="2871" priority="2905" operator="equal">
      <formula>"NO"</formula>
    </cfRule>
    <cfRule type="cellIs" dxfId="2870" priority="2906" operator="equal">
      <formula>"SI"</formula>
    </cfRule>
  </conditionalFormatting>
  <conditionalFormatting sqref="AA1044:AI1044">
    <cfRule type="cellIs" dxfId="2869" priority="2903" stopIfTrue="1" operator="equal">
      <formula>"NO ADMISIBLE"</formula>
    </cfRule>
  </conditionalFormatting>
  <conditionalFormatting sqref="AA1044:AI1044">
    <cfRule type="cellIs" dxfId="2868" priority="2900" operator="equal">
      <formula>"VERIFICAR"</formula>
    </cfRule>
    <cfRule type="cellIs" dxfId="2867" priority="2901" operator="equal">
      <formula>"NO"</formula>
    </cfRule>
    <cfRule type="cellIs" dxfId="2866" priority="2902" operator="equal">
      <formula>"SI"</formula>
    </cfRule>
  </conditionalFormatting>
  <conditionalFormatting sqref="S1034">
    <cfRule type="cellIs" dxfId="2865" priority="2899" stopIfTrue="1" operator="equal">
      <formula>"NO ADMISIBLE"</formula>
    </cfRule>
  </conditionalFormatting>
  <conditionalFormatting sqref="S1034">
    <cfRule type="cellIs" dxfId="2864" priority="2897" stopIfTrue="1" operator="equal">
      <formula>"NO ADMISIBLE"</formula>
    </cfRule>
    <cfRule type="cellIs" dxfId="2863" priority="2898" stopIfTrue="1" operator="equal">
      <formula>"ADMISIBLE"</formula>
    </cfRule>
  </conditionalFormatting>
  <conditionalFormatting sqref="K1036:L1037">
    <cfRule type="cellIs" dxfId="2862" priority="2896" stopIfTrue="1" operator="equal">
      <formula>"NO ADMISIBLE"</formula>
    </cfRule>
  </conditionalFormatting>
  <conditionalFormatting sqref="K1035:L1037">
    <cfRule type="cellIs" dxfId="2861" priority="2895" stopIfTrue="1" operator="equal">
      <formula>"NO ADMISIBLE"</formula>
    </cfRule>
  </conditionalFormatting>
  <conditionalFormatting sqref="K1035:L1037">
    <cfRule type="expression" dxfId="2860" priority="2894">
      <formula>MOD(ROW(),2)=0</formula>
    </cfRule>
  </conditionalFormatting>
  <conditionalFormatting sqref="K1035:L1037">
    <cfRule type="expression" dxfId="2859" priority="2893">
      <formula>AND(ROW()=CELL("row"),COLUMN()=CELL("COL"))</formula>
    </cfRule>
  </conditionalFormatting>
  <conditionalFormatting sqref="AA1034:AA1044">
    <cfRule type="cellIs" dxfId="2858" priority="2892" stopIfTrue="1" operator="equal">
      <formula>"NO ADMISIBLE"</formula>
    </cfRule>
  </conditionalFormatting>
  <conditionalFormatting sqref="AA1034:AA1044">
    <cfRule type="cellIs" dxfId="2857" priority="2890" stopIfTrue="1" operator="equal">
      <formula>"NO ADMISIBLE"</formula>
    </cfRule>
    <cfRule type="cellIs" dxfId="2856" priority="2891" stopIfTrue="1" operator="equal">
      <formula>"ADMISIBLE"</formula>
    </cfRule>
  </conditionalFormatting>
  <conditionalFormatting sqref="Q1034:AI1034 T1035:AI1044 Q1035:R1044">
    <cfRule type="cellIs" dxfId="2855" priority="2889" operator="equal">
      <formula>"NO CUMPLE"</formula>
    </cfRule>
  </conditionalFormatting>
  <conditionalFormatting sqref="B1040:B1043">
    <cfRule type="cellIs" dxfId="2854" priority="2888" stopIfTrue="1" operator="equal">
      <formula>"NO ADMISIBLE"</formula>
    </cfRule>
  </conditionalFormatting>
  <conditionalFormatting sqref="C1046 C1052:C1055 AD1046:AD1055 U1046:U1055 Y1046:Z1055 M1055:M1056 Z1056 M1046:Q1046 N1047:Q1056">
    <cfRule type="cellIs" dxfId="2853" priority="2887" stopIfTrue="1" operator="equal">
      <formula>"NO ADMISIBLE"</formula>
    </cfRule>
  </conditionalFormatting>
  <conditionalFormatting sqref="V1046:Y1046 V1047:X1055 V1056 X1056">
    <cfRule type="cellIs" dxfId="2852" priority="2885" stopIfTrue="1" operator="equal">
      <formula>"NO ADMISIBLE"</formula>
    </cfRule>
    <cfRule type="cellIs" dxfId="2851" priority="2886" stopIfTrue="1" operator="equal">
      <formula>"ADMISIBLE"</formula>
    </cfRule>
  </conditionalFormatting>
  <conditionalFormatting sqref="Z1046:Z1056">
    <cfRule type="cellIs" dxfId="2850" priority="2883" stopIfTrue="1" operator="equal">
      <formula>"NO ADMISIBLE"</formula>
    </cfRule>
    <cfRule type="cellIs" dxfId="2849" priority="2884" stopIfTrue="1" operator="equal">
      <formula>"ADMISIBLE"</formula>
    </cfRule>
  </conditionalFormatting>
  <conditionalFormatting sqref="AE1046:AE1055">
    <cfRule type="cellIs" dxfId="2848" priority="2882" stopIfTrue="1" operator="equal">
      <formula>"NO ADMISIBLE"</formula>
    </cfRule>
  </conditionalFormatting>
  <conditionalFormatting sqref="AE1046">
    <cfRule type="cellIs" dxfId="2847" priority="2880" stopIfTrue="1" operator="equal">
      <formula>"NO ADMISIBLE"</formula>
    </cfRule>
    <cfRule type="cellIs" dxfId="2846" priority="2881" stopIfTrue="1" operator="equal">
      <formula>"ADMISIBLE"</formula>
    </cfRule>
  </conditionalFormatting>
  <conditionalFormatting sqref="AG1046:AG1055">
    <cfRule type="cellIs" dxfId="2845" priority="2879" stopIfTrue="1" operator="equal">
      <formula>"NO ADMISIBLE"</formula>
    </cfRule>
  </conditionalFormatting>
  <conditionalFormatting sqref="AG1046">
    <cfRule type="cellIs" dxfId="2844" priority="2877" stopIfTrue="1" operator="equal">
      <formula>"NO ADMISIBLE"</formula>
    </cfRule>
    <cfRule type="cellIs" dxfId="2843" priority="2878" stopIfTrue="1" operator="equal">
      <formula>"ADMISIBLE"</formula>
    </cfRule>
  </conditionalFormatting>
  <conditionalFormatting sqref="R1046:R1056">
    <cfRule type="cellIs" dxfId="2842" priority="2876" stopIfTrue="1" operator="equal">
      <formula>"NO ADMISIBLE"</formula>
    </cfRule>
  </conditionalFormatting>
  <conditionalFormatting sqref="D1046:D1055">
    <cfRule type="cellIs" dxfId="2841" priority="2875" stopIfTrue="1" operator="equal">
      <formula>"NO ADMISIBLE"</formula>
    </cfRule>
  </conditionalFormatting>
  <conditionalFormatting sqref="AI1046:AI1056">
    <cfRule type="cellIs" dxfId="2840" priority="2874" stopIfTrue="1" operator="equal">
      <formula>"NO ADMISIBLE"</formula>
    </cfRule>
  </conditionalFormatting>
  <conditionalFormatting sqref="AI1046:AI1056">
    <cfRule type="cellIs" dxfId="2839" priority="2872" stopIfTrue="1" operator="equal">
      <formula>"NO ADMISIBLE"</formula>
    </cfRule>
    <cfRule type="cellIs" dxfId="2838" priority="2873" stopIfTrue="1" operator="equal">
      <formula>"ADMISIBLE"</formula>
    </cfRule>
  </conditionalFormatting>
  <conditionalFormatting sqref="AA1046:AA1056">
    <cfRule type="cellIs" dxfId="2837" priority="2871" stopIfTrue="1" operator="equal">
      <formula>"NO ADMISIBLE"</formula>
    </cfRule>
  </conditionalFormatting>
  <conditionalFormatting sqref="AA1046:AA1056">
    <cfRule type="cellIs" dxfId="2836" priority="2869" stopIfTrue="1" operator="equal">
      <formula>"NO ADMISIBLE"</formula>
    </cfRule>
    <cfRule type="cellIs" dxfId="2835" priority="2870" stopIfTrue="1" operator="equal">
      <formula>"ADMISIBLE"</formula>
    </cfRule>
  </conditionalFormatting>
  <conditionalFormatting sqref="J1048:J1056">
    <cfRule type="cellIs" dxfId="2834" priority="2868" stopIfTrue="1" operator="equal">
      <formula>"NO ADMISIBLE"</formula>
    </cfRule>
  </conditionalFormatting>
  <conditionalFormatting sqref="M1047">
    <cfRule type="cellIs" dxfId="2833" priority="2867" stopIfTrue="1" operator="equal">
      <formula>"NO ADMISIBLE"</formula>
    </cfRule>
  </conditionalFormatting>
  <conditionalFormatting sqref="T1046:T1055">
    <cfRule type="cellIs" dxfId="2832" priority="2866" stopIfTrue="1" operator="equal">
      <formula>"NO ADMISIBLE"</formula>
    </cfRule>
  </conditionalFormatting>
  <conditionalFormatting sqref="T1047:T1055">
    <cfRule type="cellIs" dxfId="2831" priority="2863" operator="equal">
      <formula>"VERIFICAR"</formula>
    </cfRule>
    <cfRule type="cellIs" dxfId="2830" priority="2864" operator="equal">
      <formula>"NO"</formula>
    </cfRule>
    <cfRule type="cellIs" dxfId="2829" priority="2865" operator="equal">
      <formula>"SI"</formula>
    </cfRule>
  </conditionalFormatting>
  <conditionalFormatting sqref="AB1046:AB1055">
    <cfRule type="cellIs" dxfId="2828" priority="2862" stopIfTrue="1" operator="equal">
      <formula>"NO ADMISIBLE"</formula>
    </cfRule>
  </conditionalFormatting>
  <conditionalFormatting sqref="AC1046:AC1055">
    <cfRule type="cellIs" dxfId="2827" priority="2861" stopIfTrue="1" operator="equal">
      <formula>"NO ADMISIBLE"</formula>
    </cfRule>
  </conditionalFormatting>
  <conditionalFormatting sqref="AF1046:AF1056">
    <cfRule type="cellIs" dxfId="2826" priority="2860" stopIfTrue="1" operator="equal">
      <formula>"NO ADMISIBLE"</formula>
    </cfRule>
  </conditionalFormatting>
  <conditionalFormatting sqref="AF1046:AF1056">
    <cfRule type="cellIs" dxfId="2825" priority="2858" stopIfTrue="1" operator="equal">
      <formula>"NO ADMISIBLE"</formula>
    </cfRule>
    <cfRule type="cellIs" dxfId="2824" priority="2859" stopIfTrue="1" operator="equal">
      <formula>"ADMISIBLE"</formula>
    </cfRule>
  </conditionalFormatting>
  <conditionalFormatting sqref="AH1046:AH1056">
    <cfRule type="cellIs" dxfId="2823" priority="2857" stopIfTrue="1" operator="equal">
      <formula>"NO ADMISIBLE"</formula>
    </cfRule>
  </conditionalFormatting>
  <conditionalFormatting sqref="AH1046:AH1056">
    <cfRule type="cellIs" dxfId="2822" priority="2855" stopIfTrue="1" operator="equal">
      <formula>"NO ADMISIBLE"</formula>
    </cfRule>
    <cfRule type="cellIs" dxfId="2821" priority="2856" stopIfTrue="1" operator="equal">
      <formula>"ADMISIBLE"</formula>
    </cfRule>
  </conditionalFormatting>
  <conditionalFormatting sqref="B1047:C1047">
    <cfRule type="cellIs" dxfId="2820" priority="2854" stopIfTrue="1" operator="equal">
      <formula>"NO ADMISIBLE"</formula>
    </cfRule>
  </conditionalFormatting>
  <conditionalFormatting sqref="K1050:M1054 M1048:M1049">
    <cfRule type="cellIs" dxfId="2819" priority="2853" stopIfTrue="1" operator="equal">
      <formula>"NO ADMISIBLE"</formula>
    </cfRule>
  </conditionalFormatting>
  <conditionalFormatting sqref="J1047:J1056">
    <cfRule type="cellIs" dxfId="2818" priority="2852" stopIfTrue="1" operator="equal">
      <formula>"NO ADMISIBLE"</formula>
    </cfRule>
  </conditionalFormatting>
  <conditionalFormatting sqref="K1050:L1056">
    <cfRule type="cellIs" dxfId="2817" priority="2851" stopIfTrue="1" operator="equal">
      <formula>"NO ADMISIBLE"</formula>
    </cfRule>
  </conditionalFormatting>
  <conditionalFormatting sqref="C1050:M1056 M1047:M1049 C1047:J1049 B1047:B1056">
    <cfRule type="expression" dxfId="2816" priority="2850">
      <formula>MOD(ROW(),2)=0</formula>
    </cfRule>
  </conditionalFormatting>
  <conditionalFormatting sqref="T1056:U1056">
    <cfRule type="cellIs" dxfId="2815" priority="2849" stopIfTrue="1" operator="equal">
      <formula>"NO ADMISIBLE"</formula>
    </cfRule>
  </conditionalFormatting>
  <conditionalFormatting sqref="T1056:U1056">
    <cfRule type="cellIs" dxfId="2814" priority="2846" operator="equal">
      <formula>"VERIFICAR"</formula>
    </cfRule>
    <cfRule type="cellIs" dxfId="2813" priority="2847" operator="equal">
      <formula>"NO"</formula>
    </cfRule>
    <cfRule type="cellIs" dxfId="2812" priority="2848" operator="equal">
      <formula>"SI"</formula>
    </cfRule>
  </conditionalFormatting>
  <conditionalFormatting sqref="W1056">
    <cfRule type="cellIs" dxfId="2811" priority="2845" stopIfTrue="1" operator="equal">
      <formula>"NO ADMISIBLE"</formula>
    </cfRule>
  </conditionalFormatting>
  <conditionalFormatting sqref="W1056">
    <cfRule type="cellIs" dxfId="2810" priority="2842" operator="equal">
      <formula>"VERIFICAR"</formula>
    </cfRule>
    <cfRule type="cellIs" dxfId="2809" priority="2843" operator="equal">
      <formula>"NO"</formula>
    </cfRule>
    <cfRule type="cellIs" dxfId="2808" priority="2844" operator="equal">
      <formula>"SI"</formula>
    </cfRule>
  </conditionalFormatting>
  <conditionalFormatting sqref="Y1056">
    <cfRule type="cellIs" dxfId="2807" priority="2841" stopIfTrue="1" operator="equal">
      <formula>"NO ADMISIBLE"</formula>
    </cfRule>
  </conditionalFormatting>
  <conditionalFormatting sqref="Y1056">
    <cfRule type="cellIs" dxfId="2806" priority="2838" operator="equal">
      <formula>"VERIFICAR"</formula>
    </cfRule>
    <cfRule type="cellIs" dxfId="2805" priority="2839" operator="equal">
      <formula>"NO"</formula>
    </cfRule>
    <cfRule type="cellIs" dxfId="2804" priority="2840" operator="equal">
      <formula>"SI"</formula>
    </cfRule>
  </conditionalFormatting>
  <conditionalFormatting sqref="AA1056:AI1056">
    <cfRule type="cellIs" dxfId="2803" priority="2837" stopIfTrue="1" operator="equal">
      <formula>"NO ADMISIBLE"</formula>
    </cfRule>
  </conditionalFormatting>
  <conditionalFormatting sqref="AA1056:AI1056">
    <cfRule type="cellIs" dxfId="2802" priority="2834" operator="equal">
      <formula>"VERIFICAR"</formula>
    </cfRule>
    <cfRule type="cellIs" dxfId="2801" priority="2835" operator="equal">
      <formula>"NO"</formula>
    </cfRule>
    <cfRule type="cellIs" dxfId="2800" priority="2836" operator="equal">
      <formula>"SI"</formula>
    </cfRule>
  </conditionalFormatting>
  <conditionalFormatting sqref="S1046">
    <cfRule type="cellIs" dxfId="2799" priority="2833" stopIfTrue="1" operator="equal">
      <formula>"NO ADMISIBLE"</formula>
    </cfRule>
  </conditionalFormatting>
  <conditionalFormatting sqref="S1046">
    <cfRule type="cellIs" dxfId="2798" priority="2831" stopIfTrue="1" operator="equal">
      <formula>"NO ADMISIBLE"</formula>
    </cfRule>
    <cfRule type="cellIs" dxfId="2797" priority="2832" stopIfTrue="1" operator="equal">
      <formula>"ADMISIBLE"</formula>
    </cfRule>
  </conditionalFormatting>
  <conditionalFormatting sqref="K1048:L1049">
    <cfRule type="cellIs" dxfId="2796" priority="2830" stopIfTrue="1" operator="equal">
      <formula>"NO ADMISIBLE"</formula>
    </cfRule>
  </conditionalFormatting>
  <conditionalFormatting sqref="K1047:L1049">
    <cfRule type="cellIs" dxfId="2795" priority="2829" stopIfTrue="1" operator="equal">
      <formula>"NO ADMISIBLE"</formula>
    </cfRule>
  </conditionalFormatting>
  <conditionalFormatting sqref="K1047:L1049">
    <cfRule type="expression" dxfId="2794" priority="2828">
      <formula>MOD(ROW(),2)=0</formula>
    </cfRule>
  </conditionalFormatting>
  <conditionalFormatting sqref="K1047:L1049">
    <cfRule type="expression" dxfId="2793" priority="2827">
      <formula>AND(ROW()=CELL("row"),COLUMN()=CELL("COL"))</formula>
    </cfRule>
  </conditionalFormatting>
  <conditionalFormatting sqref="AA1046:AA1056">
    <cfRule type="cellIs" dxfId="2792" priority="2826" stopIfTrue="1" operator="equal">
      <formula>"NO ADMISIBLE"</formula>
    </cfRule>
  </conditionalFormatting>
  <conditionalFormatting sqref="AA1046:AA1056">
    <cfRule type="cellIs" dxfId="2791" priority="2824" stopIfTrue="1" operator="equal">
      <formula>"NO ADMISIBLE"</formula>
    </cfRule>
    <cfRule type="cellIs" dxfId="2790" priority="2825" stopIfTrue="1" operator="equal">
      <formula>"ADMISIBLE"</formula>
    </cfRule>
  </conditionalFormatting>
  <conditionalFormatting sqref="Q1046:AI1046 T1047:AI1056 Q1047:R1056">
    <cfRule type="cellIs" dxfId="2789" priority="2823" operator="equal">
      <formula>"NO CUMPLE"</formula>
    </cfRule>
  </conditionalFormatting>
  <conditionalFormatting sqref="B1052:B1055">
    <cfRule type="cellIs" dxfId="2788" priority="2822" stopIfTrue="1" operator="equal">
      <formula>"NO ADMISIBLE"</formula>
    </cfRule>
  </conditionalFormatting>
  <conditionalFormatting sqref="C1058 C1064:C1067 AD1058:AD1067 U1058:U1067 Y1058:Z1067 M1067:M1068 Z1068 M1058:Q1058 N1059:Q1068">
    <cfRule type="cellIs" dxfId="2787" priority="2821" stopIfTrue="1" operator="equal">
      <formula>"NO ADMISIBLE"</formula>
    </cfRule>
  </conditionalFormatting>
  <conditionalFormatting sqref="V1058:Y1058 V1059:X1067 V1068 X1068">
    <cfRule type="cellIs" dxfId="2786" priority="2819" stopIfTrue="1" operator="equal">
      <formula>"NO ADMISIBLE"</formula>
    </cfRule>
    <cfRule type="cellIs" dxfId="2785" priority="2820" stopIfTrue="1" operator="equal">
      <formula>"ADMISIBLE"</formula>
    </cfRule>
  </conditionalFormatting>
  <conditionalFormatting sqref="Z1058:Z1068">
    <cfRule type="cellIs" dxfId="2784" priority="2817" stopIfTrue="1" operator="equal">
      <formula>"NO ADMISIBLE"</formula>
    </cfRule>
    <cfRule type="cellIs" dxfId="2783" priority="2818" stopIfTrue="1" operator="equal">
      <formula>"ADMISIBLE"</formula>
    </cfRule>
  </conditionalFormatting>
  <conditionalFormatting sqref="AE1058:AE1067">
    <cfRule type="cellIs" dxfId="2782" priority="2816" stopIfTrue="1" operator="equal">
      <formula>"NO ADMISIBLE"</formula>
    </cfRule>
  </conditionalFormatting>
  <conditionalFormatting sqref="AE1058">
    <cfRule type="cellIs" dxfId="2781" priority="2814" stopIfTrue="1" operator="equal">
      <formula>"NO ADMISIBLE"</formula>
    </cfRule>
    <cfRule type="cellIs" dxfId="2780" priority="2815" stopIfTrue="1" operator="equal">
      <formula>"ADMISIBLE"</formula>
    </cfRule>
  </conditionalFormatting>
  <conditionalFormatting sqref="AG1058:AG1067">
    <cfRule type="cellIs" dxfId="2779" priority="2813" stopIfTrue="1" operator="equal">
      <formula>"NO ADMISIBLE"</formula>
    </cfRule>
  </conditionalFormatting>
  <conditionalFormatting sqref="AG1058">
    <cfRule type="cellIs" dxfId="2778" priority="2811" stopIfTrue="1" operator="equal">
      <formula>"NO ADMISIBLE"</formula>
    </cfRule>
    <cfRule type="cellIs" dxfId="2777" priority="2812" stopIfTrue="1" operator="equal">
      <formula>"ADMISIBLE"</formula>
    </cfRule>
  </conditionalFormatting>
  <conditionalFormatting sqref="R1058:R1068">
    <cfRule type="cellIs" dxfId="2776" priority="2810" stopIfTrue="1" operator="equal">
      <formula>"NO ADMISIBLE"</formula>
    </cfRule>
  </conditionalFormatting>
  <conditionalFormatting sqref="D1058:D1067">
    <cfRule type="cellIs" dxfId="2775" priority="2809" stopIfTrue="1" operator="equal">
      <formula>"NO ADMISIBLE"</formula>
    </cfRule>
  </conditionalFormatting>
  <conditionalFormatting sqref="AI1058:AI1068">
    <cfRule type="cellIs" dxfId="2774" priority="2808" stopIfTrue="1" operator="equal">
      <formula>"NO ADMISIBLE"</formula>
    </cfRule>
  </conditionalFormatting>
  <conditionalFormatting sqref="AI1058:AI1068">
    <cfRule type="cellIs" dxfId="2773" priority="2806" stopIfTrue="1" operator="equal">
      <formula>"NO ADMISIBLE"</formula>
    </cfRule>
    <cfRule type="cellIs" dxfId="2772" priority="2807" stopIfTrue="1" operator="equal">
      <formula>"ADMISIBLE"</formula>
    </cfRule>
  </conditionalFormatting>
  <conditionalFormatting sqref="AA1058:AA1068">
    <cfRule type="cellIs" dxfId="2771" priority="2805" stopIfTrue="1" operator="equal">
      <formula>"NO ADMISIBLE"</formula>
    </cfRule>
  </conditionalFormatting>
  <conditionalFormatting sqref="AA1058:AA1068">
    <cfRule type="cellIs" dxfId="2770" priority="2803" stopIfTrue="1" operator="equal">
      <formula>"NO ADMISIBLE"</formula>
    </cfRule>
    <cfRule type="cellIs" dxfId="2769" priority="2804" stopIfTrue="1" operator="equal">
      <formula>"ADMISIBLE"</formula>
    </cfRule>
  </conditionalFormatting>
  <conditionalFormatting sqref="J1060:J1068">
    <cfRule type="cellIs" dxfId="2768" priority="2802" stopIfTrue="1" operator="equal">
      <formula>"NO ADMISIBLE"</formula>
    </cfRule>
  </conditionalFormatting>
  <conditionalFormatting sqref="M1059">
    <cfRule type="cellIs" dxfId="2767" priority="2801" stopIfTrue="1" operator="equal">
      <formula>"NO ADMISIBLE"</formula>
    </cfRule>
  </conditionalFormatting>
  <conditionalFormatting sqref="T1058:T1067">
    <cfRule type="cellIs" dxfId="2766" priority="2800" stopIfTrue="1" operator="equal">
      <formula>"NO ADMISIBLE"</formula>
    </cfRule>
  </conditionalFormatting>
  <conditionalFormatting sqref="T1059:T1067">
    <cfRule type="cellIs" dxfId="2765" priority="2797" operator="equal">
      <formula>"VERIFICAR"</formula>
    </cfRule>
    <cfRule type="cellIs" dxfId="2764" priority="2798" operator="equal">
      <formula>"NO"</formula>
    </cfRule>
    <cfRule type="cellIs" dxfId="2763" priority="2799" operator="equal">
      <formula>"SI"</formula>
    </cfRule>
  </conditionalFormatting>
  <conditionalFormatting sqref="AB1058:AB1067">
    <cfRule type="cellIs" dxfId="2762" priority="2796" stopIfTrue="1" operator="equal">
      <formula>"NO ADMISIBLE"</formula>
    </cfRule>
  </conditionalFormatting>
  <conditionalFormatting sqref="AC1058:AC1067">
    <cfRule type="cellIs" dxfId="2761" priority="2795" stopIfTrue="1" operator="equal">
      <formula>"NO ADMISIBLE"</formula>
    </cfRule>
  </conditionalFormatting>
  <conditionalFormatting sqref="AF1058:AF1068">
    <cfRule type="cellIs" dxfId="2760" priority="2794" stopIfTrue="1" operator="equal">
      <formula>"NO ADMISIBLE"</formula>
    </cfRule>
  </conditionalFormatting>
  <conditionalFormatting sqref="AF1058:AF1068">
    <cfRule type="cellIs" dxfId="2759" priority="2792" stopIfTrue="1" operator="equal">
      <formula>"NO ADMISIBLE"</formula>
    </cfRule>
    <cfRule type="cellIs" dxfId="2758" priority="2793" stopIfTrue="1" operator="equal">
      <formula>"ADMISIBLE"</formula>
    </cfRule>
  </conditionalFormatting>
  <conditionalFormatting sqref="AH1058:AH1068">
    <cfRule type="cellIs" dxfId="2757" priority="2791" stopIfTrue="1" operator="equal">
      <formula>"NO ADMISIBLE"</formula>
    </cfRule>
  </conditionalFormatting>
  <conditionalFormatting sqref="AH1058:AH1068">
    <cfRule type="cellIs" dxfId="2756" priority="2789" stopIfTrue="1" operator="equal">
      <formula>"NO ADMISIBLE"</formula>
    </cfRule>
    <cfRule type="cellIs" dxfId="2755" priority="2790" stopIfTrue="1" operator="equal">
      <formula>"ADMISIBLE"</formula>
    </cfRule>
  </conditionalFormatting>
  <conditionalFormatting sqref="B1059:C1059">
    <cfRule type="cellIs" dxfId="2754" priority="2788" stopIfTrue="1" operator="equal">
      <formula>"NO ADMISIBLE"</formula>
    </cfRule>
  </conditionalFormatting>
  <conditionalFormatting sqref="K1062:M1066 M1060:M1061">
    <cfRule type="cellIs" dxfId="2753" priority="2787" stopIfTrue="1" operator="equal">
      <formula>"NO ADMISIBLE"</formula>
    </cfRule>
  </conditionalFormatting>
  <conditionalFormatting sqref="J1059:J1068">
    <cfRule type="cellIs" dxfId="2752" priority="2786" stopIfTrue="1" operator="equal">
      <formula>"NO ADMISIBLE"</formula>
    </cfRule>
  </conditionalFormatting>
  <conditionalFormatting sqref="K1062:L1068">
    <cfRule type="cellIs" dxfId="2751" priority="2785" stopIfTrue="1" operator="equal">
      <formula>"NO ADMISIBLE"</formula>
    </cfRule>
  </conditionalFormatting>
  <conditionalFormatting sqref="C1062:M1068 M1059:M1061 C1059:J1061 B1059:B1068">
    <cfRule type="expression" dxfId="2750" priority="2784">
      <formula>MOD(ROW(),2)=0</formula>
    </cfRule>
  </conditionalFormatting>
  <conditionalFormatting sqref="T1068:U1068">
    <cfRule type="cellIs" dxfId="2749" priority="2783" stopIfTrue="1" operator="equal">
      <formula>"NO ADMISIBLE"</formula>
    </cfRule>
  </conditionalFormatting>
  <conditionalFormatting sqref="T1068:U1068">
    <cfRule type="cellIs" dxfId="2748" priority="2780" operator="equal">
      <formula>"VERIFICAR"</formula>
    </cfRule>
    <cfRule type="cellIs" dxfId="2747" priority="2781" operator="equal">
      <formula>"NO"</formula>
    </cfRule>
    <cfRule type="cellIs" dxfId="2746" priority="2782" operator="equal">
      <formula>"SI"</formula>
    </cfRule>
  </conditionalFormatting>
  <conditionalFormatting sqref="W1068">
    <cfRule type="cellIs" dxfId="2745" priority="2779" stopIfTrue="1" operator="equal">
      <formula>"NO ADMISIBLE"</formula>
    </cfRule>
  </conditionalFormatting>
  <conditionalFormatting sqref="W1068">
    <cfRule type="cellIs" dxfId="2744" priority="2776" operator="equal">
      <formula>"VERIFICAR"</formula>
    </cfRule>
    <cfRule type="cellIs" dxfId="2743" priority="2777" operator="equal">
      <formula>"NO"</formula>
    </cfRule>
    <cfRule type="cellIs" dxfId="2742" priority="2778" operator="equal">
      <formula>"SI"</formula>
    </cfRule>
  </conditionalFormatting>
  <conditionalFormatting sqref="Y1068">
    <cfRule type="cellIs" dxfId="2741" priority="2775" stopIfTrue="1" operator="equal">
      <formula>"NO ADMISIBLE"</formula>
    </cfRule>
  </conditionalFormatting>
  <conditionalFormatting sqref="Y1068">
    <cfRule type="cellIs" dxfId="2740" priority="2772" operator="equal">
      <formula>"VERIFICAR"</formula>
    </cfRule>
    <cfRule type="cellIs" dxfId="2739" priority="2773" operator="equal">
      <formula>"NO"</formula>
    </cfRule>
    <cfRule type="cellIs" dxfId="2738" priority="2774" operator="equal">
      <formula>"SI"</formula>
    </cfRule>
  </conditionalFormatting>
  <conditionalFormatting sqref="AA1068:AI1068">
    <cfRule type="cellIs" dxfId="2737" priority="2771" stopIfTrue="1" operator="equal">
      <formula>"NO ADMISIBLE"</formula>
    </cfRule>
  </conditionalFormatting>
  <conditionalFormatting sqref="AA1068:AI1068">
    <cfRule type="cellIs" dxfId="2736" priority="2768" operator="equal">
      <formula>"VERIFICAR"</formula>
    </cfRule>
    <cfRule type="cellIs" dxfId="2735" priority="2769" operator="equal">
      <formula>"NO"</formula>
    </cfRule>
    <cfRule type="cellIs" dxfId="2734" priority="2770" operator="equal">
      <formula>"SI"</formula>
    </cfRule>
  </conditionalFormatting>
  <conditionalFormatting sqref="S1058">
    <cfRule type="cellIs" dxfId="2733" priority="2767" stopIfTrue="1" operator="equal">
      <formula>"NO ADMISIBLE"</formula>
    </cfRule>
  </conditionalFormatting>
  <conditionalFormatting sqref="S1058">
    <cfRule type="cellIs" dxfId="2732" priority="2765" stopIfTrue="1" operator="equal">
      <formula>"NO ADMISIBLE"</formula>
    </cfRule>
    <cfRule type="cellIs" dxfId="2731" priority="2766" stopIfTrue="1" operator="equal">
      <formula>"ADMISIBLE"</formula>
    </cfRule>
  </conditionalFormatting>
  <conditionalFormatting sqref="K1060:L1061">
    <cfRule type="cellIs" dxfId="2730" priority="2764" stopIfTrue="1" operator="equal">
      <formula>"NO ADMISIBLE"</formula>
    </cfRule>
  </conditionalFormatting>
  <conditionalFormatting sqref="K1059:L1061">
    <cfRule type="cellIs" dxfId="2729" priority="2763" stopIfTrue="1" operator="equal">
      <formula>"NO ADMISIBLE"</formula>
    </cfRule>
  </conditionalFormatting>
  <conditionalFormatting sqref="K1059:L1061">
    <cfRule type="expression" dxfId="2728" priority="2762">
      <formula>MOD(ROW(),2)=0</formula>
    </cfRule>
  </conditionalFormatting>
  <conditionalFormatting sqref="K1059:L1061">
    <cfRule type="expression" dxfId="2727" priority="2761">
      <formula>AND(ROW()=CELL("row"),COLUMN()=CELL("COL"))</formula>
    </cfRule>
  </conditionalFormatting>
  <conditionalFormatting sqref="AA1058:AA1068">
    <cfRule type="cellIs" dxfId="2726" priority="2760" stopIfTrue="1" operator="equal">
      <formula>"NO ADMISIBLE"</formula>
    </cfRule>
  </conditionalFormatting>
  <conditionalFormatting sqref="AA1058:AA1068">
    <cfRule type="cellIs" dxfId="2725" priority="2758" stopIfTrue="1" operator="equal">
      <formula>"NO ADMISIBLE"</formula>
    </cfRule>
    <cfRule type="cellIs" dxfId="2724" priority="2759" stopIfTrue="1" operator="equal">
      <formula>"ADMISIBLE"</formula>
    </cfRule>
  </conditionalFormatting>
  <conditionalFormatting sqref="Q1058:AI1058 T1059:AI1068 Q1059:R1068">
    <cfRule type="cellIs" dxfId="2723" priority="2757" operator="equal">
      <formula>"NO CUMPLE"</formula>
    </cfRule>
  </conditionalFormatting>
  <conditionalFormatting sqref="B1064:B1067">
    <cfRule type="cellIs" dxfId="2722" priority="2756" stopIfTrue="1" operator="equal">
      <formula>"NO ADMISIBLE"</formula>
    </cfRule>
  </conditionalFormatting>
  <conditionalFormatting sqref="C1070 C1076:C1079 AD1070:AD1079 U1070:U1079 Y1070:Z1079 M1079:M1080 Z1080 M1070:Q1070 N1071:Q1080">
    <cfRule type="cellIs" dxfId="2721" priority="2755" stopIfTrue="1" operator="equal">
      <formula>"NO ADMISIBLE"</formula>
    </cfRule>
  </conditionalFormatting>
  <conditionalFormatting sqref="V1070:Y1070 V1071:X1079 V1080 X1080">
    <cfRule type="cellIs" dxfId="2720" priority="2753" stopIfTrue="1" operator="equal">
      <formula>"NO ADMISIBLE"</formula>
    </cfRule>
    <cfRule type="cellIs" dxfId="2719" priority="2754" stopIfTrue="1" operator="equal">
      <formula>"ADMISIBLE"</formula>
    </cfRule>
  </conditionalFormatting>
  <conditionalFormatting sqref="Z1070:Z1080">
    <cfRule type="cellIs" dxfId="2718" priority="2751" stopIfTrue="1" operator="equal">
      <formula>"NO ADMISIBLE"</formula>
    </cfRule>
    <cfRule type="cellIs" dxfId="2717" priority="2752" stopIfTrue="1" operator="equal">
      <formula>"ADMISIBLE"</formula>
    </cfRule>
  </conditionalFormatting>
  <conditionalFormatting sqref="AE1070:AE1079">
    <cfRule type="cellIs" dxfId="2716" priority="2750" stopIfTrue="1" operator="equal">
      <formula>"NO ADMISIBLE"</formula>
    </cfRule>
  </conditionalFormatting>
  <conditionalFormatting sqref="AE1070">
    <cfRule type="cellIs" dxfId="2715" priority="2748" stopIfTrue="1" operator="equal">
      <formula>"NO ADMISIBLE"</formula>
    </cfRule>
    <cfRule type="cellIs" dxfId="2714" priority="2749" stopIfTrue="1" operator="equal">
      <formula>"ADMISIBLE"</formula>
    </cfRule>
  </conditionalFormatting>
  <conditionalFormatting sqref="AG1070:AG1079">
    <cfRule type="cellIs" dxfId="2713" priority="2747" stopIfTrue="1" operator="equal">
      <formula>"NO ADMISIBLE"</formula>
    </cfRule>
  </conditionalFormatting>
  <conditionalFormatting sqref="AG1070">
    <cfRule type="cellIs" dxfId="2712" priority="2745" stopIfTrue="1" operator="equal">
      <formula>"NO ADMISIBLE"</formula>
    </cfRule>
    <cfRule type="cellIs" dxfId="2711" priority="2746" stopIfTrue="1" operator="equal">
      <formula>"ADMISIBLE"</formula>
    </cfRule>
  </conditionalFormatting>
  <conditionalFormatting sqref="R1070:R1080">
    <cfRule type="cellIs" dxfId="2710" priority="2744" stopIfTrue="1" operator="equal">
      <formula>"NO ADMISIBLE"</formula>
    </cfRule>
  </conditionalFormatting>
  <conditionalFormatting sqref="D1070:D1079">
    <cfRule type="cellIs" dxfId="2709" priority="2743" stopIfTrue="1" operator="equal">
      <formula>"NO ADMISIBLE"</formula>
    </cfRule>
  </conditionalFormatting>
  <conditionalFormatting sqref="AI1070:AI1080">
    <cfRule type="cellIs" dxfId="2708" priority="2742" stopIfTrue="1" operator="equal">
      <formula>"NO ADMISIBLE"</formula>
    </cfRule>
  </conditionalFormatting>
  <conditionalFormatting sqref="AI1070:AI1080">
    <cfRule type="cellIs" dxfId="2707" priority="2740" stopIfTrue="1" operator="equal">
      <formula>"NO ADMISIBLE"</formula>
    </cfRule>
    <cfRule type="cellIs" dxfId="2706" priority="2741" stopIfTrue="1" operator="equal">
      <formula>"ADMISIBLE"</formula>
    </cfRule>
  </conditionalFormatting>
  <conditionalFormatting sqref="AA1070:AA1080">
    <cfRule type="cellIs" dxfId="2705" priority="2739" stopIfTrue="1" operator="equal">
      <formula>"NO ADMISIBLE"</formula>
    </cfRule>
  </conditionalFormatting>
  <conditionalFormatting sqref="AA1070:AA1080">
    <cfRule type="cellIs" dxfId="2704" priority="2737" stopIfTrue="1" operator="equal">
      <formula>"NO ADMISIBLE"</formula>
    </cfRule>
    <cfRule type="cellIs" dxfId="2703" priority="2738" stopIfTrue="1" operator="equal">
      <formula>"ADMISIBLE"</formula>
    </cfRule>
  </conditionalFormatting>
  <conditionalFormatting sqref="J1072:J1080">
    <cfRule type="cellIs" dxfId="2702" priority="2736" stopIfTrue="1" operator="equal">
      <formula>"NO ADMISIBLE"</formula>
    </cfRule>
  </conditionalFormatting>
  <conditionalFormatting sqref="M1071">
    <cfRule type="cellIs" dxfId="2701" priority="2735" stopIfTrue="1" operator="equal">
      <formula>"NO ADMISIBLE"</formula>
    </cfRule>
  </conditionalFormatting>
  <conditionalFormatting sqref="T1070:T1079">
    <cfRule type="cellIs" dxfId="2700" priority="2734" stopIfTrue="1" operator="equal">
      <formula>"NO ADMISIBLE"</formula>
    </cfRule>
  </conditionalFormatting>
  <conditionalFormatting sqref="T1071:T1079">
    <cfRule type="cellIs" dxfId="2699" priority="2731" operator="equal">
      <formula>"VERIFICAR"</formula>
    </cfRule>
    <cfRule type="cellIs" dxfId="2698" priority="2732" operator="equal">
      <formula>"NO"</formula>
    </cfRule>
    <cfRule type="cellIs" dxfId="2697" priority="2733" operator="equal">
      <formula>"SI"</formula>
    </cfRule>
  </conditionalFormatting>
  <conditionalFormatting sqref="AB1070:AB1079">
    <cfRule type="cellIs" dxfId="2696" priority="2730" stopIfTrue="1" operator="equal">
      <formula>"NO ADMISIBLE"</formula>
    </cfRule>
  </conditionalFormatting>
  <conditionalFormatting sqref="AC1070:AC1079">
    <cfRule type="cellIs" dxfId="2695" priority="2729" stopIfTrue="1" operator="equal">
      <formula>"NO ADMISIBLE"</formula>
    </cfRule>
  </conditionalFormatting>
  <conditionalFormatting sqref="AF1070:AF1080">
    <cfRule type="cellIs" dxfId="2694" priority="2728" stopIfTrue="1" operator="equal">
      <formula>"NO ADMISIBLE"</formula>
    </cfRule>
  </conditionalFormatting>
  <conditionalFormatting sqref="AF1070:AF1080">
    <cfRule type="cellIs" dxfId="2693" priority="2726" stopIfTrue="1" operator="equal">
      <formula>"NO ADMISIBLE"</formula>
    </cfRule>
    <cfRule type="cellIs" dxfId="2692" priority="2727" stopIfTrue="1" operator="equal">
      <formula>"ADMISIBLE"</formula>
    </cfRule>
  </conditionalFormatting>
  <conditionalFormatting sqref="AH1070:AH1080">
    <cfRule type="cellIs" dxfId="2691" priority="2725" stopIfTrue="1" operator="equal">
      <formula>"NO ADMISIBLE"</formula>
    </cfRule>
  </conditionalFormatting>
  <conditionalFormatting sqref="AH1070:AH1080">
    <cfRule type="cellIs" dxfId="2690" priority="2723" stopIfTrue="1" operator="equal">
      <formula>"NO ADMISIBLE"</formula>
    </cfRule>
    <cfRule type="cellIs" dxfId="2689" priority="2724" stopIfTrue="1" operator="equal">
      <formula>"ADMISIBLE"</formula>
    </cfRule>
  </conditionalFormatting>
  <conditionalFormatting sqref="B1071:C1071">
    <cfRule type="cellIs" dxfId="2688" priority="2722" stopIfTrue="1" operator="equal">
      <formula>"NO ADMISIBLE"</formula>
    </cfRule>
  </conditionalFormatting>
  <conditionalFormatting sqref="K1074:M1078 M1072:M1073">
    <cfRule type="cellIs" dxfId="2687" priority="2721" stopIfTrue="1" operator="equal">
      <formula>"NO ADMISIBLE"</formula>
    </cfRule>
  </conditionalFormatting>
  <conditionalFormatting sqref="J1071:J1080">
    <cfRule type="cellIs" dxfId="2686" priority="2720" stopIfTrue="1" operator="equal">
      <formula>"NO ADMISIBLE"</formula>
    </cfRule>
  </conditionalFormatting>
  <conditionalFormatting sqref="K1074:L1080">
    <cfRule type="cellIs" dxfId="2685" priority="2719" stopIfTrue="1" operator="equal">
      <formula>"NO ADMISIBLE"</formula>
    </cfRule>
  </conditionalFormatting>
  <conditionalFormatting sqref="C1074:M1080 M1071:M1073 C1071:J1073 B1071:B1080">
    <cfRule type="expression" dxfId="2684" priority="2718">
      <formula>MOD(ROW(),2)=0</formula>
    </cfRule>
  </conditionalFormatting>
  <conditionalFormatting sqref="T1080:U1080">
    <cfRule type="cellIs" dxfId="2683" priority="2717" stopIfTrue="1" operator="equal">
      <formula>"NO ADMISIBLE"</formula>
    </cfRule>
  </conditionalFormatting>
  <conditionalFormatting sqref="T1080:U1080">
    <cfRule type="cellIs" dxfId="2682" priority="2714" operator="equal">
      <formula>"VERIFICAR"</formula>
    </cfRule>
    <cfRule type="cellIs" dxfId="2681" priority="2715" operator="equal">
      <formula>"NO"</formula>
    </cfRule>
    <cfRule type="cellIs" dxfId="2680" priority="2716" operator="equal">
      <formula>"SI"</formula>
    </cfRule>
  </conditionalFormatting>
  <conditionalFormatting sqref="W1080">
    <cfRule type="cellIs" dxfId="2679" priority="2713" stopIfTrue="1" operator="equal">
      <formula>"NO ADMISIBLE"</formula>
    </cfRule>
  </conditionalFormatting>
  <conditionalFormatting sqref="W1080">
    <cfRule type="cellIs" dxfId="2678" priority="2710" operator="equal">
      <formula>"VERIFICAR"</formula>
    </cfRule>
    <cfRule type="cellIs" dxfId="2677" priority="2711" operator="equal">
      <formula>"NO"</formula>
    </cfRule>
    <cfRule type="cellIs" dxfId="2676" priority="2712" operator="equal">
      <formula>"SI"</formula>
    </cfRule>
  </conditionalFormatting>
  <conditionalFormatting sqref="Y1080">
    <cfRule type="cellIs" dxfId="2675" priority="2709" stopIfTrue="1" operator="equal">
      <formula>"NO ADMISIBLE"</formula>
    </cfRule>
  </conditionalFormatting>
  <conditionalFormatting sqref="Y1080">
    <cfRule type="cellIs" dxfId="2674" priority="2706" operator="equal">
      <formula>"VERIFICAR"</formula>
    </cfRule>
    <cfRule type="cellIs" dxfId="2673" priority="2707" operator="equal">
      <formula>"NO"</formula>
    </cfRule>
    <cfRule type="cellIs" dxfId="2672" priority="2708" operator="equal">
      <formula>"SI"</formula>
    </cfRule>
  </conditionalFormatting>
  <conditionalFormatting sqref="AA1080:AI1080">
    <cfRule type="cellIs" dxfId="2671" priority="2705" stopIfTrue="1" operator="equal">
      <formula>"NO ADMISIBLE"</formula>
    </cfRule>
  </conditionalFormatting>
  <conditionalFormatting sqref="AA1080:AI1080">
    <cfRule type="cellIs" dxfId="2670" priority="2702" operator="equal">
      <formula>"VERIFICAR"</formula>
    </cfRule>
    <cfRule type="cellIs" dxfId="2669" priority="2703" operator="equal">
      <formula>"NO"</formula>
    </cfRule>
    <cfRule type="cellIs" dxfId="2668" priority="2704" operator="equal">
      <formula>"SI"</formula>
    </cfRule>
  </conditionalFormatting>
  <conditionalFormatting sqref="S1070">
    <cfRule type="cellIs" dxfId="2667" priority="2701" stopIfTrue="1" operator="equal">
      <formula>"NO ADMISIBLE"</formula>
    </cfRule>
  </conditionalFormatting>
  <conditionalFormatting sqref="S1070">
    <cfRule type="cellIs" dxfId="2666" priority="2699" stopIfTrue="1" operator="equal">
      <formula>"NO ADMISIBLE"</formula>
    </cfRule>
    <cfRule type="cellIs" dxfId="2665" priority="2700" stopIfTrue="1" operator="equal">
      <formula>"ADMISIBLE"</formula>
    </cfRule>
  </conditionalFormatting>
  <conditionalFormatting sqref="K1072:L1073">
    <cfRule type="cellIs" dxfId="2664" priority="2698" stopIfTrue="1" operator="equal">
      <formula>"NO ADMISIBLE"</formula>
    </cfRule>
  </conditionalFormatting>
  <conditionalFormatting sqref="K1071:L1073">
    <cfRule type="cellIs" dxfId="2663" priority="2697" stopIfTrue="1" operator="equal">
      <formula>"NO ADMISIBLE"</formula>
    </cfRule>
  </conditionalFormatting>
  <conditionalFormatting sqref="K1071:L1073">
    <cfRule type="expression" dxfId="2662" priority="2696">
      <formula>MOD(ROW(),2)=0</formula>
    </cfRule>
  </conditionalFormatting>
  <conditionalFormatting sqref="K1071:L1073">
    <cfRule type="expression" dxfId="2661" priority="2695">
      <formula>AND(ROW()=CELL("row"),COLUMN()=CELL("COL"))</formula>
    </cfRule>
  </conditionalFormatting>
  <conditionalFormatting sqref="AA1070:AA1080">
    <cfRule type="cellIs" dxfId="2660" priority="2694" stopIfTrue="1" operator="equal">
      <formula>"NO ADMISIBLE"</formula>
    </cfRule>
  </conditionalFormatting>
  <conditionalFormatting sqref="AA1070:AA1080">
    <cfRule type="cellIs" dxfId="2659" priority="2692" stopIfTrue="1" operator="equal">
      <formula>"NO ADMISIBLE"</formula>
    </cfRule>
    <cfRule type="cellIs" dxfId="2658" priority="2693" stopIfTrue="1" operator="equal">
      <formula>"ADMISIBLE"</formula>
    </cfRule>
  </conditionalFormatting>
  <conditionalFormatting sqref="Q1070:AI1070 T1071:AI1080 Q1071:R1080">
    <cfRule type="cellIs" dxfId="2657" priority="2691" operator="equal">
      <formula>"NO CUMPLE"</formula>
    </cfRule>
  </conditionalFormatting>
  <conditionalFormatting sqref="B1076:B1079">
    <cfRule type="cellIs" dxfId="2656" priority="2690" stopIfTrue="1" operator="equal">
      <formula>"NO ADMISIBLE"</formula>
    </cfRule>
  </conditionalFormatting>
  <conditionalFormatting sqref="C1082 C1088:C1091 AD1082:AD1091 U1082:U1091 Y1082:Z1091 M1091:M1092 Z1092 M1082:Q1082 N1083:Q1092">
    <cfRule type="cellIs" dxfId="2655" priority="2689" stopIfTrue="1" operator="equal">
      <formula>"NO ADMISIBLE"</formula>
    </cfRule>
  </conditionalFormatting>
  <conditionalFormatting sqref="V1082:Y1082 V1083:X1091 V1092 X1092">
    <cfRule type="cellIs" dxfId="2654" priority="2687" stopIfTrue="1" operator="equal">
      <formula>"NO ADMISIBLE"</formula>
    </cfRule>
    <cfRule type="cellIs" dxfId="2653" priority="2688" stopIfTrue="1" operator="equal">
      <formula>"ADMISIBLE"</formula>
    </cfRule>
  </conditionalFormatting>
  <conditionalFormatting sqref="Z1082:Z1092">
    <cfRule type="cellIs" dxfId="2652" priority="2685" stopIfTrue="1" operator="equal">
      <formula>"NO ADMISIBLE"</formula>
    </cfRule>
    <cfRule type="cellIs" dxfId="2651" priority="2686" stopIfTrue="1" operator="equal">
      <formula>"ADMISIBLE"</formula>
    </cfRule>
  </conditionalFormatting>
  <conditionalFormatting sqref="AE1082:AE1091">
    <cfRule type="cellIs" dxfId="2650" priority="2684" stopIfTrue="1" operator="equal">
      <formula>"NO ADMISIBLE"</formula>
    </cfRule>
  </conditionalFormatting>
  <conditionalFormatting sqref="AE1082">
    <cfRule type="cellIs" dxfId="2649" priority="2682" stopIfTrue="1" operator="equal">
      <formula>"NO ADMISIBLE"</formula>
    </cfRule>
    <cfRule type="cellIs" dxfId="2648" priority="2683" stopIfTrue="1" operator="equal">
      <formula>"ADMISIBLE"</formula>
    </cfRule>
  </conditionalFormatting>
  <conditionalFormatting sqref="AG1082:AG1091">
    <cfRule type="cellIs" dxfId="2647" priority="2681" stopIfTrue="1" operator="equal">
      <formula>"NO ADMISIBLE"</formula>
    </cfRule>
  </conditionalFormatting>
  <conditionalFormatting sqref="AG1082">
    <cfRule type="cellIs" dxfId="2646" priority="2679" stopIfTrue="1" operator="equal">
      <formula>"NO ADMISIBLE"</formula>
    </cfRule>
    <cfRule type="cellIs" dxfId="2645" priority="2680" stopIfTrue="1" operator="equal">
      <formula>"ADMISIBLE"</formula>
    </cfRule>
  </conditionalFormatting>
  <conditionalFormatting sqref="R1082:R1092">
    <cfRule type="cellIs" dxfId="2644" priority="2678" stopIfTrue="1" operator="equal">
      <formula>"NO ADMISIBLE"</formula>
    </cfRule>
  </conditionalFormatting>
  <conditionalFormatting sqref="D1082:D1091">
    <cfRule type="cellIs" dxfId="2643" priority="2677" stopIfTrue="1" operator="equal">
      <formula>"NO ADMISIBLE"</formula>
    </cfRule>
  </conditionalFormatting>
  <conditionalFormatting sqref="AI1082:AI1092">
    <cfRule type="cellIs" dxfId="2642" priority="2676" stopIfTrue="1" operator="equal">
      <formula>"NO ADMISIBLE"</formula>
    </cfRule>
  </conditionalFormatting>
  <conditionalFormatting sqref="AI1082:AI1092">
    <cfRule type="cellIs" dxfId="2641" priority="2674" stopIfTrue="1" operator="equal">
      <formula>"NO ADMISIBLE"</formula>
    </cfRule>
    <cfRule type="cellIs" dxfId="2640" priority="2675" stopIfTrue="1" operator="equal">
      <formula>"ADMISIBLE"</formula>
    </cfRule>
  </conditionalFormatting>
  <conditionalFormatting sqref="AA1082:AA1092">
    <cfRule type="cellIs" dxfId="2639" priority="2673" stopIfTrue="1" operator="equal">
      <formula>"NO ADMISIBLE"</formula>
    </cfRule>
  </conditionalFormatting>
  <conditionalFormatting sqref="AA1082:AA1092">
    <cfRule type="cellIs" dxfId="2638" priority="2671" stopIfTrue="1" operator="equal">
      <formula>"NO ADMISIBLE"</formula>
    </cfRule>
    <cfRule type="cellIs" dxfId="2637" priority="2672" stopIfTrue="1" operator="equal">
      <formula>"ADMISIBLE"</formula>
    </cfRule>
  </conditionalFormatting>
  <conditionalFormatting sqref="J1084:J1092">
    <cfRule type="cellIs" dxfId="2636" priority="2670" stopIfTrue="1" operator="equal">
      <formula>"NO ADMISIBLE"</formula>
    </cfRule>
  </conditionalFormatting>
  <conditionalFormatting sqref="M1083">
    <cfRule type="cellIs" dxfId="2635" priority="2669" stopIfTrue="1" operator="equal">
      <formula>"NO ADMISIBLE"</formula>
    </cfRule>
  </conditionalFormatting>
  <conditionalFormatting sqref="T1082:T1091">
    <cfRule type="cellIs" dxfId="2634" priority="2668" stopIfTrue="1" operator="equal">
      <formula>"NO ADMISIBLE"</formula>
    </cfRule>
  </conditionalFormatting>
  <conditionalFormatting sqref="T1083:T1091">
    <cfRule type="cellIs" dxfId="2633" priority="2665" operator="equal">
      <formula>"VERIFICAR"</formula>
    </cfRule>
    <cfRule type="cellIs" dxfId="2632" priority="2666" operator="equal">
      <formula>"NO"</formula>
    </cfRule>
    <cfRule type="cellIs" dxfId="2631" priority="2667" operator="equal">
      <formula>"SI"</formula>
    </cfRule>
  </conditionalFormatting>
  <conditionalFormatting sqref="AB1082:AB1091">
    <cfRule type="cellIs" dxfId="2630" priority="2664" stopIfTrue="1" operator="equal">
      <formula>"NO ADMISIBLE"</formula>
    </cfRule>
  </conditionalFormatting>
  <conditionalFormatting sqref="AC1082:AC1091">
    <cfRule type="cellIs" dxfId="2629" priority="2663" stopIfTrue="1" operator="equal">
      <formula>"NO ADMISIBLE"</formula>
    </cfRule>
  </conditionalFormatting>
  <conditionalFormatting sqref="AF1082:AF1092">
    <cfRule type="cellIs" dxfId="2628" priority="2662" stopIfTrue="1" operator="equal">
      <formula>"NO ADMISIBLE"</formula>
    </cfRule>
  </conditionalFormatting>
  <conditionalFormatting sqref="AF1082:AF1092">
    <cfRule type="cellIs" dxfId="2627" priority="2660" stopIfTrue="1" operator="equal">
      <formula>"NO ADMISIBLE"</formula>
    </cfRule>
    <cfRule type="cellIs" dxfId="2626" priority="2661" stopIfTrue="1" operator="equal">
      <formula>"ADMISIBLE"</formula>
    </cfRule>
  </conditionalFormatting>
  <conditionalFormatting sqref="AH1082:AH1092">
    <cfRule type="cellIs" dxfId="2625" priority="2659" stopIfTrue="1" operator="equal">
      <formula>"NO ADMISIBLE"</formula>
    </cfRule>
  </conditionalFormatting>
  <conditionalFormatting sqref="AH1082:AH1092">
    <cfRule type="cellIs" dxfId="2624" priority="2657" stopIfTrue="1" operator="equal">
      <formula>"NO ADMISIBLE"</formula>
    </cfRule>
    <cfRule type="cellIs" dxfId="2623" priority="2658" stopIfTrue="1" operator="equal">
      <formula>"ADMISIBLE"</formula>
    </cfRule>
  </conditionalFormatting>
  <conditionalFormatting sqref="B1083:C1083">
    <cfRule type="cellIs" dxfId="2622" priority="2656" stopIfTrue="1" operator="equal">
      <formula>"NO ADMISIBLE"</formula>
    </cfRule>
  </conditionalFormatting>
  <conditionalFormatting sqref="K1086:M1090 M1084:M1085">
    <cfRule type="cellIs" dxfId="2621" priority="2655" stopIfTrue="1" operator="equal">
      <formula>"NO ADMISIBLE"</formula>
    </cfRule>
  </conditionalFormatting>
  <conditionalFormatting sqref="J1083:J1092">
    <cfRule type="cellIs" dxfId="2620" priority="2654" stopIfTrue="1" operator="equal">
      <formula>"NO ADMISIBLE"</formula>
    </cfRule>
  </conditionalFormatting>
  <conditionalFormatting sqref="K1086:L1092">
    <cfRule type="cellIs" dxfId="2619" priority="2653" stopIfTrue="1" operator="equal">
      <formula>"NO ADMISIBLE"</formula>
    </cfRule>
  </conditionalFormatting>
  <conditionalFormatting sqref="C1086:M1092 M1083:M1085 C1083:J1085 B1083:B1092">
    <cfRule type="expression" dxfId="2618" priority="2652">
      <formula>MOD(ROW(),2)=0</formula>
    </cfRule>
  </conditionalFormatting>
  <conditionalFormatting sqref="T1092:U1092">
    <cfRule type="cellIs" dxfId="2617" priority="2651" stopIfTrue="1" operator="equal">
      <formula>"NO ADMISIBLE"</formula>
    </cfRule>
  </conditionalFormatting>
  <conditionalFormatting sqref="T1092:U1092">
    <cfRule type="cellIs" dxfId="2616" priority="2648" operator="equal">
      <formula>"VERIFICAR"</formula>
    </cfRule>
    <cfRule type="cellIs" dxfId="2615" priority="2649" operator="equal">
      <formula>"NO"</formula>
    </cfRule>
    <cfRule type="cellIs" dxfId="2614" priority="2650" operator="equal">
      <formula>"SI"</formula>
    </cfRule>
  </conditionalFormatting>
  <conditionalFormatting sqref="W1092">
    <cfRule type="cellIs" dxfId="2613" priority="2647" stopIfTrue="1" operator="equal">
      <formula>"NO ADMISIBLE"</formula>
    </cfRule>
  </conditionalFormatting>
  <conditionalFormatting sqref="W1092">
    <cfRule type="cellIs" dxfId="2612" priority="2644" operator="equal">
      <formula>"VERIFICAR"</formula>
    </cfRule>
    <cfRule type="cellIs" dxfId="2611" priority="2645" operator="equal">
      <formula>"NO"</formula>
    </cfRule>
    <cfRule type="cellIs" dxfId="2610" priority="2646" operator="equal">
      <formula>"SI"</formula>
    </cfRule>
  </conditionalFormatting>
  <conditionalFormatting sqref="Y1092">
    <cfRule type="cellIs" dxfId="2609" priority="2643" stopIfTrue="1" operator="equal">
      <formula>"NO ADMISIBLE"</formula>
    </cfRule>
  </conditionalFormatting>
  <conditionalFormatting sqref="Y1092">
    <cfRule type="cellIs" dxfId="2608" priority="2640" operator="equal">
      <formula>"VERIFICAR"</formula>
    </cfRule>
    <cfRule type="cellIs" dxfId="2607" priority="2641" operator="equal">
      <formula>"NO"</formula>
    </cfRule>
    <cfRule type="cellIs" dxfId="2606" priority="2642" operator="equal">
      <formula>"SI"</formula>
    </cfRule>
  </conditionalFormatting>
  <conditionalFormatting sqref="AA1092:AI1092">
    <cfRule type="cellIs" dxfId="2605" priority="2639" stopIfTrue="1" operator="equal">
      <formula>"NO ADMISIBLE"</formula>
    </cfRule>
  </conditionalFormatting>
  <conditionalFormatting sqref="AA1092:AI1092">
    <cfRule type="cellIs" dxfId="2604" priority="2636" operator="equal">
      <formula>"VERIFICAR"</formula>
    </cfRule>
    <cfRule type="cellIs" dxfId="2603" priority="2637" operator="equal">
      <formula>"NO"</formula>
    </cfRule>
    <cfRule type="cellIs" dxfId="2602" priority="2638" operator="equal">
      <formula>"SI"</formula>
    </cfRule>
  </conditionalFormatting>
  <conditionalFormatting sqref="S1082">
    <cfRule type="cellIs" dxfId="2601" priority="2635" stopIfTrue="1" operator="equal">
      <formula>"NO ADMISIBLE"</formula>
    </cfRule>
  </conditionalFormatting>
  <conditionalFormatting sqref="S1082">
    <cfRule type="cellIs" dxfId="2600" priority="2633" stopIfTrue="1" operator="equal">
      <formula>"NO ADMISIBLE"</formula>
    </cfRule>
    <cfRule type="cellIs" dxfId="2599" priority="2634" stopIfTrue="1" operator="equal">
      <formula>"ADMISIBLE"</formula>
    </cfRule>
  </conditionalFormatting>
  <conditionalFormatting sqref="K1084:L1085">
    <cfRule type="cellIs" dxfId="2598" priority="2632" stopIfTrue="1" operator="equal">
      <formula>"NO ADMISIBLE"</formula>
    </cfRule>
  </conditionalFormatting>
  <conditionalFormatting sqref="K1083:L1085">
    <cfRule type="cellIs" dxfId="2597" priority="2631" stopIfTrue="1" operator="equal">
      <formula>"NO ADMISIBLE"</formula>
    </cfRule>
  </conditionalFormatting>
  <conditionalFormatting sqref="K1083:L1085">
    <cfRule type="expression" dxfId="2596" priority="2630">
      <formula>MOD(ROW(),2)=0</formula>
    </cfRule>
  </conditionalFormatting>
  <conditionalFormatting sqref="K1083:L1085">
    <cfRule type="expression" dxfId="2595" priority="2629">
      <formula>AND(ROW()=CELL("row"),COLUMN()=CELL("COL"))</formula>
    </cfRule>
  </conditionalFormatting>
  <conditionalFormatting sqref="AA1082:AA1092">
    <cfRule type="cellIs" dxfId="2594" priority="2628" stopIfTrue="1" operator="equal">
      <formula>"NO ADMISIBLE"</formula>
    </cfRule>
  </conditionalFormatting>
  <conditionalFormatting sqref="AA1082:AA1092">
    <cfRule type="cellIs" dxfId="2593" priority="2626" stopIfTrue="1" operator="equal">
      <formula>"NO ADMISIBLE"</formula>
    </cfRule>
    <cfRule type="cellIs" dxfId="2592" priority="2627" stopIfTrue="1" operator="equal">
      <formula>"ADMISIBLE"</formula>
    </cfRule>
  </conditionalFormatting>
  <conditionalFormatting sqref="Q1082:AI1082 T1083:AI1092 Q1083:R1092">
    <cfRule type="cellIs" dxfId="2591" priority="2625" operator="equal">
      <formula>"NO CUMPLE"</formula>
    </cfRule>
  </conditionalFormatting>
  <conditionalFormatting sqref="B1088:B1091">
    <cfRule type="cellIs" dxfId="2590" priority="2624" stopIfTrue="1" operator="equal">
      <formula>"NO ADMISIBLE"</formula>
    </cfRule>
  </conditionalFormatting>
  <conditionalFormatting sqref="C1094 C1100:C1103 AD1094:AD1103 U1094:U1103 Y1094:Z1103 M1103:M1104 Z1104 M1094:Q1094 N1095:Q1104">
    <cfRule type="cellIs" dxfId="2589" priority="2623" stopIfTrue="1" operator="equal">
      <formula>"NO ADMISIBLE"</formula>
    </cfRule>
  </conditionalFormatting>
  <conditionalFormatting sqref="V1094:Y1094 V1095:X1103 V1104 X1104">
    <cfRule type="cellIs" dxfId="2588" priority="2621" stopIfTrue="1" operator="equal">
      <formula>"NO ADMISIBLE"</formula>
    </cfRule>
    <cfRule type="cellIs" dxfId="2587" priority="2622" stopIfTrue="1" operator="equal">
      <formula>"ADMISIBLE"</formula>
    </cfRule>
  </conditionalFormatting>
  <conditionalFormatting sqref="Z1094:Z1104">
    <cfRule type="cellIs" dxfId="2586" priority="2619" stopIfTrue="1" operator="equal">
      <formula>"NO ADMISIBLE"</formula>
    </cfRule>
    <cfRule type="cellIs" dxfId="2585" priority="2620" stopIfTrue="1" operator="equal">
      <formula>"ADMISIBLE"</formula>
    </cfRule>
  </conditionalFormatting>
  <conditionalFormatting sqref="AE1094:AE1103">
    <cfRule type="cellIs" dxfId="2584" priority="2618" stopIfTrue="1" operator="equal">
      <formula>"NO ADMISIBLE"</formula>
    </cfRule>
  </conditionalFormatting>
  <conditionalFormatting sqref="AE1094">
    <cfRule type="cellIs" dxfId="2583" priority="2616" stopIfTrue="1" operator="equal">
      <formula>"NO ADMISIBLE"</formula>
    </cfRule>
    <cfRule type="cellIs" dxfId="2582" priority="2617" stopIfTrue="1" operator="equal">
      <formula>"ADMISIBLE"</formula>
    </cfRule>
  </conditionalFormatting>
  <conditionalFormatting sqref="AG1094:AG1103">
    <cfRule type="cellIs" dxfId="2581" priority="2615" stopIfTrue="1" operator="equal">
      <formula>"NO ADMISIBLE"</formula>
    </cfRule>
  </conditionalFormatting>
  <conditionalFormatting sqref="AG1094">
    <cfRule type="cellIs" dxfId="2580" priority="2613" stopIfTrue="1" operator="equal">
      <formula>"NO ADMISIBLE"</formula>
    </cfRule>
    <cfRule type="cellIs" dxfId="2579" priority="2614" stopIfTrue="1" operator="equal">
      <formula>"ADMISIBLE"</formula>
    </cfRule>
  </conditionalFormatting>
  <conditionalFormatting sqref="R1094:R1104">
    <cfRule type="cellIs" dxfId="2578" priority="2612" stopIfTrue="1" operator="equal">
      <formula>"NO ADMISIBLE"</formula>
    </cfRule>
  </conditionalFormatting>
  <conditionalFormatting sqref="D1094:D1103">
    <cfRule type="cellIs" dxfId="2577" priority="2611" stopIfTrue="1" operator="equal">
      <formula>"NO ADMISIBLE"</formula>
    </cfRule>
  </conditionalFormatting>
  <conditionalFormatting sqref="AI1094:AI1104">
    <cfRule type="cellIs" dxfId="2576" priority="2610" stopIfTrue="1" operator="equal">
      <formula>"NO ADMISIBLE"</formula>
    </cfRule>
  </conditionalFormatting>
  <conditionalFormatting sqref="AI1094:AI1104">
    <cfRule type="cellIs" dxfId="2575" priority="2608" stopIfTrue="1" operator="equal">
      <formula>"NO ADMISIBLE"</formula>
    </cfRule>
    <cfRule type="cellIs" dxfId="2574" priority="2609" stopIfTrue="1" operator="equal">
      <formula>"ADMISIBLE"</formula>
    </cfRule>
  </conditionalFormatting>
  <conditionalFormatting sqref="AA1094:AA1104">
    <cfRule type="cellIs" dxfId="2573" priority="2607" stopIfTrue="1" operator="equal">
      <formula>"NO ADMISIBLE"</formula>
    </cfRule>
  </conditionalFormatting>
  <conditionalFormatting sqref="AA1094:AA1104">
    <cfRule type="cellIs" dxfId="2572" priority="2605" stopIfTrue="1" operator="equal">
      <formula>"NO ADMISIBLE"</formula>
    </cfRule>
    <cfRule type="cellIs" dxfId="2571" priority="2606" stopIfTrue="1" operator="equal">
      <formula>"ADMISIBLE"</formula>
    </cfRule>
  </conditionalFormatting>
  <conditionalFormatting sqref="J1096:J1104">
    <cfRule type="cellIs" dxfId="2570" priority="2604" stopIfTrue="1" operator="equal">
      <formula>"NO ADMISIBLE"</formula>
    </cfRule>
  </conditionalFormatting>
  <conditionalFormatting sqref="M1095">
    <cfRule type="cellIs" dxfId="2569" priority="2603" stopIfTrue="1" operator="equal">
      <formula>"NO ADMISIBLE"</formula>
    </cfRule>
  </conditionalFormatting>
  <conditionalFormatting sqref="T1094:T1103">
    <cfRule type="cellIs" dxfId="2568" priority="2602" stopIfTrue="1" operator="equal">
      <formula>"NO ADMISIBLE"</formula>
    </cfRule>
  </conditionalFormatting>
  <conditionalFormatting sqref="T1095:T1103">
    <cfRule type="cellIs" dxfId="2567" priority="2599" operator="equal">
      <formula>"VERIFICAR"</formula>
    </cfRule>
    <cfRule type="cellIs" dxfId="2566" priority="2600" operator="equal">
      <formula>"NO"</formula>
    </cfRule>
    <cfRule type="cellIs" dxfId="2565" priority="2601" operator="equal">
      <formula>"SI"</formula>
    </cfRule>
  </conditionalFormatting>
  <conditionalFormatting sqref="AB1094:AB1103">
    <cfRule type="cellIs" dxfId="2564" priority="2598" stopIfTrue="1" operator="equal">
      <formula>"NO ADMISIBLE"</formula>
    </cfRule>
  </conditionalFormatting>
  <conditionalFormatting sqref="AC1094:AC1103">
    <cfRule type="cellIs" dxfId="2563" priority="2597" stopIfTrue="1" operator="equal">
      <formula>"NO ADMISIBLE"</formula>
    </cfRule>
  </conditionalFormatting>
  <conditionalFormatting sqref="AF1094:AF1104">
    <cfRule type="cellIs" dxfId="2562" priority="2596" stopIfTrue="1" operator="equal">
      <formula>"NO ADMISIBLE"</formula>
    </cfRule>
  </conditionalFormatting>
  <conditionalFormatting sqref="AF1094:AF1104">
    <cfRule type="cellIs" dxfId="2561" priority="2594" stopIfTrue="1" operator="equal">
      <formula>"NO ADMISIBLE"</formula>
    </cfRule>
    <cfRule type="cellIs" dxfId="2560" priority="2595" stopIfTrue="1" operator="equal">
      <formula>"ADMISIBLE"</formula>
    </cfRule>
  </conditionalFormatting>
  <conditionalFormatting sqref="AH1094:AH1104">
    <cfRule type="cellIs" dxfId="2559" priority="2593" stopIfTrue="1" operator="equal">
      <formula>"NO ADMISIBLE"</formula>
    </cfRule>
  </conditionalFormatting>
  <conditionalFormatting sqref="AH1094:AH1104">
    <cfRule type="cellIs" dxfId="2558" priority="2591" stopIfTrue="1" operator="equal">
      <formula>"NO ADMISIBLE"</formula>
    </cfRule>
    <cfRule type="cellIs" dxfId="2557" priority="2592" stopIfTrue="1" operator="equal">
      <formula>"ADMISIBLE"</formula>
    </cfRule>
  </conditionalFormatting>
  <conditionalFormatting sqref="B1095:C1095">
    <cfRule type="cellIs" dxfId="2556" priority="2590" stopIfTrue="1" operator="equal">
      <formula>"NO ADMISIBLE"</formula>
    </cfRule>
  </conditionalFormatting>
  <conditionalFormatting sqref="K1098:M1102 M1096:M1097">
    <cfRule type="cellIs" dxfId="2555" priority="2589" stopIfTrue="1" operator="equal">
      <formula>"NO ADMISIBLE"</formula>
    </cfRule>
  </conditionalFormatting>
  <conditionalFormatting sqref="J1095:J1104">
    <cfRule type="cellIs" dxfId="2554" priority="2588" stopIfTrue="1" operator="equal">
      <formula>"NO ADMISIBLE"</formula>
    </cfRule>
  </conditionalFormatting>
  <conditionalFormatting sqref="K1098:L1104">
    <cfRule type="cellIs" dxfId="2553" priority="2587" stopIfTrue="1" operator="equal">
      <formula>"NO ADMISIBLE"</formula>
    </cfRule>
  </conditionalFormatting>
  <conditionalFormatting sqref="C1098:M1104 M1095:M1097 C1095:J1097 B1095:B1104">
    <cfRule type="expression" dxfId="2552" priority="2586">
      <formula>MOD(ROW(),2)=0</formula>
    </cfRule>
  </conditionalFormatting>
  <conditionalFormatting sqref="T1104:U1104">
    <cfRule type="cellIs" dxfId="2551" priority="2585" stopIfTrue="1" operator="equal">
      <formula>"NO ADMISIBLE"</formula>
    </cfRule>
  </conditionalFormatting>
  <conditionalFormatting sqref="T1104:U1104">
    <cfRule type="cellIs" dxfId="2550" priority="2582" operator="equal">
      <formula>"VERIFICAR"</formula>
    </cfRule>
    <cfRule type="cellIs" dxfId="2549" priority="2583" operator="equal">
      <formula>"NO"</formula>
    </cfRule>
    <cfRule type="cellIs" dxfId="2548" priority="2584" operator="equal">
      <formula>"SI"</formula>
    </cfRule>
  </conditionalFormatting>
  <conditionalFormatting sqref="W1104">
    <cfRule type="cellIs" dxfId="2547" priority="2581" stopIfTrue="1" operator="equal">
      <formula>"NO ADMISIBLE"</formula>
    </cfRule>
  </conditionalFormatting>
  <conditionalFormatting sqref="W1104">
    <cfRule type="cellIs" dxfId="2546" priority="2578" operator="equal">
      <formula>"VERIFICAR"</formula>
    </cfRule>
    <cfRule type="cellIs" dxfId="2545" priority="2579" operator="equal">
      <formula>"NO"</formula>
    </cfRule>
    <cfRule type="cellIs" dxfId="2544" priority="2580" operator="equal">
      <formula>"SI"</formula>
    </cfRule>
  </conditionalFormatting>
  <conditionalFormatting sqref="Y1104">
    <cfRule type="cellIs" dxfId="2543" priority="2577" stopIfTrue="1" operator="equal">
      <formula>"NO ADMISIBLE"</formula>
    </cfRule>
  </conditionalFormatting>
  <conditionalFormatting sqref="Y1104">
    <cfRule type="cellIs" dxfId="2542" priority="2574" operator="equal">
      <formula>"VERIFICAR"</formula>
    </cfRule>
    <cfRule type="cellIs" dxfId="2541" priority="2575" operator="equal">
      <formula>"NO"</formula>
    </cfRule>
    <cfRule type="cellIs" dxfId="2540" priority="2576" operator="equal">
      <formula>"SI"</formula>
    </cfRule>
  </conditionalFormatting>
  <conditionalFormatting sqref="AA1104:AI1104">
    <cfRule type="cellIs" dxfId="2539" priority="2573" stopIfTrue="1" operator="equal">
      <formula>"NO ADMISIBLE"</formula>
    </cfRule>
  </conditionalFormatting>
  <conditionalFormatting sqref="AA1104:AI1104">
    <cfRule type="cellIs" dxfId="2538" priority="2570" operator="equal">
      <formula>"VERIFICAR"</formula>
    </cfRule>
    <cfRule type="cellIs" dxfId="2537" priority="2571" operator="equal">
      <formula>"NO"</formula>
    </cfRule>
    <cfRule type="cellIs" dxfId="2536" priority="2572" operator="equal">
      <formula>"SI"</formula>
    </cfRule>
  </conditionalFormatting>
  <conditionalFormatting sqref="S1094">
    <cfRule type="cellIs" dxfId="2535" priority="2569" stopIfTrue="1" operator="equal">
      <formula>"NO ADMISIBLE"</formula>
    </cfRule>
  </conditionalFormatting>
  <conditionalFormatting sqref="S1094">
    <cfRule type="cellIs" dxfId="2534" priority="2567" stopIfTrue="1" operator="equal">
      <formula>"NO ADMISIBLE"</formula>
    </cfRule>
    <cfRule type="cellIs" dxfId="2533" priority="2568" stopIfTrue="1" operator="equal">
      <formula>"ADMISIBLE"</formula>
    </cfRule>
  </conditionalFormatting>
  <conditionalFormatting sqref="K1096:L1097">
    <cfRule type="cellIs" dxfId="2532" priority="2566" stopIfTrue="1" operator="equal">
      <formula>"NO ADMISIBLE"</formula>
    </cfRule>
  </conditionalFormatting>
  <conditionalFormatting sqref="K1095:L1097">
    <cfRule type="cellIs" dxfId="2531" priority="2565" stopIfTrue="1" operator="equal">
      <formula>"NO ADMISIBLE"</formula>
    </cfRule>
  </conditionalFormatting>
  <conditionalFormatting sqref="K1095:L1097">
    <cfRule type="expression" dxfId="2530" priority="2564">
      <formula>MOD(ROW(),2)=0</formula>
    </cfRule>
  </conditionalFormatting>
  <conditionalFormatting sqref="K1095:L1097">
    <cfRule type="expression" dxfId="2529" priority="2563">
      <formula>AND(ROW()=CELL("row"),COLUMN()=CELL("COL"))</formula>
    </cfRule>
  </conditionalFormatting>
  <conditionalFormatting sqref="AA1094:AA1104">
    <cfRule type="cellIs" dxfId="2528" priority="2562" stopIfTrue="1" operator="equal">
      <formula>"NO ADMISIBLE"</formula>
    </cfRule>
  </conditionalFormatting>
  <conditionalFormatting sqref="AA1094:AA1104">
    <cfRule type="cellIs" dxfId="2527" priority="2560" stopIfTrue="1" operator="equal">
      <formula>"NO ADMISIBLE"</formula>
    </cfRule>
    <cfRule type="cellIs" dxfId="2526" priority="2561" stopIfTrue="1" operator="equal">
      <formula>"ADMISIBLE"</formula>
    </cfRule>
  </conditionalFormatting>
  <conditionalFormatting sqref="Q1094:AI1094 T1095:AI1104 Q1095:R1104">
    <cfRule type="cellIs" dxfId="2525" priority="2559" operator="equal">
      <formula>"NO CUMPLE"</formula>
    </cfRule>
  </conditionalFormatting>
  <conditionalFormatting sqref="B1100:B1103">
    <cfRule type="cellIs" dxfId="2524" priority="2558" stopIfTrue="1" operator="equal">
      <formula>"NO ADMISIBLE"</formula>
    </cfRule>
  </conditionalFormatting>
  <conditionalFormatting sqref="C1106 C1112:C1115 AD1106:AD1115 U1106:U1115 Y1106:Z1115 M1115:M1116 Z1116 M1106:Q1106 N1107:Q1116">
    <cfRule type="cellIs" dxfId="2523" priority="2557" stopIfTrue="1" operator="equal">
      <formula>"NO ADMISIBLE"</formula>
    </cfRule>
  </conditionalFormatting>
  <conditionalFormatting sqref="V1106:Y1106 V1107:X1115 V1116 X1116">
    <cfRule type="cellIs" dxfId="2522" priority="2555" stopIfTrue="1" operator="equal">
      <formula>"NO ADMISIBLE"</formula>
    </cfRule>
    <cfRule type="cellIs" dxfId="2521" priority="2556" stopIfTrue="1" operator="equal">
      <formula>"ADMISIBLE"</formula>
    </cfRule>
  </conditionalFormatting>
  <conditionalFormatting sqref="Z1106:Z1116">
    <cfRule type="cellIs" dxfId="2520" priority="2553" stopIfTrue="1" operator="equal">
      <formula>"NO ADMISIBLE"</formula>
    </cfRule>
    <cfRule type="cellIs" dxfId="2519" priority="2554" stopIfTrue="1" operator="equal">
      <formula>"ADMISIBLE"</formula>
    </cfRule>
  </conditionalFormatting>
  <conditionalFormatting sqref="AE1106:AE1115">
    <cfRule type="cellIs" dxfId="2518" priority="2552" stopIfTrue="1" operator="equal">
      <formula>"NO ADMISIBLE"</formula>
    </cfRule>
  </conditionalFormatting>
  <conditionalFormatting sqref="AE1106">
    <cfRule type="cellIs" dxfId="2517" priority="2550" stopIfTrue="1" operator="equal">
      <formula>"NO ADMISIBLE"</formula>
    </cfRule>
    <cfRule type="cellIs" dxfId="2516" priority="2551" stopIfTrue="1" operator="equal">
      <formula>"ADMISIBLE"</formula>
    </cfRule>
  </conditionalFormatting>
  <conditionalFormatting sqref="AG1106:AG1115">
    <cfRule type="cellIs" dxfId="2515" priority="2549" stopIfTrue="1" operator="equal">
      <formula>"NO ADMISIBLE"</formula>
    </cfRule>
  </conditionalFormatting>
  <conditionalFormatting sqref="AG1106">
    <cfRule type="cellIs" dxfId="2514" priority="2547" stopIfTrue="1" operator="equal">
      <formula>"NO ADMISIBLE"</formula>
    </cfRule>
    <cfRule type="cellIs" dxfId="2513" priority="2548" stopIfTrue="1" operator="equal">
      <formula>"ADMISIBLE"</formula>
    </cfRule>
  </conditionalFormatting>
  <conditionalFormatting sqref="R1106:R1116">
    <cfRule type="cellIs" dxfId="2512" priority="2546" stopIfTrue="1" operator="equal">
      <formula>"NO ADMISIBLE"</formula>
    </cfRule>
  </conditionalFormatting>
  <conditionalFormatting sqref="D1106:D1115">
    <cfRule type="cellIs" dxfId="2511" priority="2545" stopIfTrue="1" operator="equal">
      <formula>"NO ADMISIBLE"</formula>
    </cfRule>
  </conditionalFormatting>
  <conditionalFormatting sqref="AI1106:AI1116">
    <cfRule type="cellIs" dxfId="2510" priority="2544" stopIfTrue="1" operator="equal">
      <formula>"NO ADMISIBLE"</formula>
    </cfRule>
  </conditionalFormatting>
  <conditionalFormatting sqref="AI1106:AI1116">
    <cfRule type="cellIs" dxfId="2509" priority="2542" stopIfTrue="1" operator="equal">
      <formula>"NO ADMISIBLE"</formula>
    </cfRule>
    <cfRule type="cellIs" dxfId="2508" priority="2543" stopIfTrue="1" operator="equal">
      <formula>"ADMISIBLE"</formula>
    </cfRule>
  </conditionalFormatting>
  <conditionalFormatting sqref="AA1106:AA1116">
    <cfRule type="cellIs" dxfId="2507" priority="2541" stopIfTrue="1" operator="equal">
      <formula>"NO ADMISIBLE"</formula>
    </cfRule>
  </conditionalFormatting>
  <conditionalFormatting sqref="AA1106:AA1116">
    <cfRule type="cellIs" dxfId="2506" priority="2539" stopIfTrue="1" operator="equal">
      <formula>"NO ADMISIBLE"</formula>
    </cfRule>
    <cfRule type="cellIs" dxfId="2505" priority="2540" stopIfTrue="1" operator="equal">
      <formula>"ADMISIBLE"</formula>
    </cfRule>
  </conditionalFormatting>
  <conditionalFormatting sqref="J1108:J1116">
    <cfRule type="cellIs" dxfId="2504" priority="2538" stopIfTrue="1" operator="equal">
      <formula>"NO ADMISIBLE"</formula>
    </cfRule>
  </conditionalFormatting>
  <conditionalFormatting sqref="M1107">
    <cfRule type="cellIs" dxfId="2503" priority="2537" stopIfTrue="1" operator="equal">
      <formula>"NO ADMISIBLE"</formula>
    </cfRule>
  </conditionalFormatting>
  <conditionalFormatting sqref="T1106:T1115">
    <cfRule type="cellIs" dxfId="2502" priority="2536" stopIfTrue="1" operator="equal">
      <formula>"NO ADMISIBLE"</formula>
    </cfRule>
  </conditionalFormatting>
  <conditionalFormatting sqref="T1107:T1115">
    <cfRule type="cellIs" dxfId="2501" priority="2533" operator="equal">
      <formula>"VERIFICAR"</formula>
    </cfRule>
    <cfRule type="cellIs" dxfId="2500" priority="2534" operator="equal">
      <formula>"NO"</formula>
    </cfRule>
    <cfRule type="cellIs" dxfId="2499" priority="2535" operator="equal">
      <formula>"SI"</formula>
    </cfRule>
  </conditionalFormatting>
  <conditionalFormatting sqref="AB1106:AB1115">
    <cfRule type="cellIs" dxfId="2498" priority="2532" stopIfTrue="1" operator="equal">
      <formula>"NO ADMISIBLE"</formula>
    </cfRule>
  </conditionalFormatting>
  <conditionalFormatting sqref="AC1106:AC1115">
    <cfRule type="cellIs" dxfId="2497" priority="2531" stopIfTrue="1" operator="equal">
      <formula>"NO ADMISIBLE"</formula>
    </cfRule>
  </conditionalFormatting>
  <conditionalFormatting sqref="AF1106:AF1116">
    <cfRule type="cellIs" dxfId="2496" priority="2530" stopIfTrue="1" operator="equal">
      <formula>"NO ADMISIBLE"</formula>
    </cfRule>
  </conditionalFormatting>
  <conditionalFormatting sqref="AF1106:AF1116">
    <cfRule type="cellIs" dxfId="2495" priority="2528" stopIfTrue="1" operator="equal">
      <formula>"NO ADMISIBLE"</formula>
    </cfRule>
    <cfRule type="cellIs" dxfId="2494" priority="2529" stopIfTrue="1" operator="equal">
      <formula>"ADMISIBLE"</formula>
    </cfRule>
  </conditionalFormatting>
  <conditionalFormatting sqref="AH1106:AH1116">
    <cfRule type="cellIs" dxfId="2493" priority="2527" stopIfTrue="1" operator="equal">
      <formula>"NO ADMISIBLE"</formula>
    </cfRule>
  </conditionalFormatting>
  <conditionalFormatting sqref="AH1106:AH1116">
    <cfRule type="cellIs" dxfId="2492" priority="2525" stopIfTrue="1" operator="equal">
      <formula>"NO ADMISIBLE"</formula>
    </cfRule>
    <cfRule type="cellIs" dxfId="2491" priority="2526" stopIfTrue="1" operator="equal">
      <formula>"ADMISIBLE"</formula>
    </cfRule>
  </conditionalFormatting>
  <conditionalFormatting sqref="B1107:C1107">
    <cfRule type="cellIs" dxfId="2490" priority="2524" stopIfTrue="1" operator="equal">
      <formula>"NO ADMISIBLE"</formula>
    </cfRule>
  </conditionalFormatting>
  <conditionalFormatting sqref="K1110:M1114 M1108:M1109">
    <cfRule type="cellIs" dxfId="2489" priority="2523" stopIfTrue="1" operator="equal">
      <formula>"NO ADMISIBLE"</formula>
    </cfRule>
  </conditionalFormatting>
  <conditionalFormatting sqref="J1107:J1116">
    <cfRule type="cellIs" dxfId="2488" priority="2522" stopIfTrue="1" operator="equal">
      <formula>"NO ADMISIBLE"</formula>
    </cfRule>
  </conditionalFormatting>
  <conditionalFormatting sqref="K1110:L1116">
    <cfRule type="cellIs" dxfId="2487" priority="2521" stopIfTrue="1" operator="equal">
      <formula>"NO ADMISIBLE"</formula>
    </cfRule>
  </conditionalFormatting>
  <conditionalFormatting sqref="C1110:M1116 M1107:M1109 C1107:J1109 B1107:B1116">
    <cfRule type="expression" dxfId="2486" priority="2520">
      <formula>MOD(ROW(),2)=0</formula>
    </cfRule>
  </conditionalFormatting>
  <conditionalFormatting sqref="T1116:U1116">
    <cfRule type="cellIs" dxfId="2485" priority="2519" stopIfTrue="1" operator="equal">
      <formula>"NO ADMISIBLE"</formula>
    </cfRule>
  </conditionalFormatting>
  <conditionalFormatting sqref="T1116:U1116">
    <cfRule type="cellIs" dxfId="2484" priority="2516" operator="equal">
      <formula>"VERIFICAR"</formula>
    </cfRule>
    <cfRule type="cellIs" dxfId="2483" priority="2517" operator="equal">
      <formula>"NO"</formula>
    </cfRule>
    <cfRule type="cellIs" dxfId="2482" priority="2518" operator="equal">
      <formula>"SI"</formula>
    </cfRule>
  </conditionalFormatting>
  <conditionalFormatting sqref="W1116">
    <cfRule type="cellIs" dxfId="2481" priority="2515" stopIfTrue="1" operator="equal">
      <formula>"NO ADMISIBLE"</formula>
    </cfRule>
  </conditionalFormatting>
  <conditionalFormatting sqref="W1116">
    <cfRule type="cellIs" dxfId="2480" priority="2512" operator="equal">
      <formula>"VERIFICAR"</formula>
    </cfRule>
    <cfRule type="cellIs" dxfId="2479" priority="2513" operator="equal">
      <formula>"NO"</formula>
    </cfRule>
    <cfRule type="cellIs" dxfId="2478" priority="2514" operator="equal">
      <formula>"SI"</formula>
    </cfRule>
  </conditionalFormatting>
  <conditionalFormatting sqref="Y1116">
    <cfRule type="cellIs" dxfId="2477" priority="2511" stopIfTrue="1" operator="equal">
      <formula>"NO ADMISIBLE"</formula>
    </cfRule>
  </conditionalFormatting>
  <conditionalFormatting sqref="Y1116">
    <cfRule type="cellIs" dxfId="2476" priority="2508" operator="equal">
      <formula>"VERIFICAR"</formula>
    </cfRule>
    <cfRule type="cellIs" dxfId="2475" priority="2509" operator="equal">
      <formula>"NO"</formula>
    </cfRule>
    <cfRule type="cellIs" dxfId="2474" priority="2510" operator="equal">
      <formula>"SI"</formula>
    </cfRule>
  </conditionalFormatting>
  <conditionalFormatting sqref="AA1116:AI1116">
    <cfRule type="cellIs" dxfId="2473" priority="2507" stopIfTrue="1" operator="equal">
      <formula>"NO ADMISIBLE"</formula>
    </cfRule>
  </conditionalFormatting>
  <conditionalFormatting sqref="AA1116:AI1116">
    <cfRule type="cellIs" dxfId="2472" priority="2504" operator="equal">
      <formula>"VERIFICAR"</formula>
    </cfRule>
    <cfRule type="cellIs" dxfId="2471" priority="2505" operator="equal">
      <formula>"NO"</formula>
    </cfRule>
    <cfRule type="cellIs" dxfId="2470" priority="2506" operator="equal">
      <formula>"SI"</formula>
    </cfRule>
  </conditionalFormatting>
  <conditionalFormatting sqref="S1106">
    <cfRule type="cellIs" dxfId="2469" priority="2503" stopIfTrue="1" operator="equal">
      <formula>"NO ADMISIBLE"</formula>
    </cfRule>
  </conditionalFormatting>
  <conditionalFormatting sqref="S1106">
    <cfRule type="cellIs" dxfId="2468" priority="2501" stopIfTrue="1" operator="equal">
      <formula>"NO ADMISIBLE"</formula>
    </cfRule>
    <cfRule type="cellIs" dxfId="2467" priority="2502" stopIfTrue="1" operator="equal">
      <formula>"ADMISIBLE"</formula>
    </cfRule>
  </conditionalFormatting>
  <conditionalFormatting sqref="K1108:L1109">
    <cfRule type="cellIs" dxfId="2466" priority="2500" stopIfTrue="1" operator="equal">
      <formula>"NO ADMISIBLE"</formula>
    </cfRule>
  </conditionalFormatting>
  <conditionalFormatting sqref="K1107:L1109">
    <cfRule type="cellIs" dxfId="2465" priority="2499" stopIfTrue="1" operator="equal">
      <formula>"NO ADMISIBLE"</formula>
    </cfRule>
  </conditionalFormatting>
  <conditionalFormatting sqref="K1107:L1109">
    <cfRule type="expression" dxfId="2464" priority="2498">
      <formula>MOD(ROW(),2)=0</formula>
    </cfRule>
  </conditionalFormatting>
  <conditionalFormatting sqref="K1107:L1109">
    <cfRule type="expression" dxfId="2463" priority="2497">
      <formula>AND(ROW()=CELL("row"),COLUMN()=CELL("COL"))</formula>
    </cfRule>
  </conditionalFormatting>
  <conditionalFormatting sqref="AA1106:AA1116">
    <cfRule type="cellIs" dxfId="2462" priority="2496" stopIfTrue="1" operator="equal">
      <formula>"NO ADMISIBLE"</formula>
    </cfRule>
  </conditionalFormatting>
  <conditionalFormatting sqref="AA1106:AA1116">
    <cfRule type="cellIs" dxfId="2461" priority="2494" stopIfTrue="1" operator="equal">
      <formula>"NO ADMISIBLE"</formula>
    </cfRule>
    <cfRule type="cellIs" dxfId="2460" priority="2495" stopIfTrue="1" operator="equal">
      <formula>"ADMISIBLE"</formula>
    </cfRule>
  </conditionalFormatting>
  <conditionalFormatting sqref="Q1106:AI1106 T1107:AI1116 Q1107:R1116">
    <cfRule type="cellIs" dxfId="2459" priority="2493" operator="equal">
      <formula>"NO CUMPLE"</formula>
    </cfRule>
  </conditionalFormatting>
  <conditionalFormatting sqref="B1112:B1115">
    <cfRule type="cellIs" dxfId="2458" priority="2492" stopIfTrue="1" operator="equal">
      <formula>"NO ADMISIBLE"</formula>
    </cfRule>
  </conditionalFormatting>
  <conditionalFormatting sqref="C1118 C1124:C1127 AD1118:AD1127 U1118:U1127 Y1118:Z1127 M1127:M1128 Z1128 M1118:Q1118 N1119:Q1128">
    <cfRule type="cellIs" dxfId="2457" priority="2491" stopIfTrue="1" operator="equal">
      <formula>"NO ADMISIBLE"</formula>
    </cfRule>
  </conditionalFormatting>
  <conditionalFormatting sqref="V1118:Y1118 V1119:X1127 V1128 X1128">
    <cfRule type="cellIs" dxfId="2456" priority="2489" stopIfTrue="1" operator="equal">
      <formula>"NO ADMISIBLE"</formula>
    </cfRule>
    <cfRule type="cellIs" dxfId="2455" priority="2490" stopIfTrue="1" operator="equal">
      <formula>"ADMISIBLE"</formula>
    </cfRule>
  </conditionalFormatting>
  <conditionalFormatting sqref="Z1118:Z1128">
    <cfRule type="cellIs" dxfId="2454" priority="2487" stopIfTrue="1" operator="equal">
      <formula>"NO ADMISIBLE"</formula>
    </cfRule>
    <cfRule type="cellIs" dxfId="2453" priority="2488" stopIfTrue="1" operator="equal">
      <formula>"ADMISIBLE"</formula>
    </cfRule>
  </conditionalFormatting>
  <conditionalFormatting sqref="AE1118:AE1127">
    <cfRule type="cellIs" dxfId="2452" priority="2486" stopIfTrue="1" operator="equal">
      <formula>"NO ADMISIBLE"</formula>
    </cfRule>
  </conditionalFormatting>
  <conditionalFormatting sqref="AE1118">
    <cfRule type="cellIs" dxfId="2451" priority="2484" stopIfTrue="1" operator="equal">
      <formula>"NO ADMISIBLE"</formula>
    </cfRule>
    <cfRule type="cellIs" dxfId="2450" priority="2485" stopIfTrue="1" operator="equal">
      <formula>"ADMISIBLE"</formula>
    </cfRule>
  </conditionalFormatting>
  <conditionalFormatting sqref="AG1118:AG1127">
    <cfRule type="cellIs" dxfId="2449" priority="2483" stopIfTrue="1" operator="equal">
      <formula>"NO ADMISIBLE"</formula>
    </cfRule>
  </conditionalFormatting>
  <conditionalFormatting sqref="AG1118">
    <cfRule type="cellIs" dxfId="2448" priority="2481" stopIfTrue="1" operator="equal">
      <formula>"NO ADMISIBLE"</formula>
    </cfRule>
    <cfRule type="cellIs" dxfId="2447" priority="2482" stopIfTrue="1" operator="equal">
      <formula>"ADMISIBLE"</formula>
    </cfRule>
  </conditionalFormatting>
  <conditionalFormatting sqref="R1118:R1128">
    <cfRule type="cellIs" dxfId="2446" priority="2480" stopIfTrue="1" operator="equal">
      <formula>"NO ADMISIBLE"</formula>
    </cfRule>
  </conditionalFormatting>
  <conditionalFormatting sqref="D1118:D1127">
    <cfRule type="cellIs" dxfId="2445" priority="2479" stopIfTrue="1" operator="equal">
      <formula>"NO ADMISIBLE"</formula>
    </cfRule>
  </conditionalFormatting>
  <conditionalFormatting sqref="AI1118:AI1128">
    <cfRule type="cellIs" dxfId="2444" priority="2478" stopIfTrue="1" operator="equal">
      <formula>"NO ADMISIBLE"</formula>
    </cfRule>
  </conditionalFormatting>
  <conditionalFormatting sqref="AI1118:AI1128">
    <cfRule type="cellIs" dxfId="2443" priority="2476" stopIfTrue="1" operator="equal">
      <formula>"NO ADMISIBLE"</formula>
    </cfRule>
    <cfRule type="cellIs" dxfId="2442" priority="2477" stopIfTrue="1" operator="equal">
      <formula>"ADMISIBLE"</formula>
    </cfRule>
  </conditionalFormatting>
  <conditionalFormatting sqref="AA1118:AA1128">
    <cfRule type="cellIs" dxfId="2441" priority="2475" stopIfTrue="1" operator="equal">
      <formula>"NO ADMISIBLE"</formula>
    </cfRule>
  </conditionalFormatting>
  <conditionalFormatting sqref="AA1118:AA1128">
    <cfRule type="cellIs" dxfId="2440" priority="2473" stopIfTrue="1" operator="equal">
      <formula>"NO ADMISIBLE"</formula>
    </cfRule>
    <cfRule type="cellIs" dxfId="2439" priority="2474" stopIfTrue="1" operator="equal">
      <formula>"ADMISIBLE"</formula>
    </cfRule>
  </conditionalFormatting>
  <conditionalFormatting sqref="J1120:J1128">
    <cfRule type="cellIs" dxfId="2438" priority="2472" stopIfTrue="1" operator="equal">
      <formula>"NO ADMISIBLE"</formula>
    </cfRule>
  </conditionalFormatting>
  <conditionalFormatting sqref="M1119">
    <cfRule type="cellIs" dxfId="2437" priority="2471" stopIfTrue="1" operator="equal">
      <formula>"NO ADMISIBLE"</formula>
    </cfRule>
  </conditionalFormatting>
  <conditionalFormatting sqref="T1118:T1127">
    <cfRule type="cellIs" dxfId="2436" priority="2470" stopIfTrue="1" operator="equal">
      <formula>"NO ADMISIBLE"</formula>
    </cfRule>
  </conditionalFormatting>
  <conditionalFormatting sqref="T1119:T1127">
    <cfRule type="cellIs" dxfId="2435" priority="2467" operator="equal">
      <formula>"VERIFICAR"</formula>
    </cfRule>
    <cfRule type="cellIs" dxfId="2434" priority="2468" operator="equal">
      <formula>"NO"</formula>
    </cfRule>
    <cfRule type="cellIs" dxfId="2433" priority="2469" operator="equal">
      <formula>"SI"</formula>
    </cfRule>
  </conditionalFormatting>
  <conditionalFormatting sqref="AB1118:AB1127">
    <cfRule type="cellIs" dxfId="2432" priority="2466" stopIfTrue="1" operator="equal">
      <formula>"NO ADMISIBLE"</formula>
    </cfRule>
  </conditionalFormatting>
  <conditionalFormatting sqref="AC1118:AC1127">
    <cfRule type="cellIs" dxfId="2431" priority="2465" stopIfTrue="1" operator="equal">
      <formula>"NO ADMISIBLE"</formula>
    </cfRule>
  </conditionalFormatting>
  <conditionalFormatting sqref="AF1118:AF1128">
    <cfRule type="cellIs" dxfId="2430" priority="2464" stopIfTrue="1" operator="equal">
      <formula>"NO ADMISIBLE"</formula>
    </cfRule>
  </conditionalFormatting>
  <conditionalFormatting sqref="AF1118:AF1128">
    <cfRule type="cellIs" dxfId="2429" priority="2462" stopIfTrue="1" operator="equal">
      <formula>"NO ADMISIBLE"</formula>
    </cfRule>
    <cfRule type="cellIs" dxfId="2428" priority="2463" stopIfTrue="1" operator="equal">
      <formula>"ADMISIBLE"</formula>
    </cfRule>
  </conditionalFormatting>
  <conditionalFormatting sqref="AH1118:AH1128">
    <cfRule type="cellIs" dxfId="2427" priority="2461" stopIfTrue="1" operator="equal">
      <formula>"NO ADMISIBLE"</formula>
    </cfRule>
  </conditionalFormatting>
  <conditionalFormatting sqref="AH1118:AH1128">
    <cfRule type="cellIs" dxfId="2426" priority="2459" stopIfTrue="1" operator="equal">
      <formula>"NO ADMISIBLE"</formula>
    </cfRule>
    <cfRule type="cellIs" dxfId="2425" priority="2460" stopIfTrue="1" operator="equal">
      <formula>"ADMISIBLE"</formula>
    </cfRule>
  </conditionalFormatting>
  <conditionalFormatting sqref="B1119:C1119">
    <cfRule type="cellIs" dxfId="2424" priority="2458" stopIfTrue="1" operator="equal">
      <formula>"NO ADMISIBLE"</formula>
    </cfRule>
  </conditionalFormatting>
  <conditionalFormatting sqref="K1122:M1126 M1120:M1121">
    <cfRule type="cellIs" dxfId="2423" priority="2457" stopIfTrue="1" operator="equal">
      <formula>"NO ADMISIBLE"</formula>
    </cfRule>
  </conditionalFormatting>
  <conditionalFormatting sqref="J1119:J1128">
    <cfRule type="cellIs" dxfId="2422" priority="2456" stopIfTrue="1" operator="equal">
      <formula>"NO ADMISIBLE"</formula>
    </cfRule>
  </conditionalFormatting>
  <conditionalFormatting sqref="K1122:L1128">
    <cfRule type="cellIs" dxfId="2421" priority="2455" stopIfTrue="1" operator="equal">
      <formula>"NO ADMISIBLE"</formula>
    </cfRule>
  </conditionalFormatting>
  <conditionalFormatting sqref="C1122:M1128 M1119:M1121 C1119:J1121 B1119:B1128">
    <cfRule type="expression" dxfId="2420" priority="2454">
      <formula>MOD(ROW(),2)=0</formula>
    </cfRule>
  </conditionalFormatting>
  <conditionalFormatting sqref="T1128:U1128">
    <cfRule type="cellIs" dxfId="2419" priority="2453" stopIfTrue="1" operator="equal">
      <formula>"NO ADMISIBLE"</formula>
    </cfRule>
  </conditionalFormatting>
  <conditionalFormatting sqref="T1128:U1128">
    <cfRule type="cellIs" dxfId="2418" priority="2450" operator="equal">
      <formula>"VERIFICAR"</formula>
    </cfRule>
    <cfRule type="cellIs" dxfId="2417" priority="2451" operator="equal">
      <formula>"NO"</formula>
    </cfRule>
    <cfRule type="cellIs" dxfId="2416" priority="2452" operator="equal">
      <formula>"SI"</formula>
    </cfRule>
  </conditionalFormatting>
  <conditionalFormatting sqref="W1128">
    <cfRule type="cellIs" dxfId="2415" priority="2449" stopIfTrue="1" operator="equal">
      <formula>"NO ADMISIBLE"</formula>
    </cfRule>
  </conditionalFormatting>
  <conditionalFormatting sqref="W1128">
    <cfRule type="cellIs" dxfId="2414" priority="2446" operator="equal">
      <formula>"VERIFICAR"</formula>
    </cfRule>
    <cfRule type="cellIs" dxfId="2413" priority="2447" operator="equal">
      <formula>"NO"</formula>
    </cfRule>
    <cfRule type="cellIs" dxfId="2412" priority="2448" operator="equal">
      <formula>"SI"</formula>
    </cfRule>
  </conditionalFormatting>
  <conditionalFormatting sqref="Y1128">
    <cfRule type="cellIs" dxfId="2411" priority="2445" stopIfTrue="1" operator="equal">
      <formula>"NO ADMISIBLE"</formula>
    </cfRule>
  </conditionalFormatting>
  <conditionalFormatting sqref="Y1128">
    <cfRule type="cellIs" dxfId="2410" priority="2442" operator="equal">
      <formula>"VERIFICAR"</formula>
    </cfRule>
    <cfRule type="cellIs" dxfId="2409" priority="2443" operator="equal">
      <formula>"NO"</formula>
    </cfRule>
    <cfRule type="cellIs" dxfId="2408" priority="2444" operator="equal">
      <formula>"SI"</formula>
    </cfRule>
  </conditionalFormatting>
  <conditionalFormatting sqref="AA1128:AI1128">
    <cfRule type="cellIs" dxfId="2407" priority="2441" stopIfTrue="1" operator="equal">
      <formula>"NO ADMISIBLE"</formula>
    </cfRule>
  </conditionalFormatting>
  <conditionalFormatting sqref="AA1128:AI1128">
    <cfRule type="cellIs" dxfId="2406" priority="2438" operator="equal">
      <formula>"VERIFICAR"</formula>
    </cfRule>
    <cfRule type="cellIs" dxfId="2405" priority="2439" operator="equal">
      <formula>"NO"</formula>
    </cfRule>
    <cfRule type="cellIs" dxfId="2404" priority="2440" operator="equal">
      <formula>"SI"</formula>
    </cfRule>
  </conditionalFormatting>
  <conditionalFormatting sqref="S1118">
    <cfRule type="cellIs" dxfId="2403" priority="2437" stopIfTrue="1" operator="equal">
      <formula>"NO ADMISIBLE"</formula>
    </cfRule>
  </conditionalFormatting>
  <conditionalFormatting sqref="S1118">
    <cfRule type="cellIs" dxfId="2402" priority="2435" stopIfTrue="1" operator="equal">
      <formula>"NO ADMISIBLE"</formula>
    </cfRule>
    <cfRule type="cellIs" dxfId="2401" priority="2436" stopIfTrue="1" operator="equal">
      <formula>"ADMISIBLE"</formula>
    </cfRule>
  </conditionalFormatting>
  <conditionalFormatting sqref="K1120:L1121">
    <cfRule type="cellIs" dxfId="2400" priority="2434" stopIfTrue="1" operator="equal">
      <formula>"NO ADMISIBLE"</formula>
    </cfRule>
  </conditionalFormatting>
  <conditionalFormatting sqref="K1119:L1121">
    <cfRule type="cellIs" dxfId="2399" priority="2433" stopIfTrue="1" operator="equal">
      <formula>"NO ADMISIBLE"</formula>
    </cfRule>
  </conditionalFormatting>
  <conditionalFormatting sqref="K1119:L1121">
    <cfRule type="expression" dxfId="2398" priority="2432">
      <formula>MOD(ROW(),2)=0</formula>
    </cfRule>
  </conditionalFormatting>
  <conditionalFormatting sqref="K1119:L1121">
    <cfRule type="expression" dxfId="2397" priority="2431">
      <formula>AND(ROW()=CELL("row"),COLUMN()=CELL("COL"))</formula>
    </cfRule>
  </conditionalFormatting>
  <conditionalFormatting sqref="AA1118:AA1128">
    <cfRule type="cellIs" dxfId="2396" priority="2430" stopIfTrue="1" operator="equal">
      <formula>"NO ADMISIBLE"</formula>
    </cfRule>
  </conditionalFormatting>
  <conditionalFormatting sqref="AA1118:AA1128">
    <cfRule type="cellIs" dxfId="2395" priority="2428" stopIfTrue="1" operator="equal">
      <formula>"NO ADMISIBLE"</formula>
    </cfRule>
    <cfRule type="cellIs" dxfId="2394" priority="2429" stopIfTrue="1" operator="equal">
      <formula>"ADMISIBLE"</formula>
    </cfRule>
  </conditionalFormatting>
  <conditionalFormatting sqref="Q1118:AI1118 T1119:AI1128 Q1119:R1128">
    <cfRule type="cellIs" dxfId="2393" priority="2427" operator="equal">
      <formula>"NO CUMPLE"</formula>
    </cfRule>
  </conditionalFormatting>
  <conditionalFormatting sqref="B1124:B1127">
    <cfRule type="cellIs" dxfId="2392" priority="2426" stopIfTrue="1" operator="equal">
      <formula>"NO ADMISIBLE"</formula>
    </cfRule>
  </conditionalFormatting>
  <conditionalFormatting sqref="C1130 C1136:C1139 AD1130:AD1139 U1130:U1139 Y1130:Z1139 M1139:M1140 Z1140 M1130:Q1130 N1131:Q1140">
    <cfRule type="cellIs" dxfId="2391" priority="2425" stopIfTrue="1" operator="equal">
      <formula>"NO ADMISIBLE"</formula>
    </cfRule>
  </conditionalFormatting>
  <conditionalFormatting sqref="V1130:Y1130 V1131:X1139 V1140 X1140">
    <cfRule type="cellIs" dxfId="2390" priority="2423" stopIfTrue="1" operator="equal">
      <formula>"NO ADMISIBLE"</formula>
    </cfRule>
    <cfRule type="cellIs" dxfId="2389" priority="2424" stopIfTrue="1" operator="equal">
      <formula>"ADMISIBLE"</formula>
    </cfRule>
  </conditionalFormatting>
  <conditionalFormatting sqref="Z1130:Z1140">
    <cfRule type="cellIs" dxfId="2388" priority="2421" stopIfTrue="1" operator="equal">
      <formula>"NO ADMISIBLE"</formula>
    </cfRule>
    <cfRule type="cellIs" dxfId="2387" priority="2422" stopIfTrue="1" operator="equal">
      <formula>"ADMISIBLE"</formula>
    </cfRule>
  </conditionalFormatting>
  <conditionalFormatting sqref="AE1130:AE1139">
    <cfRule type="cellIs" dxfId="2386" priority="2420" stopIfTrue="1" operator="equal">
      <formula>"NO ADMISIBLE"</formula>
    </cfRule>
  </conditionalFormatting>
  <conditionalFormatting sqref="AE1130">
    <cfRule type="cellIs" dxfId="2385" priority="2418" stopIfTrue="1" operator="equal">
      <formula>"NO ADMISIBLE"</formula>
    </cfRule>
    <cfRule type="cellIs" dxfId="2384" priority="2419" stopIfTrue="1" operator="equal">
      <formula>"ADMISIBLE"</formula>
    </cfRule>
  </conditionalFormatting>
  <conditionalFormatting sqref="AG1130:AG1139">
    <cfRule type="cellIs" dxfId="2383" priority="2417" stopIfTrue="1" operator="equal">
      <formula>"NO ADMISIBLE"</formula>
    </cfRule>
  </conditionalFormatting>
  <conditionalFormatting sqref="AG1130">
    <cfRule type="cellIs" dxfId="2382" priority="2415" stopIfTrue="1" operator="equal">
      <formula>"NO ADMISIBLE"</formula>
    </cfRule>
    <cfRule type="cellIs" dxfId="2381" priority="2416" stopIfTrue="1" operator="equal">
      <formula>"ADMISIBLE"</formula>
    </cfRule>
  </conditionalFormatting>
  <conditionalFormatting sqref="R1130:R1140">
    <cfRule type="cellIs" dxfId="2380" priority="2414" stopIfTrue="1" operator="equal">
      <formula>"NO ADMISIBLE"</formula>
    </cfRule>
  </conditionalFormatting>
  <conditionalFormatting sqref="D1130:D1139">
    <cfRule type="cellIs" dxfId="2379" priority="2413" stopIfTrue="1" operator="equal">
      <formula>"NO ADMISIBLE"</formula>
    </cfRule>
  </conditionalFormatting>
  <conditionalFormatting sqref="AI1130:AI1140">
    <cfRule type="cellIs" dxfId="2378" priority="2412" stopIfTrue="1" operator="equal">
      <formula>"NO ADMISIBLE"</formula>
    </cfRule>
  </conditionalFormatting>
  <conditionalFormatting sqref="AI1130:AI1140">
    <cfRule type="cellIs" dxfId="2377" priority="2410" stopIfTrue="1" operator="equal">
      <formula>"NO ADMISIBLE"</formula>
    </cfRule>
    <cfRule type="cellIs" dxfId="2376" priority="2411" stopIfTrue="1" operator="equal">
      <formula>"ADMISIBLE"</formula>
    </cfRule>
  </conditionalFormatting>
  <conditionalFormatting sqref="AA1130:AA1140">
    <cfRule type="cellIs" dxfId="2375" priority="2409" stopIfTrue="1" operator="equal">
      <formula>"NO ADMISIBLE"</formula>
    </cfRule>
  </conditionalFormatting>
  <conditionalFormatting sqref="AA1130:AA1140">
    <cfRule type="cellIs" dxfId="2374" priority="2407" stopIfTrue="1" operator="equal">
      <formula>"NO ADMISIBLE"</formula>
    </cfRule>
    <cfRule type="cellIs" dxfId="2373" priority="2408" stopIfTrue="1" operator="equal">
      <formula>"ADMISIBLE"</formula>
    </cfRule>
  </conditionalFormatting>
  <conditionalFormatting sqref="J1132:J1140">
    <cfRule type="cellIs" dxfId="2372" priority="2406" stopIfTrue="1" operator="equal">
      <formula>"NO ADMISIBLE"</formula>
    </cfRule>
  </conditionalFormatting>
  <conditionalFormatting sqref="M1131">
    <cfRule type="cellIs" dxfId="2371" priority="2405" stopIfTrue="1" operator="equal">
      <formula>"NO ADMISIBLE"</formula>
    </cfRule>
  </conditionalFormatting>
  <conditionalFormatting sqref="T1130:T1139">
    <cfRule type="cellIs" dxfId="2370" priority="2404" stopIfTrue="1" operator="equal">
      <formula>"NO ADMISIBLE"</formula>
    </cfRule>
  </conditionalFormatting>
  <conditionalFormatting sqref="T1131:T1139">
    <cfRule type="cellIs" dxfId="2369" priority="2401" operator="equal">
      <formula>"VERIFICAR"</formula>
    </cfRule>
    <cfRule type="cellIs" dxfId="2368" priority="2402" operator="equal">
      <formula>"NO"</formula>
    </cfRule>
    <cfRule type="cellIs" dxfId="2367" priority="2403" operator="equal">
      <formula>"SI"</formula>
    </cfRule>
  </conditionalFormatting>
  <conditionalFormatting sqref="AB1130:AB1139">
    <cfRule type="cellIs" dxfId="2366" priority="2400" stopIfTrue="1" operator="equal">
      <formula>"NO ADMISIBLE"</formula>
    </cfRule>
  </conditionalFormatting>
  <conditionalFormatting sqref="AC1130:AC1139">
    <cfRule type="cellIs" dxfId="2365" priority="2399" stopIfTrue="1" operator="equal">
      <formula>"NO ADMISIBLE"</formula>
    </cfRule>
  </conditionalFormatting>
  <conditionalFormatting sqref="AF1130:AF1140">
    <cfRule type="cellIs" dxfId="2364" priority="2398" stopIfTrue="1" operator="equal">
      <formula>"NO ADMISIBLE"</formula>
    </cfRule>
  </conditionalFormatting>
  <conditionalFormatting sqref="AF1130:AF1140">
    <cfRule type="cellIs" dxfId="2363" priority="2396" stopIfTrue="1" operator="equal">
      <formula>"NO ADMISIBLE"</formula>
    </cfRule>
    <cfRule type="cellIs" dxfId="2362" priority="2397" stopIfTrue="1" operator="equal">
      <formula>"ADMISIBLE"</formula>
    </cfRule>
  </conditionalFormatting>
  <conditionalFormatting sqref="AH1130:AH1140">
    <cfRule type="cellIs" dxfId="2361" priority="2395" stopIfTrue="1" operator="equal">
      <formula>"NO ADMISIBLE"</formula>
    </cfRule>
  </conditionalFormatting>
  <conditionalFormatting sqref="AH1130:AH1140">
    <cfRule type="cellIs" dxfId="2360" priority="2393" stopIfTrue="1" operator="equal">
      <formula>"NO ADMISIBLE"</formula>
    </cfRule>
    <cfRule type="cellIs" dxfId="2359" priority="2394" stopIfTrue="1" operator="equal">
      <formula>"ADMISIBLE"</formula>
    </cfRule>
  </conditionalFormatting>
  <conditionalFormatting sqref="B1131:C1131">
    <cfRule type="cellIs" dxfId="2358" priority="2392" stopIfTrue="1" operator="equal">
      <formula>"NO ADMISIBLE"</formula>
    </cfRule>
  </conditionalFormatting>
  <conditionalFormatting sqref="K1134:M1138 M1132:M1133">
    <cfRule type="cellIs" dxfId="2357" priority="2391" stopIfTrue="1" operator="equal">
      <formula>"NO ADMISIBLE"</formula>
    </cfRule>
  </conditionalFormatting>
  <conditionalFormatting sqref="J1131:J1140">
    <cfRule type="cellIs" dxfId="2356" priority="2390" stopIfTrue="1" operator="equal">
      <formula>"NO ADMISIBLE"</formula>
    </cfRule>
  </conditionalFormatting>
  <conditionalFormatting sqref="K1134:L1140">
    <cfRule type="cellIs" dxfId="2355" priority="2389" stopIfTrue="1" operator="equal">
      <formula>"NO ADMISIBLE"</formula>
    </cfRule>
  </conditionalFormatting>
  <conditionalFormatting sqref="C1134:M1140 M1131:M1133 C1131:J1133 B1131:B1140">
    <cfRule type="expression" dxfId="2354" priority="2388">
      <formula>MOD(ROW(),2)=0</formula>
    </cfRule>
  </conditionalFormatting>
  <conditionalFormatting sqref="T1140:U1140">
    <cfRule type="cellIs" dxfId="2353" priority="2387" stopIfTrue="1" operator="equal">
      <formula>"NO ADMISIBLE"</formula>
    </cfRule>
  </conditionalFormatting>
  <conditionalFormatting sqref="T1140:U1140">
    <cfRule type="cellIs" dxfId="2352" priority="2384" operator="equal">
      <formula>"VERIFICAR"</formula>
    </cfRule>
    <cfRule type="cellIs" dxfId="2351" priority="2385" operator="equal">
      <formula>"NO"</formula>
    </cfRule>
    <cfRule type="cellIs" dxfId="2350" priority="2386" operator="equal">
      <formula>"SI"</formula>
    </cfRule>
  </conditionalFormatting>
  <conditionalFormatting sqref="W1140">
    <cfRule type="cellIs" dxfId="2349" priority="2383" stopIfTrue="1" operator="equal">
      <formula>"NO ADMISIBLE"</formula>
    </cfRule>
  </conditionalFormatting>
  <conditionalFormatting sqref="W1140">
    <cfRule type="cellIs" dxfId="2348" priority="2380" operator="equal">
      <formula>"VERIFICAR"</formula>
    </cfRule>
    <cfRule type="cellIs" dxfId="2347" priority="2381" operator="equal">
      <formula>"NO"</formula>
    </cfRule>
    <cfRule type="cellIs" dxfId="2346" priority="2382" operator="equal">
      <formula>"SI"</formula>
    </cfRule>
  </conditionalFormatting>
  <conditionalFormatting sqref="Y1140">
    <cfRule type="cellIs" dxfId="2345" priority="2379" stopIfTrue="1" operator="equal">
      <formula>"NO ADMISIBLE"</formula>
    </cfRule>
  </conditionalFormatting>
  <conditionalFormatting sqref="Y1140">
    <cfRule type="cellIs" dxfId="2344" priority="2376" operator="equal">
      <formula>"VERIFICAR"</formula>
    </cfRule>
    <cfRule type="cellIs" dxfId="2343" priority="2377" operator="equal">
      <formula>"NO"</formula>
    </cfRule>
    <cfRule type="cellIs" dxfId="2342" priority="2378" operator="equal">
      <formula>"SI"</formula>
    </cfRule>
  </conditionalFormatting>
  <conditionalFormatting sqref="AA1140:AI1140">
    <cfRule type="cellIs" dxfId="2341" priority="2375" stopIfTrue="1" operator="equal">
      <formula>"NO ADMISIBLE"</formula>
    </cfRule>
  </conditionalFormatting>
  <conditionalFormatting sqref="AA1140:AI1140">
    <cfRule type="cellIs" dxfId="2340" priority="2372" operator="equal">
      <formula>"VERIFICAR"</formula>
    </cfRule>
    <cfRule type="cellIs" dxfId="2339" priority="2373" operator="equal">
      <formula>"NO"</formula>
    </cfRule>
    <cfRule type="cellIs" dxfId="2338" priority="2374" operator="equal">
      <formula>"SI"</formula>
    </cfRule>
  </conditionalFormatting>
  <conditionalFormatting sqref="S1130">
    <cfRule type="cellIs" dxfId="2337" priority="2371" stopIfTrue="1" operator="equal">
      <formula>"NO ADMISIBLE"</formula>
    </cfRule>
  </conditionalFormatting>
  <conditionalFormatting sqref="S1130">
    <cfRule type="cellIs" dxfId="2336" priority="2369" stopIfTrue="1" operator="equal">
      <formula>"NO ADMISIBLE"</formula>
    </cfRule>
    <cfRule type="cellIs" dxfId="2335" priority="2370" stopIfTrue="1" operator="equal">
      <formula>"ADMISIBLE"</formula>
    </cfRule>
  </conditionalFormatting>
  <conditionalFormatting sqref="K1132:L1133">
    <cfRule type="cellIs" dxfId="2334" priority="2368" stopIfTrue="1" operator="equal">
      <formula>"NO ADMISIBLE"</formula>
    </cfRule>
  </conditionalFormatting>
  <conditionalFormatting sqref="K1131:L1133">
    <cfRule type="cellIs" dxfId="2333" priority="2367" stopIfTrue="1" operator="equal">
      <formula>"NO ADMISIBLE"</formula>
    </cfRule>
  </conditionalFormatting>
  <conditionalFormatting sqref="K1131:L1133">
    <cfRule type="expression" dxfId="2332" priority="2366">
      <formula>MOD(ROW(),2)=0</formula>
    </cfRule>
  </conditionalFormatting>
  <conditionalFormatting sqref="K1131:L1133">
    <cfRule type="expression" dxfId="2331" priority="2365">
      <formula>AND(ROW()=CELL("row"),COLUMN()=CELL("COL"))</formula>
    </cfRule>
  </conditionalFormatting>
  <conditionalFormatting sqref="AA1130:AA1140">
    <cfRule type="cellIs" dxfId="2330" priority="2364" stopIfTrue="1" operator="equal">
      <formula>"NO ADMISIBLE"</formula>
    </cfRule>
  </conditionalFormatting>
  <conditionalFormatting sqref="AA1130:AA1140">
    <cfRule type="cellIs" dxfId="2329" priority="2362" stopIfTrue="1" operator="equal">
      <formula>"NO ADMISIBLE"</formula>
    </cfRule>
    <cfRule type="cellIs" dxfId="2328" priority="2363" stopIfTrue="1" operator="equal">
      <formula>"ADMISIBLE"</formula>
    </cfRule>
  </conditionalFormatting>
  <conditionalFormatting sqref="Q1130:AI1130 T1131:AI1140 Q1131:R1140">
    <cfRule type="cellIs" dxfId="2327" priority="2361" operator="equal">
      <formula>"NO CUMPLE"</formula>
    </cfRule>
  </conditionalFormatting>
  <conditionalFormatting sqref="B1136:B1139">
    <cfRule type="cellIs" dxfId="2326" priority="2360" stopIfTrue="1" operator="equal">
      <formula>"NO ADMISIBLE"</formula>
    </cfRule>
  </conditionalFormatting>
  <conditionalFormatting sqref="C1142 C1148:C1151 AD1142:AD1151 U1142:U1151 Y1142:Z1151 M1151:M1152 Z1152 M1142:Q1142 N1143:Q1152">
    <cfRule type="cellIs" dxfId="2325" priority="2359" stopIfTrue="1" operator="equal">
      <formula>"NO ADMISIBLE"</formula>
    </cfRule>
  </conditionalFormatting>
  <conditionalFormatting sqref="V1142:Y1142 V1143:X1151 V1152 X1152">
    <cfRule type="cellIs" dxfId="2324" priority="2357" stopIfTrue="1" operator="equal">
      <formula>"NO ADMISIBLE"</formula>
    </cfRule>
    <cfRule type="cellIs" dxfId="2323" priority="2358" stopIfTrue="1" operator="equal">
      <formula>"ADMISIBLE"</formula>
    </cfRule>
  </conditionalFormatting>
  <conditionalFormatting sqref="Z1142:Z1152">
    <cfRule type="cellIs" dxfId="2322" priority="2355" stopIfTrue="1" operator="equal">
      <formula>"NO ADMISIBLE"</formula>
    </cfRule>
    <cfRule type="cellIs" dxfId="2321" priority="2356" stopIfTrue="1" operator="equal">
      <formula>"ADMISIBLE"</formula>
    </cfRule>
  </conditionalFormatting>
  <conditionalFormatting sqref="AE1142:AE1151">
    <cfRule type="cellIs" dxfId="2320" priority="2354" stopIfTrue="1" operator="equal">
      <formula>"NO ADMISIBLE"</formula>
    </cfRule>
  </conditionalFormatting>
  <conditionalFormatting sqref="AE1142">
    <cfRule type="cellIs" dxfId="2319" priority="2352" stopIfTrue="1" operator="equal">
      <formula>"NO ADMISIBLE"</formula>
    </cfRule>
    <cfRule type="cellIs" dxfId="2318" priority="2353" stopIfTrue="1" operator="equal">
      <formula>"ADMISIBLE"</formula>
    </cfRule>
  </conditionalFormatting>
  <conditionalFormatting sqref="AG1142:AG1151">
    <cfRule type="cellIs" dxfId="2317" priority="2351" stopIfTrue="1" operator="equal">
      <formula>"NO ADMISIBLE"</formula>
    </cfRule>
  </conditionalFormatting>
  <conditionalFormatting sqref="AG1142">
    <cfRule type="cellIs" dxfId="2316" priority="2349" stopIfTrue="1" operator="equal">
      <formula>"NO ADMISIBLE"</formula>
    </cfRule>
    <cfRule type="cellIs" dxfId="2315" priority="2350" stopIfTrue="1" operator="equal">
      <formula>"ADMISIBLE"</formula>
    </cfRule>
  </conditionalFormatting>
  <conditionalFormatting sqref="R1142:R1152">
    <cfRule type="cellIs" dxfId="2314" priority="2348" stopIfTrue="1" operator="equal">
      <formula>"NO ADMISIBLE"</formula>
    </cfRule>
  </conditionalFormatting>
  <conditionalFormatting sqref="D1142:D1151">
    <cfRule type="cellIs" dxfId="2313" priority="2347" stopIfTrue="1" operator="equal">
      <formula>"NO ADMISIBLE"</formula>
    </cfRule>
  </conditionalFormatting>
  <conditionalFormatting sqref="AI1142:AI1152">
    <cfRule type="cellIs" dxfId="2312" priority="2346" stopIfTrue="1" operator="equal">
      <formula>"NO ADMISIBLE"</formula>
    </cfRule>
  </conditionalFormatting>
  <conditionalFormatting sqref="AI1142:AI1152">
    <cfRule type="cellIs" dxfId="2311" priority="2344" stopIfTrue="1" operator="equal">
      <formula>"NO ADMISIBLE"</formula>
    </cfRule>
    <cfRule type="cellIs" dxfId="2310" priority="2345" stopIfTrue="1" operator="equal">
      <formula>"ADMISIBLE"</formula>
    </cfRule>
  </conditionalFormatting>
  <conditionalFormatting sqref="AA1142:AA1152">
    <cfRule type="cellIs" dxfId="2309" priority="2343" stopIfTrue="1" operator="equal">
      <formula>"NO ADMISIBLE"</formula>
    </cfRule>
  </conditionalFormatting>
  <conditionalFormatting sqref="AA1142:AA1152">
    <cfRule type="cellIs" dxfId="2308" priority="2341" stopIfTrue="1" operator="equal">
      <formula>"NO ADMISIBLE"</formula>
    </cfRule>
    <cfRule type="cellIs" dxfId="2307" priority="2342" stopIfTrue="1" operator="equal">
      <formula>"ADMISIBLE"</formula>
    </cfRule>
  </conditionalFormatting>
  <conditionalFormatting sqref="J1144:J1152">
    <cfRule type="cellIs" dxfId="2306" priority="2340" stopIfTrue="1" operator="equal">
      <formula>"NO ADMISIBLE"</formula>
    </cfRule>
  </conditionalFormatting>
  <conditionalFormatting sqref="M1143">
    <cfRule type="cellIs" dxfId="2305" priority="2339" stopIfTrue="1" operator="equal">
      <formula>"NO ADMISIBLE"</formula>
    </cfRule>
  </conditionalFormatting>
  <conditionalFormatting sqref="T1142:T1151">
    <cfRule type="cellIs" dxfId="2304" priority="2338" stopIfTrue="1" operator="equal">
      <formula>"NO ADMISIBLE"</formula>
    </cfRule>
  </conditionalFormatting>
  <conditionalFormatting sqref="T1143:T1151">
    <cfRule type="cellIs" dxfId="2303" priority="2335" operator="equal">
      <formula>"VERIFICAR"</formula>
    </cfRule>
    <cfRule type="cellIs" dxfId="2302" priority="2336" operator="equal">
      <formula>"NO"</formula>
    </cfRule>
    <cfRule type="cellIs" dxfId="2301" priority="2337" operator="equal">
      <formula>"SI"</formula>
    </cfRule>
  </conditionalFormatting>
  <conditionalFormatting sqref="AB1142:AB1151">
    <cfRule type="cellIs" dxfId="2300" priority="2334" stopIfTrue="1" operator="equal">
      <formula>"NO ADMISIBLE"</formula>
    </cfRule>
  </conditionalFormatting>
  <conditionalFormatting sqref="AC1142:AC1151">
    <cfRule type="cellIs" dxfId="2299" priority="2333" stopIfTrue="1" operator="equal">
      <formula>"NO ADMISIBLE"</formula>
    </cfRule>
  </conditionalFormatting>
  <conditionalFormatting sqref="AF1142:AF1152">
    <cfRule type="cellIs" dxfId="2298" priority="2332" stopIfTrue="1" operator="equal">
      <formula>"NO ADMISIBLE"</formula>
    </cfRule>
  </conditionalFormatting>
  <conditionalFormatting sqref="AF1142:AF1152">
    <cfRule type="cellIs" dxfId="2297" priority="2330" stopIfTrue="1" operator="equal">
      <formula>"NO ADMISIBLE"</formula>
    </cfRule>
    <cfRule type="cellIs" dxfId="2296" priority="2331" stopIfTrue="1" operator="equal">
      <formula>"ADMISIBLE"</formula>
    </cfRule>
  </conditionalFormatting>
  <conditionalFormatting sqref="AH1142:AH1152">
    <cfRule type="cellIs" dxfId="2295" priority="2329" stopIfTrue="1" operator="equal">
      <formula>"NO ADMISIBLE"</formula>
    </cfRule>
  </conditionalFormatting>
  <conditionalFormatting sqref="AH1142:AH1152">
    <cfRule type="cellIs" dxfId="2294" priority="2327" stopIfTrue="1" operator="equal">
      <formula>"NO ADMISIBLE"</formula>
    </cfRule>
    <cfRule type="cellIs" dxfId="2293" priority="2328" stopIfTrue="1" operator="equal">
      <formula>"ADMISIBLE"</formula>
    </cfRule>
  </conditionalFormatting>
  <conditionalFormatting sqref="B1143:C1143">
    <cfRule type="cellIs" dxfId="2292" priority="2326" stopIfTrue="1" operator="equal">
      <formula>"NO ADMISIBLE"</formula>
    </cfRule>
  </conditionalFormatting>
  <conditionalFormatting sqref="K1146:M1150 M1144:M1145">
    <cfRule type="cellIs" dxfId="2291" priority="2325" stopIfTrue="1" operator="equal">
      <formula>"NO ADMISIBLE"</formula>
    </cfRule>
  </conditionalFormatting>
  <conditionalFormatting sqref="J1143:J1152">
    <cfRule type="cellIs" dxfId="2290" priority="2324" stopIfTrue="1" operator="equal">
      <formula>"NO ADMISIBLE"</formula>
    </cfRule>
  </conditionalFormatting>
  <conditionalFormatting sqref="K1146:L1152">
    <cfRule type="cellIs" dxfId="2289" priority="2323" stopIfTrue="1" operator="equal">
      <formula>"NO ADMISIBLE"</formula>
    </cfRule>
  </conditionalFormatting>
  <conditionalFormatting sqref="C1146:M1152 M1143:M1145 C1143:J1145 B1143:B1152">
    <cfRule type="expression" dxfId="2288" priority="2322">
      <formula>MOD(ROW(),2)=0</formula>
    </cfRule>
  </conditionalFormatting>
  <conditionalFormatting sqref="T1152:U1152">
    <cfRule type="cellIs" dxfId="2287" priority="2321" stopIfTrue="1" operator="equal">
      <formula>"NO ADMISIBLE"</formula>
    </cfRule>
  </conditionalFormatting>
  <conditionalFormatting sqref="T1152:U1152">
    <cfRule type="cellIs" dxfId="2286" priority="2318" operator="equal">
      <formula>"VERIFICAR"</formula>
    </cfRule>
    <cfRule type="cellIs" dxfId="2285" priority="2319" operator="equal">
      <formula>"NO"</formula>
    </cfRule>
    <cfRule type="cellIs" dxfId="2284" priority="2320" operator="equal">
      <formula>"SI"</formula>
    </cfRule>
  </conditionalFormatting>
  <conditionalFormatting sqref="W1152">
    <cfRule type="cellIs" dxfId="2283" priority="2317" stopIfTrue="1" operator="equal">
      <formula>"NO ADMISIBLE"</formula>
    </cfRule>
  </conditionalFormatting>
  <conditionalFormatting sqref="W1152">
    <cfRule type="cellIs" dxfId="2282" priority="2314" operator="equal">
      <formula>"VERIFICAR"</formula>
    </cfRule>
    <cfRule type="cellIs" dxfId="2281" priority="2315" operator="equal">
      <formula>"NO"</formula>
    </cfRule>
    <cfRule type="cellIs" dxfId="2280" priority="2316" operator="equal">
      <formula>"SI"</formula>
    </cfRule>
  </conditionalFormatting>
  <conditionalFormatting sqref="Y1152">
    <cfRule type="cellIs" dxfId="2279" priority="2313" stopIfTrue="1" operator="equal">
      <formula>"NO ADMISIBLE"</formula>
    </cfRule>
  </conditionalFormatting>
  <conditionalFormatting sqref="Y1152">
    <cfRule type="cellIs" dxfId="2278" priority="2310" operator="equal">
      <formula>"VERIFICAR"</formula>
    </cfRule>
    <cfRule type="cellIs" dxfId="2277" priority="2311" operator="equal">
      <formula>"NO"</formula>
    </cfRule>
    <cfRule type="cellIs" dxfId="2276" priority="2312" operator="equal">
      <formula>"SI"</formula>
    </cfRule>
  </conditionalFormatting>
  <conditionalFormatting sqref="AA1152:AI1152">
    <cfRule type="cellIs" dxfId="2275" priority="2309" stopIfTrue="1" operator="equal">
      <formula>"NO ADMISIBLE"</formula>
    </cfRule>
  </conditionalFormatting>
  <conditionalFormatting sqref="AA1152:AI1152">
    <cfRule type="cellIs" dxfId="2274" priority="2306" operator="equal">
      <formula>"VERIFICAR"</formula>
    </cfRule>
    <cfRule type="cellIs" dxfId="2273" priority="2307" operator="equal">
      <formula>"NO"</formula>
    </cfRule>
    <cfRule type="cellIs" dxfId="2272" priority="2308" operator="equal">
      <formula>"SI"</formula>
    </cfRule>
  </conditionalFormatting>
  <conditionalFormatting sqref="S1142">
    <cfRule type="cellIs" dxfId="2271" priority="2305" stopIfTrue="1" operator="equal">
      <formula>"NO ADMISIBLE"</formula>
    </cfRule>
  </conditionalFormatting>
  <conditionalFormatting sqref="S1142">
    <cfRule type="cellIs" dxfId="2270" priority="2303" stopIfTrue="1" operator="equal">
      <formula>"NO ADMISIBLE"</formula>
    </cfRule>
    <cfRule type="cellIs" dxfId="2269" priority="2304" stopIfTrue="1" operator="equal">
      <formula>"ADMISIBLE"</formula>
    </cfRule>
  </conditionalFormatting>
  <conditionalFormatting sqref="K1144:L1145">
    <cfRule type="cellIs" dxfId="2268" priority="2302" stopIfTrue="1" operator="equal">
      <formula>"NO ADMISIBLE"</formula>
    </cfRule>
  </conditionalFormatting>
  <conditionalFormatting sqref="K1143:L1145">
    <cfRule type="cellIs" dxfId="2267" priority="2301" stopIfTrue="1" operator="equal">
      <formula>"NO ADMISIBLE"</formula>
    </cfRule>
  </conditionalFormatting>
  <conditionalFormatting sqref="K1143:L1145">
    <cfRule type="expression" dxfId="2266" priority="2300">
      <formula>MOD(ROW(),2)=0</formula>
    </cfRule>
  </conditionalFormatting>
  <conditionalFormatting sqref="K1143:L1145">
    <cfRule type="expression" dxfId="2265" priority="2299">
      <formula>AND(ROW()=CELL("row"),COLUMN()=CELL("COL"))</formula>
    </cfRule>
  </conditionalFormatting>
  <conditionalFormatting sqref="AA1142:AA1152">
    <cfRule type="cellIs" dxfId="2264" priority="2298" stopIfTrue="1" operator="equal">
      <formula>"NO ADMISIBLE"</formula>
    </cfRule>
  </conditionalFormatting>
  <conditionalFormatting sqref="AA1142:AA1152">
    <cfRule type="cellIs" dxfId="2263" priority="2296" stopIfTrue="1" operator="equal">
      <formula>"NO ADMISIBLE"</formula>
    </cfRule>
    <cfRule type="cellIs" dxfId="2262" priority="2297" stopIfTrue="1" operator="equal">
      <formula>"ADMISIBLE"</formula>
    </cfRule>
  </conditionalFormatting>
  <conditionalFormatting sqref="Q1142:AI1142 T1143:AI1152 Q1143:R1152">
    <cfRule type="cellIs" dxfId="2261" priority="2295" operator="equal">
      <formula>"NO CUMPLE"</formula>
    </cfRule>
  </conditionalFormatting>
  <conditionalFormatting sqref="B1148:B1151">
    <cfRule type="cellIs" dxfId="2260" priority="2294" stopIfTrue="1" operator="equal">
      <formula>"NO ADMISIBLE"</formula>
    </cfRule>
  </conditionalFormatting>
  <conditionalFormatting sqref="C1154 C1160:C1163 AD1154:AD1163 U1154:U1163 Y1154:Z1163 M1163:M1164 Z1164 M1154:Q1154 N1155:Q1164">
    <cfRule type="cellIs" dxfId="2259" priority="2293" stopIfTrue="1" operator="equal">
      <formula>"NO ADMISIBLE"</formula>
    </cfRule>
  </conditionalFormatting>
  <conditionalFormatting sqref="V1154:Y1154 V1155:X1163 V1164 X1164">
    <cfRule type="cellIs" dxfId="2258" priority="2291" stopIfTrue="1" operator="equal">
      <formula>"NO ADMISIBLE"</formula>
    </cfRule>
    <cfRule type="cellIs" dxfId="2257" priority="2292" stopIfTrue="1" operator="equal">
      <formula>"ADMISIBLE"</formula>
    </cfRule>
  </conditionalFormatting>
  <conditionalFormatting sqref="Z1154:Z1164">
    <cfRule type="cellIs" dxfId="2256" priority="2289" stopIfTrue="1" operator="equal">
      <formula>"NO ADMISIBLE"</formula>
    </cfRule>
    <cfRule type="cellIs" dxfId="2255" priority="2290" stopIfTrue="1" operator="equal">
      <formula>"ADMISIBLE"</formula>
    </cfRule>
  </conditionalFormatting>
  <conditionalFormatting sqref="AE1154:AE1163">
    <cfRule type="cellIs" dxfId="2254" priority="2288" stopIfTrue="1" operator="equal">
      <formula>"NO ADMISIBLE"</formula>
    </cfRule>
  </conditionalFormatting>
  <conditionalFormatting sqref="AE1154">
    <cfRule type="cellIs" dxfId="2253" priority="2286" stopIfTrue="1" operator="equal">
      <formula>"NO ADMISIBLE"</formula>
    </cfRule>
    <cfRule type="cellIs" dxfId="2252" priority="2287" stopIfTrue="1" operator="equal">
      <formula>"ADMISIBLE"</formula>
    </cfRule>
  </conditionalFormatting>
  <conditionalFormatting sqref="AG1154:AG1163">
    <cfRule type="cellIs" dxfId="2251" priority="2285" stopIfTrue="1" operator="equal">
      <formula>"NO ADMISIBLE"</formula>
    </cfRule>
  </conditionalFormatting>
  <conditionalFormatting sqref="AG1154">
    <cfRule type="cellIs" dxfId="2250" priority="2283" stopIfTrue="1" operator="equal">
      <formula>"NO ADMISIBLE"</formula>
    </cfRule>
    <cfRule type="cellIs" dxfId="2249" priority="2284" stopIfTrue="1" operator="equal">
      <formula>"ADMISIBLE"</formula>
    </cfRule>
  </conditionalFormatting>
  <conditionalFormatting sqref="R1154:R1164">
    <cfRule type="cellIs" dxfId="2248" priority="2282" stopIfTrue="1" operator="equal">
      <formula>"NO ADMISIBLE"</formula>
    </cfRule>
  </conditionalFormatting>
  <conditionalFormatting sqref="D1154:D1163">
    <cfRule type="cellIs" dxfId="2247" priority="2281" stopIfTrue="1" operator="equal">
      <formula>"NO ADMISIBLE"</formula>
    </cfRule>
  </conditionalFormatting>
  <conditionalFormatting sqref="AI1154:AI1164">
    <cfRule type="cellIs" dxfId="2246" priority="2280" stopIfTrue="1" operator="equal">
      <formula>"NO ADMISIBLE"</formula>
    </cfRule>
  </conditionalFormatting>
  <conditionalFormatting sqref="AI1154:AI1164">
    <cfRule type="cellIs" dxfId="2245" priority="2278" stopIfTrue="1" operator="equal">
      <formula>"NO ADMISIBLE"</formula>
    </cfRule>
    <cfRule type="cellIs" dxfId="2244" priority="2279" stopIfTrue="1" operator="equal">
      <formula>"ADMISIBLE"</formula>
    </cfRule>
  </conditionalFormatting>
  <conditionalFormatting sqref="AA1154:AA1164">
    <cfRule type="cellIs" dxfId="2243" priority="2277" stopIfTrue="1" operator="equal">
      <formula>"NO ADMISIBLE"</formula>
    </cfRule>
  </conditionalFormatting>
  <conditionalFormatting sqref="AA1154:AA1164">
    <cfRule type="cellIs" dxfId="2242" priority="2275" stopIfTrue="1" operator="equal">
      <formula>"NO ADMISIBLE"</formula>
    </cfRule>
    <cfRule type="cellIs" dxfId="2241" priority="2276" stopIfTrue="1" operator="equal">
      <formula>"ADMISIBLE"</formula>
    </cfRule>
  </conditionalFormatting>
  <conditionalFormatting sqref="J1156:J1164">
    <cfRule type="cellIs" dxfId="2240" priority="2274" stopIfTrue="1" operator="equal">
      <formula>"NO ADMISIBLE"</formula>
    </cfRule>
  </conditionalFormatting>
  <conditionalFormatting sqref="M1155">
    <cfRule type="cellIs" dxfId="2239" priority="2273" stopIfTrue="1" operator="equal">
      <formula>"NO ADMISIBLE"</formula>
    </cfRule>
  </conditionalFormatting>
  <conditionalFormatting sqref="T1154:T1163">
    <cfRule type="cellIs" dxfId="2238" priority="2272" stopIfTrue="1" operator="equal">
      <formula>"NO ADMISIBLE"</formula>
    </cfRule>
  </conditionalFormatting>
  <conditionalFormatting sqref="T1155:T1163">
    <cfRule type="cellIs" dxfId="2237" priority="2269" operator="equal">
      <formula>"VERIFICAR"</formula>
    </cfRule>
    <cfRule type="cellIs" dxfId="2236" priority="2270" operator="equal">
      <formula>"NO"</formula>
    </cfRule>
    <cfRule type="cellIs" dxfId="2235" priority="2271" operator="equal">
      <formula>"SI"</formula>
    </cfRule>
  </conditionalFormatting>
  <conditionalFormatting sqref="AB1154:AB1163">
    <cfRule type="cellIs" dxfId="2234" priority="2268" stopIfTrue="1" operator="equal">
      <formula>"NO ADMISIBLE"</formula>
    </cfRule>
  </conditionalFormatting>
  <conditionalFormatting sqref="AC1154:AC1163">
    <cfRule type="cellIs" dxfId="2233" priority="2267" stopIfTrue="1" operator="equal">
      <formula>"NO ADMISIBLE"</formula>
    </cfRule>
  </conditionalFormatting>
  <conditionalFormatting sqref="AF1154:AF1164">
    <cfRule type="cellIs" dxfId="2232" priority="2266" stopIfTrue="1" operator="equal">
      <formula>"NO ADMISIBLE"</formula>
    </cfRule>
  </conditionalFormatting>
  <conditionalFormatting sqref="AF1154:AF1164">
    <cfRule type="cellIs" dxfId="2231" priority="2264" stopIfTrue="1" operator="equal">
      <formula>"NO ADMISIBLE"</formula>
    </cfRule>
    <cfRule type="cellIs" dxfId="2230" priority="2265" stopIfTrue="1" operator="equal">
      <formula>"ADMISIBLE"</formula>
    </cfRule>
  </conditionalFormatting>
  <conditionalFormatting sqref="AH1154:AH1164">
    <cfRule type="cellIs" dxfId="2229" priority="2263" stopIfTrue="1" operator="equal">
      <formula>"NO ADMISIBLE"</formula>
    </cfRule>
  </conditionalFormatting>
  <conditionalFormatting sqref="AH1154:AH1164">
    <cfRule type="cellIs" dxfId="2228" priority="2261" stopIfTrue="1" operator="equal">
      <formula>"NO ADMISIBLE"</formula>
    </cfRule>
    <cfRule type="cellIs" dxfId="2227" priority="2262" stopIfTrue="1" operator="equal">
      <formula>"ADMISIBLE"</formula>
    </cfRule>
  </conditionalFormatting>
  <conditionalFormatting sqref="B1155:C1155">
    <cfRule type="cellIs" dxfId="2226" priority="2260" stopIfTrue="1" operator="equal">
      <formula>"NO ADMISIBLE"</formula>
    </cfRule>
  </conditionalFormatting>
  <conditionalFormatting sqref="K1158:M1162 M1156:M1157">
    <cfRule type="cellIs" dxfId="2225" priority="2259" stopIfTrue="1" operator="equal">
      <formula>"NO ADMISIBLE"</formula>
    </cfRule>
  </conditionalFormatting>
  <conditionalFormatting sqref="J1155:J1164">
    <cfRule type="cellIs" dxfId="2224" priority="2258" stopIfTrue="1" operator="equal">
      <formula>"NO ADMISIBLE"</formula>
    </cfRule>
  </conditionalFormatting>
  <conditionalFormatting sqref="K1158:L1164">
    <cfRule type="cellIs" dxfId="2223" priority="2257" stopIfTrue="1" operator="equal">
      <formula>"NO ADMISIBLE"</formula>
    </cfRule>
  </conditionalFormatting>
  <conditionalFormatting sqref="C1158:M1164 M1155:M1157 C1155:J1157 B1155:B1164">
    <cfRule type="expression" dxfId="2222" priority="2256">
      <formula>MOD(ROW(),2)=0</formula>
    </cfRule>
  </conditionalFormatting>
  <conditionalFormatting sqref="T1164:U1164">
    <cfRule type="cellIs" dxfId="2221" priority="2255" stopIfTrue="1" operator="equal">
      <formula>"NO ADMISIBLE"</formula>
    </cfRule>
  </conditionalFormatting>
  <conditionalFormatting sqref="T1164:U1164">
    <cfRule type="cellIs" dxfId="2220" priority="2252" operator="equal">
      <formula>"VERIFICAR"</formula>
    </cfRule>
    <cfRule type="cellIs" dxfId="2219" priority="2253" operator="equal">
      <formula>"NO"</formula>
    </cfRule>
    <cfRule type="cellIs" dxfId="2218" priority="2254" operator="equal">
      <formula>"SI"</formula>
    </cfRule>
  </conditionalFormatting>
  <conditionalFormatting sqref="W1164">
    <cfRule type="cellIs" dxfId="2217" priority="2251" stopIfTrue="1" operator="equal">
      <formula>"NO ADMISIBLE"</formula>
    </cfRule>
  </conditionalFormatting>
  <conditionalFormatting sqref="W1164">
    <cfRule type="cellIs" dxfId="2216" priority="2248" operator="equal">
      <formula>"VERIFICAR"</formula>
    </cfRule>
    <cfRule type="cellIs" dxfId="2215" priority="2249" operator="equal">
      <formula>"NO"</formula>
    </cfRule>
    <cfRule type="cellIs" dxfId="2214" priority="2250" operator="equal">
      <formula>"SI"</formula>
    </cfRule>
  </conditionalFormatting>
  <conditionalFormatting sqref="Y1164">
    <cfRule type="cellIs" dxfId="2213" priority="2247" stopIfTrue="1" operator="equal">
      <formula>"NO ADMISIBLE"</formula>
    </cfRule>
  </conditionalFormatting>
  <conditionalFormatting sqref="Y1164">
    <cfRule type="cellIs" dxfId="2212" priority="2244" operator="equal">
      <formula>"VERIFICAR"</formula>
    </cfRule>
    <cfRule type="cellIs" dxfId="2211" priority="2245" operator="equal">
      <formula>"NO"</formula>
    </cfRule>
    <cfRule type="cellIs" dxfId="2210" priority="2246" operator="equal">
      <formula>"SI"</formula>
    </cfRule>
  </conditionalFormatting>
  <conditionalFormatting sqref="AA1164:AI1164">
    <cfRule type="cellIs" dxfId="2209" priority="2243" stopIfTrue="1" operator="equal">
      <formula>"NO ADMISIBLE"</formula>
    </cfRule>
  </conditionalFormatting>
  <conditionalFormatting sqref="AA1164:AI1164">
    <cfRule type="cellIs" dxfId="2208" priority="2240" operator="equal">
      <formula>"VERIFICAR"</formula>
    </cfRule>
    <cfRule type="cellIs" dxfId="2207" priority="2241" operator="equal">
      <formula>"NO"</formula>
    </cfRule>
    <cfRule type="cellIs" dxfId="2206" priority="2242" operator="equal">
      <formula>"SI"</formula>
    </cfRule>
  </conditionalFormatting>
  <conditionalFormatting sqref="S1154">
    <cfRule type="cellIs" dxfId="2205" priority="2239" stopIfTrue="1" operator="equal">
      <formula>"NO ADMISIBLE"</formula>
    </cfRule>
  </conditionalFormatting>
  <conditionalFormatting sqref="S1154">
    <cfRule type="cellIs" dxfId="2204" priority="2237" stopIfTrue="1" operator="equal">
      <formula>"NO ADMISIBLE"</formula>
    </cfRule>
    <cfRule type="cellIs" dxfId="2203" priority="2238" stopIfTrue="1" operator="equal">
      <formula>"ADMISIBLE"</formula>
    </cfRule>
  </conditionalFormatting>
  <conditionalFormatting sqref="K1156:L1157">
    <cfRule type="cellIs" dxfId="2202" priority="2236" stopIfTrue="1" operator="equal">
      <formula>"NO ADMISIBLE"</formula>
    </cfRule>
  </conditionalFormatting>
  <conditionalFormatting sqref="K1155:L1157">
    <cfRule type="cellIs" dxfId="2201" priority="2235" stopIfTrue="1" operator="equal">
      <formula>"NO ADMISIBLE"</formula>
    </cfRule>
  </conditionalFormatting>
  <conditionalFormatting sqref="K1155:L1157">
    <cfRule type="expression" dxfId="2200" priority="2234">
      <formula>MOD(ROW(),2)=0</formula>
    </cfRule>
  </conditionalFormatting>
  <conditionalFormatting sqref="K1155:L1157">
    <cfRule type="expression" dxfId="2199" priority="2233">
      <formula>AND(ROW()=CELL("row"),COLUMN()=CELL("COL"))</formula>
    </cfRule>
  </conditionalFormatting>
  <conditionalFormatting sqref="AA1154:AA1164">
    <cfRule type="cellIs" dxfId="2198" priority="2232" stopIfTrue="1" operator="equal">
      <formula>"NO ADMISIBLE"</formula>
    </cfRule>
  </conditionalFormatting>
  <conditionalFormatting sqref="AA1154:AA1164">
    <cfRule type="cellIs" dxfId="2197" priority="2230" stopIfTrue="1" operator="equal">
      <formula>"NO ADMISIBLE"</formula>
    </cfRule>
    <cfRule type="cellIs" dxfId="2196" priority="2231" stopIfTrue="1" operator="equal">
      <formula>"ADMISIBLE"</formula>
    </cfRule>
  </conditionalFormatting>
  <conditionalFormatting sqref="Q1154:AI1154 T1155:AI1164 Q1155:R1164">
    <cfRule type="cellIs" dxfId="2195" priority="2229" operator="equal">
      <formula>"NO CUMPLE"</formula>
    </cfRule>
  </conditionalFormatting>
  <conditionalFormatting sqref="B1160:B1163">
    <cfRule type="cellIs" dxfId="2194" priority="2228" stopIfTrue="1" operator="equal">
      <formula>"NO ADMISIBLE"</formula>
    </cfRule>
  </conditionalFormatting>
  <conditionalFormatting sqref="C1166 C1172:C1175 AD1166:AD1175 U1166:U1175 Y1166:Z1175 M1175:M1176 Z1176 M1166:Q1166 N1167:Q1176">
    <cfRule type="cellIs" dxfId="2193" priority="2227" stopIfTrue="1" operator="equal">
      <formula>"NO ADMISIBLE"</formula>
    </cfRule>
  </conditionalFormatting>
  <conditionalFormatting sqref="V1166:Y1166 V1167:X1175 V1176 X1176">
    <cfRule type="cellIs" dxfId="2192" priority="2225" stopIfTrue="1" operator="equal">
      <formula>"NO ADMISIBLE"</formula>
    </cfRule>
    <cfRule type="cellIs" dxfId="2191" priority="2226" stopIfTrue="1" operator="equal">
      <formula>"ADMISIBLE"</formula>
    </cfRule>
  </conditionalFormatting>
  <conditionalFormatting sqref="Z1166:Z1176">
    <cfRule type="cellIs" dxfId="2190" priority="2223" stopIfTrue="1" operator="equal">
      <formula>"NO ADMISIBLE"</formula>
    </cfRule>
    <cfRule type="cellIs" dxfId="2189" priority="2224" stopIfTrue="1" operator="equal">
      <formula>"ADMISIBLE"</formula>
    </cfRule>
  </conditionalFormatting>
  <conditionalFormatting sqref="AE1166:AE1175">
    <cfRule type="cellIs" dxfId="2188" priority="2222" stopIfTrue="1" operator="equal">
      <formula>"NO ADMISIBLE"</formula>
    </cfRule>
  </conditionalFormatting>
  <conditionalFormatting sqref="AE1166">
    <cfRule type="cellIs" dxfId="2187" priority="2220" stopIfTrue="1" operator="equal">
      <formula>"NO ADMISIBLE"</formula>
    </cfRule>
    <cfRule type="cellIs" dxfId="2186" priority="2221" stopIfTrue="1" operator="equal">
      <formula>"ADMISIBLE"</formula>
    </cfRule>
  </conditionalFormatting>
  <conditionalFormatting sqref="AG1166:AG1175">
    <cfRule type="cellIs" dxfId="2185" priority="2219" stopIfTrue="1" operator="equal">
      <formula>"NO ADMISIBLE"</formula>
    </cfRule>
  </conditionalFormatting>
  <conditionalFormatting sqref="AG1166">
    <cfRule type="cellIs" dxfId="2184" priority="2217" stopIfTrue="1" operator="equal">
      <formula>"NO ADMISIBLE"</formula>
    </cfRule>
    <cfRule type="cellIs" dxfId="2183" priority="2218" stopIfTrue="1" operator="equal">
      <formula>"ADMISIBLE"</formula>
    </cfRule>
  </conditionalFormatting>
  <conditionalFormatting sqref="R1166:R1176">
    <cfRule type="cellIs" dxfId="2182" priority="2216" stopIfTrue="1" operator="equal">
      <formula>"NO ADMISIBLE"</formula>
    </cfRule>
  </conditionalFormatting>
  <conditionalFormatting sqref="D1166:D1175">
    <cfRule type="cellIs" dxfId="2181" priority="2215" stopIfTrue="1" operator="equal">
      <formula>"NO ADMISIBLE"</formula>
    </cfRule>
  </conditionalFormatting>
  <conditionalFormatting sqref="AI1166:AI1176">
    <cfRule type="cellIs" dxfId="2180" priority="2214" stopIfTrue="1" operator="equal">
      <formula>"NO ADMISIBLE"</formula>
    </cfRule>
  </conditionalFormatting>
  <conditionalFormatting sqref="AI1166:AI1176">
    <cfRule type="cellIs" dxfId="2179" priority="2212" stopIfTrue="1" operator="equal">
      <formula>"NO ADMISIBLE"</formula>
    </cfRule>
    <cfRule type="cellIs" dxfId="2178" priority="2213" stopIfTrue="1" operator="equal">
      <formula>"ADMISIBLE"</formula>
    </cfRule>
  </conditionalFormatting>
  <conditionalFormatting sqref="AA1166:AA1176">
    <cfRule type="cellIs" dxfId="2177" priority="2211" stopIfTrue="1" operator="equal">
      <formula>"NO ADMISIBLE"</formula>
    </cfRule>
  </conditionalFormatting>
  <conditionalFormatting sqref="AA1166:AA1176">
    <cfRule type="cellIs" dxfId="2176" priority="2209" stopIfTrue="1" operator="equal">
      <formula>"NO ADMISIBLE"</formula>
    </cfRule>
    <cfRule type="cellIs" dxfId="2175" priority="2210" stopIfTrue="1" operator="equal">
      <formula>"ADMISIBLE"</formula>
    </cfRule>
  </conditionalFormatting>
  <conditionalFormatting sqref="J1168:J1176">
    <cfRule type="cellIs" dxfId="2174" priority="2208" stopIfTrue="1" operator="equal">
      <formula>"NO ADMISIBLE"</formula>
    </cfRule>
  </conditionalFormatting>
  <conditionalFormatting sqref="M1167">
    <cfRule type="cellIs" dxfId="2173" priority="2207" stopIfTrue="1" operator="equal">
      <formula>"NO ADMISIBLE"</formula>
    </cfRule>
  </conditionalFormatting>
  <conditionalFormatting sqref="T1166:T1175">
    <cfRule type="cellIs" dxfId="2172" priority="2206" stopIfTrue="1" operator="equal">
      <formula>"NO ADMISIBLE"</formula>
    </cfRule>
  </conditionalFormatting>
  <conditionalFormatting sqref="T1167:T1175">
    <cfRule type="cellIs" dxfId="2171" priority="2203" operator="equal">
      <formula>"VERIFICAR"</formula>
    </cfRule>
    <cfRule type="cellIs" dxfId="2170" priority="2204" operator="equal">
      <formula>"NO"</formula>
    </cfRule>
    <cfRule type="cellIs" dxfId="2169" priority="2205" operator="equal">
      <formula>"SI"</formula>
    </cfRule>
  </conditionalFormatting>
  <conditionalFormatting sqref="AB1166:AB1175">
    <cfRule type="cellIs" dxfId="2168" priority="2202" stopIfTrue="1" operator="equal">
      <formula>"NO ADMISIBLE"</formula>
    </cfRule>
  </conditionalFormatting>
  <conditionalFormatting sqref="AC1166:AC1175">
    <cfRule type="cellIs" dxfId="2167" priority="2201" stopIfTrue="1" operator="equal">
      <formula>"NO ADMISIBLE"</formula>
    </cfRule>
  </conditionalFormatting>
  <conditionalFormatting sqref="AF1166:AF1176">
    <cfRule type="cellIs" dxfId="2166" priority="2200" stopIfTrue="1" operator="equal">
      <formula>"NO ADMISIBLE"</formula>
    </cfRule>
  </conditionalFormatting>
  <conditionalFormatting sqref="AF1166:AF1176">
    <cfRule type="cellIs" dxfId="2165" priority="2198" stopIfTrue="1" operator="equal">
      <formula>"NO ADMISIBLE"</formula>
    </cfRule>
    <cfRule type="cellIs" dxfId="2164" priority="2199" stopIfTrue="1" operator="equal">
      <formula>"ADMISIBLE"</formula>
    </cfRule>
  </conditionalFormatting>
  <conditionalFormatting sqref="AH1166:AH1176">
    <cfRule type="cellIs" dxfId="2163" priority="2197" stopIfTrue="1" operator="equal">
      <formula>"NO ADMISIBLE"</formula>
    </cfRule>
  </conditionalFormatting>
  <conditionalFormatting sqref="AH1166:AH1176">
    <cfRule type="cellIs" dxfId="2162" priority="2195" stopIfTrue="1" operator="equal">
      <formula>"NO ADMISIBLE"</formula>
    </cfRule>
    <cfRule type="cellIs" dxfId="2161" priority="2196" stopIfTrue="1" operator="equal">
      <formula>"ADMISIBLE"</formula>
    </cfRule>
  </conditionalFormatting>
  <conditionalFormatting sqref="B1167:C1167">
    <cfRule type="cellIs" dxfId="2160" priority="2194" stopIfTrue="1" operator="equal">
      <formula>"NO ADMISIBLE"</formula>
    </cfRule>
  </conditionalFormatting>
  <conditionalFormatting sqref="M1168:M1169 K1170:P1174">
    <cfRule type="cellIs" dxfId="2159" priority="2193" stopIfTrue="1" operator="equal">
      <formula>"NO ADMISIBLE"</formula>
    </cfRule>
  </conditionalFormatting>
  <conditionalFormatting sqref="J1167:J1176">
    <cfRule type="cellIs" dxfId="2158" priority="2192" stopIfTrue="1" operator="equal">
      <formula>"NO ADMISIBLE"</formula>
    </cfRule>
  </conditionalFormatting>
  <conditionalFormatting sqref="K1170:L1176">
    <cfRule type="cellIs" dxfId="2157" priority="2191" stopIfTrue="1" operator="equal">
      <formula>"NO ADMISIBLE"</formula>
    </cfRule>
  </conditionalFormatting>
  <conditionalFormatting sqref="C1170:M1176 M1167:M1169 C1167:J1169 B1167:B1176">
    <cfRule type="expression" dxfId="2156" priority="2190">
      <formula>MOD(ROW(),2)=0</formula>
    </cfRule>
  </conditionalFormatting>
  <conditionalFormatting sqref="T1176:U1176">
    <cfRule type="cellIs" dxfId="2155" priority="2189" stopIfTrue="1" operator="equal">
      <formula>"NO ADMISIBLE"</formula>
    </cfRule>
  </conditionalFormatting>
  <conditionalFormatting sqref="T1176:U1176">
    <cfRule type="cellIs" dxfId="2154" priority="2186" operator="equal">
      <formula>"VERIFICAR"</formula>
    </cfRule>
    <cfRule type="cellIs" dxfId="2153" priority="2187" operator="equal">
      <formula>"NO"</formula>
    </cfRule>
    <cfRule type="cellIs" dxfId="2152" priority="2188" operator="equal">
      <formula>"SI"</formula>
    </cfRule>
  </conditionalFormatting>
  <conditionalFormatting sqref="W1176">
    <cfRule type="cellIs" dxfId="2151" priority="2185" stopIfTrue="1" operator="equal">
      <formula>"NO ADMISIBLE"</formula>
    </cfRule>
  </conditionalFormatting>
  <conditionalFormatting sqref="W1176">
    <cfRule type="cellIs" dxfId="2150" priority="2182" operator="equal">
      <formula>"VERIFICAR"</formula>
    </cfRule>
    <cfRule type="cellIs" dxfId="2149" priority="2183" operator="equal">
      <formula>"NO"</formula>
    </cfRule>
    <cfRule type="cellIs" dxfId="2148" priority="2184" operator="equal">
      <formula>"SI"</formula>
    </cfRule>
  </conditionalFormatting>
  <conditionalFormatting sqref="Y1176">
    <cfRule type="cellIs" dxfId="2147" priority="2181" stopIfTrue="1" operator="equal">
      <formula>"NO ADMISIBLE"</formula>
    </cfRule>
  </conditionalFormatting>
  <conditionalFormatting sqref="Y1176">
    <cfRule type="cellIs" dxfId="2146" priority="2178" operator="equal">
      <formula>"VERIFICAR"</formula>
    </cfRule>
    <cfRule type="cellIs" dxfId="2145" priority="2179" operator="equal">
      <formula>"NO"</formula>
    </cfRule>
    <cfRule type="cellIs" dxfId="2144" priority="2180" operator="equal">
      <formula>"SI"</formula>
    </cfRule>
  </conditionalFormatting>
  <conditionalFormatting sqref="AA1176:AI1176">
    <cfRule type="cellIs" dxfId="2143" priority="2177" stopIfTrue="1" operator="equal">
      <formula>"NO ADMISIBLE"</formula>
    </cfRule>
  </conditionalFormatting>
  <conditionalFormatting sqref="AA1176:AI1176">
    <cfRule type="cellIs" dxfId="2142" priority="2174" operator="equal">
      <formula>"VERIFICAR"</formula>
    </cfRule>
    <cfRule type="cellIs" dxfId="2141" priority="2175" operator="equal">
      <formula>"NO"</formula>
    </cfRule>
    <cfRule type="cellIs" dxfId="2140" priority="2176" operator="equal">
      <formula>"SI"</formula>
    </cfRule>
  </conditionalFormatting>
  <conditionalFormatting sqref="S1166">
    <cfRule type="cellIs" dxfId="2139" priority="2173" stopIfTrue="1" operator="equal">
      <formula>"NO ADMISIBLE"</formula>
    </cfRule>
  </conditionalFormatting>
  <conditionalFormatting sqref="S1166">
    <cfRule type="cellIs" dxfId="2138" priority="2171" stopIfTrue="1" operator="equal">
      <formula>"NO ADMISIBLE"</formula>
    </cfRule>
    <cfRule type="cellIs" dxfId="2137" priority="2172" stopIfTrue="1" operator="equal">
      <formula>"ADMISIBLE"</formula>
    </cfRule>
  </conditionalFormatting>
  <conditionalFormatting sqref="K1168:L1169">
    <cfRule type="cellIs" dxfId="2136" priority="2170" stopIfTrue="1" operator="equal">
      <formula>"NO ADMISIBLE"</formula>
    </cfRule>
  </conditionalFormatting>
  <conditionalFormatting sqref="K1167:L1169">
    <cfRule type="cellIs" dxfId="2135" priority="2169" stopIfTrue="1" operator="equal">
      <formula>"NO ADMISIBLE"</formula>
    </cfRule>
  </conditionalFormatting>
  <conditionalFormatting sqref="K1167:L1169">
    <cfRule type="expression" dxfId="2134" priority="2168">
      <formula>MOD(ROW(),2)=0</formula>
    </cfRule>
  </conditionalFormatting>
  <conditionalFormatting sqref="K1167:L1169">
    <cfRule type="expression" dxfId="2133" priority="2167">
      <formula>AND(ROW()=CELL("row"),COLUMN()=CELL("COL"))</formula>
    </cfRule>
  </conditionalFormatting>
  <conditionalFormatting sqref="AA1166:AA1176">
    <cfRule type="cellIs" dxfId="2132" priority="2166" stopIfTrue="1" operator="equal">
      <formula>"NO ADMISIBLE"</formula>
    </cfRule>
  </conditionalFormatting>
  <conditionalFormatting sqref="AA1166:AA1176">
    <cfRule type="cellIs" dxfId="2131" priority="2164" stopIfTrue="1" operator="equal">
      <formula>"NO ADMISIBLE"</formula>
    </cfRule>
    <cfRule type="cellIs" dxfId="2130" priority="2165" stopIfTrue="1" operator="equal">
      <formula>"ADMISIBLE"</formula>
    </cfRule>
  </conditionalFormatting>
  <conditionalFormatting sqref="Q1166:AI1166 T1167:AI1176 Q1167:R1176">
    <cfRule type="cellIs" dxfId="2129" priority="2163" operator="equal">
      <formula>"NO CUMPLE"</formula>
    </cfRule>
  </conditionalFormatting>
  <conditionalFormatting sqref="B1172:B1175">
    <cfRule type="cellIs" dxfId="2128" priority="2162" stopIfTrue="1" operator="equal">
      <formula>"NO ADMISIBLE"</formula>
    </cfRule>
  </conditionalFormatting>
  <conditionalFormatting sqref="C1178 C1184:C1187 AD1178:AD1187 U1178:U1187 Y1178:Z1187 M1187:M1188 Z1188 M1178:Q1178 N1179:Q1188">
    <cfRule type="cellIs" dxfId="2127" priority="2161" stopIfTrue="1" operator="equal">
      <formula>"NO ADMISIBLE"</formula>
    </cfRule>
  </conditionalFormatting>
  <conditionalFormatting sqref="V1178:Y1178 V1179:X1187 V1188 X1188">
    <cfRule type="cellIs" dxfId="2126" priority="2159" stopIfTrue="1" operator="equal">
      <formula>"NO ADMISIBLE"</formula>
    </cfRule>
    <cfRule type="cellIs" dxfId="2125" priority="2160" stopIfTrue="1" operator="equal">
      <formula>"ADMISIBLE"</formula>
    </cfRule>
  </conditionalFormatting>
  <conditionalFormatting sqref="Z1178:Z1188">
    <cfRule type="cellIs" dxfId="2124" priority="2157" stopIfTrue="1" operator="equal">
      <formula>"NO ADMISIBLE"</formula>
    </cfRule>
    <cfRule type="cellIs" dxfId="2123" priority="2158" stopIfTrue="1" operator="equal">
      <formula>"ADMISIBLE"</formula>
    </cfRule>
  </conditionalFormatting>
  <conditionalFormatting sqref="AE1178:AE1187">
    <cfRule type="cellIs" dxfId="2122" priority="2156" stopIfTrue="1" operator="equal">
      <formula>"NO ADMISIBLE"</formula>
    </cfRule>
  </conditionalFormatting>
  <conditionalFormatting sqref="AE1178">
    <cfRule type="cellIs" dxfId="2121" priority="2154" stopIfTrue="1" operator="equal">
      <formula>"NO ADMISIBLE"</formula>
    </cfRule>
    <cfRule type="cellIs" dxfId="2120" priority="2155" stopIfTrue="1" operator="equal">
      <formula>"ADMISIBLE"</formula>
    </cfRule>
  </conditionalFormatting>
  <conditionalFormatting sqref="AG1178:AG1187">
    <cfRule type="cellIs" dxfId="2119" priority="2153" stopIfTrue="1" operator="equal">
      <formula>"NO ADMISIBLE"</formula>
    </cfRule>
  </conditionalFormatting>
  <conditionalFormatting sqref="AG1178">
    <cfRule type="cellIs" dxfId="2118" priority="2151" stopIfTrue="1" operator="equal">
      <formula>"NO ADMISIBLE"</formula>
    </cfRule>
    <cfRule type="cellIs" dxfId="2117" priority="2152" stopIfTrue="1" operator="equal">
      <formula>"ADMISIBLE"</formula>
    </cfRule>
  </conditionalFormatting>
  <conditionalFormatting sqref="R1178:R1188">
    <cfRule type="cellIs" dxfId="2116" priority="2150" stopIfTrue="1" operator="equal">
      <formula>"NO ADMISIBLE"</formula>
    </cfRule>
  </conditionalFormatting>
  <conditionalFormatting sqref="D1178:D1187">
    <cfRule type="cellIs" dxfId="2115" priority="2149" stopIfTrue="1" operator="equal">
      <formula>"NO ADMISIBLE"</formula>
    </cfRule>
  </conditionalFormatting>
  <conditionalFormatting sqref="AI1178:AI1188">
    <cfRule type="cellIs" dxfId="2114" priority="2148" stopIfTrue="1" operator="equal">
      <formula>"NO ADMISIBLE"</formula>
    </cfRule>
  </conditionalFormatting>
  <conditionalFormatting sqref="AI1178:AI1188">
    <cfRule type="cellIs" dxfId="2113" priority="2146" stopIfTrue="1" operator="equal">
      <formula>"NO ADMISIBLE"</formula>
    </cfRule>
    <cfRule type="cellIs" dxfId="2112" priority="2147" stopIfTrue="1" operator="equal">
      <formula>"ADMISIBLE"</formula>
    </cfRule>
  </conditionalFormatting>
  <conditionalFormatting sqref="AA1178:AA1188">
    <cfRule type="cellIs" dxfId="2111" priority="2145" stopIfTrue="1" operator="equal">
      <formula>"NO ADMISIBLE"</formula>
    </cfRule>
  </conditionalFormatting>
  <conditionalFormatting sqref="AA1178:AA1188">
    <cfRule type="cellIs" dxfId="2110" priority="2143" stopIfTrue="1" operator="equal">
      <formula>"NO ADMISIBLE"</formula>
    </cfRule>
    <cfRule type="cellIs" dxfId="2109" priority="2144" stopIfTrue="1" operator="equal">
      <formula>"ADMISIBLE"</formula>
    </cfRule>
  </conditionalFormatting>
  <conditionalFormatting sqref="J1180:J1188">
    <cfRule type="cellIs" dxfId="2108" priority="2142" stopIfTrue="1" operator="equal">
      <formula>"NO ADMISIBLE"</formula>
    </cfRule>
  </conditionalFormatting>
  <conditionalFormatting sqref="M1179">
    <cfRule type="cellIs" dxfId="2107" priority="2141" stopIfTrue="1" operator="equal">
      <formula>"NO ADMISIBLE"</formula>
    </cfRule>
  </conditionalFormatting>
  <conditionalFormatting sqref="T1178:T1187">
    <cfRule type="cellIs" dxfId="2106" priority="2140" stopIfTrue="1" operator="equal">
      <formula>"NO ADMISIBLE"</formula>
    </cfRule>
  </conditionalFormatting>
  <conditionalFormatting sqref="T1179:T1187">
    <cfRule type="cellIs" dxfId="2105" priority="2137" operator="equal">
      <formula>"VERIFICAR"</formula>
    </cfRule>
    <cfRule type="cellIs" dxfId="2104" priority="2138" operator="equal">
      <formula>"NO"</formula>
    </cfRule>
    <cfRule type="cellIs" dxfId="2103" priority="2139" operator="equal">
      <formula>"SI"</formula>
    </cfRule>
  </conditionalFormatting>
  <conditionalFormatting sqref="AB1178:AB1187">
    <cfRule type="cellIs" dxfId="2102" priority="2136" stopIfTrue="1" operator="equal">
      <formula>"NO ADMISIBLE"</formula>
    </cfRule>
  </conditionalFormatting>
  <conditionalFormatting sqref="AC1178:AC1187">
    <cfRule type="cellIs" dxfId="2101" priority="2135" stopIfTrue="1" operator="equal">
      <formula>"NO ADMISIBLE"</formula>
    </cfRule>
  </conditionalFormatting>
  <conditionalFormatting sqref="AF1178:AF1188">
    <cfRule type="cellIs" dxfId="2100" priority="2134" stopIfTrue="1" operator="equal">
      <formula>"NO ADMISIBLE"</formula>
    </cfRule>
  </conditionalFormatting>
  <conditionalFormatting sqref="AF1178:AF1188">
    <cfRule type="cellIs" dxfId="2099" priority="2132" stopIfTrue="1" operator="equal">
      <formula>"NO ADMISIBLE"</formula>
    </cfRule>
    <cfRule type="cellIs" dxfId="2098" priority="2133" stopIfTrue="1" operator="equal">
      <formula>"ADMISIBLE"</formula>
    </cfRule>
  </conditionalFormatting>
  <conditionalFormatting sqref="AH1178:AH1188">
    <cfRule type="cellIs" dxfId="2097" priority="2131" stopIfTrue="1" operator="equal">
      <formula>"NO ADMISIBLE"</formula>
    </cfRule>
  </conditionalFormatting>
  <conditionalFormatting sqref="AH1178:AH1188">
    <cfRule type="cellIs" dxfId="2096" priority="2129" stopIfTrue="1" operator="equal">
      <formula>"NO ADMISIBLE"</formula>
    </cfRule>
    <cfRule type="cellIs" dxfId="2095" priority="2130" stopIfTrue="1" operator="equal">
      <formula>"ADMISIBLE"</formula>
    </cfRule>
  </conditionalFormatting>
  <conditionalFormatting sqref="B1179:C1179">
    <cfRule type="cellIs" dxfId="2094" priority="2128" stopIfTrue="1" operator="equal">
      <formula>"NO ADMISIBLE"</formula>
    </cfRule>
  </conditionalFormatting>
  <conditionalFormatting sqref="K1182:M1186 M1180:M1181">
    <cfRule type="cellIs" dxfId="2093" priority="2127" stopIfTrue="1" operator="equal">
      <formula>"NO ADMISIBLE"</formula>
    </cfRule>
  </conditionalFormatting>
  <conditionalFormatting sqref="J1179:J1188">
    <cfRule type="cellIs" dxfId="2092" priority="2126" stopIfTrue="1" operator="equal">
      <formula>"NO ADMISIBLE"</formula>
    </cfRule>
  </conditionalFormatting>
  <conditionalFormatting sqref="K1182:L1188">
    <cfRule type="cellIs" dxfId="2091" priority="2125" stopIfTrue="1" operator="equal">
      <formula>"NO ADMISIBLE"</formula>
    </cfRule>
  </conditionalFormatting>
  <conditionalFormatting sqref="C1182:M1188 M1179:M1181 C1179:J1181 B1179:B1188">
    <cfRule type="expression" dxfId="2090" priority="2124">
      <formula>MOD(ROW(),2)=0</formula>
    </cfRule>
  </conditionalFormatting>
  <conditionalFormatting sqref="T1188:U1188">
    <cfRule type="cellIs" dxfId="2089" priority="2123" stopIfTrue="1" operator="equal">
      <formula>"NO ADMISIBLE"</formula>
    </cfRule>
  </conditionalFormatting>
  <conditionalFormatting sqref="T1188:U1188">
    <cfRule type="cellIs" dxfId="2088" priority="2120" operator="equal">
      <formula>"VERIFICAR"</formula>
    </cfRule>
    <cfRule type="cellIs" dxfId="2087" priority="2121" operator="equal">
      <formula>"NO"</formula>
    </cfRule>
    <cfRule type="cellIs" dxfId="2086" priority="2122" operator="equal">
      <formula>"SI"</formula>
    </cfRule>
  </conditionalFormatting>
  <conditionalFormatting sqref="W1188">
    <cfRule type="cellIs" dxfId="2085" priority="2119" stopIfTrue="1" operator="equal">
      <formula>"NO ADMISIBLE"</formula>
    </cfRule>
  </conditionalFormatting>
  <conditionalFormatting sqref="W1188">
    <cfRule type="cellIs" dxfId="2084" priority="2116" operator="equal">
      <formula>"VERIFICAR"</formula>
    </cfRule>
    <cfRule type="cellIs" dxfId="2083" priority="2117" operator="equal">
      <formula>"NO"</formula>
    </cfRule>
    <cfRule type="cellIs" dxfId="2082" priority="2118" operator="equal">
      <formula>"SI"</formula>
    </cfRule>
  </conditionalFormatting>
  <conditionalFormatting sqref="Y1188">
    <cfRule type="cellIs" dxfId="2081" priority="2115" stopIfTrue="1" operator="equal">
      <formula>"NO ADMISIBLE"</formula>
    </cfRule>
  </conditionalFormatting>
  <conditionalFormatting sqref="Y1188">
    <cfRule type="cellIs" dxfId="2080" priority="2112" operator="equal">
      <formula>"VERIFICAR"</formula>
    </cfRule>
    <cfRule type="cellIs" dxfId="2079" priority="2113" operator="equal">
      <formula>"NO"</formula>
    </cfRule>
    <cfRule type="cellIs" dxfId="2078" priority="2114" operator="equal">
      <formula>"SI"</formula>
    </cfRule>
  </conditionalFormatting>
  <conditionalFormatting sqref="AA1188:AI1188">
    <cfRule type="cellIs" dxfId="2077" priority="2111" stopIfTrue="1" operator="equal">
      <formula>"NO ADMISIBLE"</formula>
    </cfRule>
  </conditionalFormatting>
  <conditionalFormatting sqref="AA1188:AI1188">
    <cfRule type="cellIs" dxfId="2076" priority="2108" operator="equal">
      <formula>"VERIFICAR"</formula>
    </cfRule>
    <cfRule type="cellIs" dxfId="2075" priority="2109" operator="equal">
      <formula>"NO"</formula>
    </cfRule>
    <cfRule type="cellIs" dxfId="2074" priority="2110" operator="equal">
      <formula>"SI"</formula>
    </cfRule>
  </conditionalFormatting>
  <conditionalFormatting sqref="S1178">
    <cfRule type="cellIs" dxfId="2073" priority="2107" stopIfTrue="1" operator="equal">
      <formula>"NO ADMISIBLE"</formula>
    </cfRule>
  </conditionalFormatting>
  <conditionalFormatting sqref="S1178">
    <cfRule type="cellIs" dxfId="2072" priority="2105" stopIfTrue="1" operator="equal">
      <formula>"NO ADMISIBLE"</formula>
    </cfRule>
    <cfRule type="cellIs" dxfId="2071" priority="2106" stopIfTrue="1" operator="equal">
      <formula>"ADMISIBLE"</formula>
    </cfRule>
  </conditionalFormatting>
  <conditionalFormatting sqref="K1180:L1181">
    <cfRule type="cellIs" dxfId="2070" priority="2104" stopIfTrue="1" operator="equal">
      <formula>"NO ADMISIBLE"</formula>
    </cfRule>
  </conditionalFormatting>
  <conditionalFormatting sqref="K1179:L1181">
    <cfRule type="cellIs" dxfId="2069" priority="2103" stopIfTrue="1" operator="equal">
      <formula>"NO ADMISIBLE"</formula>
    </cfRule>
  </conditionalFormatting>
  <conditionalFormatting sqref="K1179:L1181">
    <cfRule type="expression" dxfId="2068" priority="2102">
      <formula>MOD(ROW(),2)=0</formula>
    </cfRule>
  </conditionalFormatting>
  <conditionalFormatting sqref="K1179:L1181">
    <cfRule type="expression" dxfId="2067" priority="2101">
      <formula>AND(ROW()=CELL("row"),COLUMN()=CELL("COL"))</formula>
    </cfRule>
  </conditionalFormatting>
  <conditionalFormatting sqref="AA1178:AA1188">
    <cfRule type="cellIs" dxfId="2066" priority="2100" stopIfTrue="1" operator="equal">
      <formula>"NO ADMISIBLE"</formula>
    </cfRule>
  </conditionalFormatting>
  <conditionalFormatting sqref="AA1178:AA1188">
    <cfRule type="cellIs" dxfId="2065" priority="2098" stopIfTrue="1" operator="equal">
      <formula>"NO ADMISIBLE"</formula>
    </cfRule>
    <cfRule type="cellIs" dxfId="2064" priority="2099" stopIfTrue="1" operator="equal">
      <formula>"ADMISIBLE"</formula>
    </cfRule>
  </conditionalFormatting>
  <conditionalFormatting sqref="Q1178:AI1178 T1179:AI1188 Q1179:R1188">
    <cfRule type="cellIs" dxfId="2063" priority="2097" operator="equal">
      <formula>"NO CUMPLE"</formula>
    </cfRule>
  </conditionalFormatting>
  <conditionalFormatting sqref="B1184:B1187">
    <cfRule type="cellIs" dxfId="2062" priority="2096" stopIfTrue="1" operator="equal">
      <formula>"NO ADMISIBLE"</formula>
    </cfRule>
  </conditionalFormatting>
  <conditionalFormatting sqref="C1190 C1196:C1199 AD1190:AD1199 U1190:U1199 Y1190:Z1199 M1199:M1200 Z1200 M1190:Q1190 N1191:Q1200">
    <cfRule type="cellIs" dxfId="2061" priority="2095" stopIfTrue="1" operator="equal">
      <formula>"NO ADMISIBLE"</formula>
    </cfRule>
  </conditionalFormatting>
  <conditionalFormatting sqref="V1190:Y1190 V1191:X1199 V1200 X1200">
    <cfRule type="cellIs" dxfId="2060" priority="2093" stopIfTrue="1" operator="equal">
      <formula>"NO ADMISIBLE"</formula>
    </cfRule>
    <cfRule type="cellIs" dxfId="2059" priority="2094" stopIfTrue="1" operator="equal">
      <formula>"ADMISIBLE"</formula>
    </cfRule>
  </conditionalFormatting>
  <conditionalFormatting sqref="Z1190:Z1200">
    <cfRule type="cellIs" dxfId="2058" priority="2091" stopIfTrue="1" operator="equal">
      <formula>"NO ADMISIBLE"</formula>
    </cfRule>
    <cfRule type="cellIs" dxfId="2057" priority="2092" stopIfTrue="1" operator="equal">
      <formula>"ADMISIBLE"</formula>
    </cfRule>
  </conditionalFormatting>
  <conditionalFormatting sqref="AE1190:AE1199">
    <cfRule type="cellIs" dxfId="2056" priority="2090" stopIfTrue="1" operator="equal">
      <formula>"NO ADMISIBLE"</formula>
    </cfRule>
  </conditionalFormatting>
  <conditionalFormatting sqref="AE1190">
    <cfRule type="cellIs" dxfId="2055" priority="2088" stopIfTrue="1" operator="equal">
      <formula>"NO ADMISIBLE"</formula>
    </cfRule>
    <cfRule type="cellIs" dxfId="2054" priority="2089" stopIfTrue="1" operator="equal">
      <formula>"ADMISIBLE"</formula>
    </cfRule>
  </conditionalFormatting>
  <conditionalFormatting sqref="AG1190:AG1199">
    <cfRule type="cellIs" dxfId="2053" priority="2087" stopIfTrue="1" operator="equal">
      <formula>"NO ADMISIBLE"</formula>
    </cfRule>
  </conditionalFormatting>
  <conditionalFormatting sqref="AG1190">
    <cfRule type="cellIs" dxfId="2052" priority="2085" stopIfTrue="1" operator="equal">
      <formula>"NO ADMISIBLE"</formula>
    </cfRule>
    <cfRule type="cellIs" dxfId="2051" priority="2086" stopIfTrue="1" operator="equal">
      <formula>"ADMISIBLE"</formula>
    </cfRule>
  </conditionalFormatting>
  <conditionalFormatting sqref="R1190:R1200">
    <cfRule type="cellIs" dxfId="2050" priority="2084" stopIfTrue="1" operator="equal">
      <formula>"NO ADMISIBLE"</formula>
    </cfRule>
  </conditionalFormatting>
  <conditionalFormatting sqref="D1190:D1199">
    <cfRule type="cellIs" dxfId="2049" priority="2083" stopIfTrue="1" operator="equal">
      <formula>"NO ADMISIBLE"</formula>
    </cfRule>
  </conditionalFormatting>
  <conditionalFormatting sqref="AI1190:AI1200">
    <cfRule type="cellIs" dxfId="2048" priority="2082" stopIfTrue="1" operator="equal">
      <formula>"NO ADMISIBLE"</formula>
    </cfRule>
  </conditionalFormatting>
  <conditionalFormatting sqref="AI1190:AI1200">
    <cfRule type="cellIs" dxfId="2047" priority="2080" stopIfTrue="1" operator="equal">
      <formula>"NO ADMISIBLE"</formula>
    </cfRule>
    <cfRule type="cellIs" dxfId="2046" priority="2081" stopIfTrue="1" operator="equal">
      <formula>"ADMISIBLE"</formula>
    </cfRule>
  </conditionalFormatting>
  <conditionalFormatting sqref="AA1190:AA1200">
    <cfRule type="cellIs" dxfId="2045" priority="2079" stopIfTrue="1" operator="equal">
      <formula>"NO ADMISIBLE"</formula>
    </cfRule>
  </conditionalFormatting>
  <conditionalFormatting sqref="AA1190:AA1200">
    <cfRule type="cellIs" dxfId="2044" priority="2077" stopIfTrue="1" operator="equal">
      <formula>"NO ADMISIBLE"</formula>
    </cfRule>
    <cfRule type="cellIs" dxfId="2043" priority="2078" stopIfTrue="1" operator="equal">
      <formula>"ADMISIBLE"</formula>
    </cfRule>
  </conditionalFormatting>
  <conditionalFormatting sqref="J1192:J1200">
    <cfRule type="cellIs" dxfId="2042" priority="2076" stopIfTrue="1" operator="equal">
      <formula>"NO ADMISIBLE"</formula>
    </cfRule>
  </conditionalFormatting>
  <conditionalFormatting sqref="M1191">
    <cfRule type="cellIs" dxfId="2041" priority="2075" stopIfTrue="1" operator="equal">
      <formula>"NO ADMISIBLE"</formula>
    </cfRule>
  </conditionalFormatting>
  <conditionalFormatting sqref="T1190:T1199">
    <cfRule type="cellIs" dxfId="2040" priority="2074" stopIfTrue="1" operator="equal">
      <formula>"NO ADMISIBLE"</formula>
    </cfRule>
  </conditionalFormatting>
  <conditionalFormatting sqref="T1191:T1199">
    <cfRule type="cellIs" dxfId="2039" priority="2071" operator="equal">
      <formula>"VERIFICAR"</formula>
    </cfRule>
    <cfRule type="cellIs" dxfId="2038" priority="2072" operator="equal">
      <formula>"NO"</formula>
    </cfRule>
    <cfRule type="cellIs" dxfId="2037" priority="2073" operator="equal">
      <formula>"SI"</formula>
    </cfRule>
  </conditionalFormatting>
  <conditionalFormatting sqref="AB1190:AB1199">
    <cfRule type="cellIs" dxfId="2036" priority="2070" stopIfTrue="1" operator="equal">
      <formula>"NO ADMISIBLE"</formula>
    </cfRule>
  </conditionalFormatting>
  <conditionalFormatting sqref="AC1190:AC1199">
    <cfRule type="cellIs" dxfId="2035" priority="2069" stopIfTrue="1" operator="equal">
      <formula>"NO ADMISIBLE"</formula>
    </cfRule>
  </conditionalFormatting>
  <conditionalFormatting sqref="AF1190:AF1200">
    <cfRule type="cellIs" dxfId="2034" priority="2068" stopIfTrue="1" operator="equal">
      <formula>"NO ADMISIBLE"</formula>
    </cfRule>
  </conditionalFormatting>
  <conditionalFormatting sqref="AF1190:AF1200">
    <cfRule type="cellIs" dxfId="2033" priority="2066" stopIfTrue="1" operator="equal">
      <formula>"NO ADMISIBLE"</formula>
    </cfRule>
    <cfRule type="cellIs" dxfId="2032" priority="2067" stopIfTrue="1" operator="equal">
      <formula>"ADMISIBLE"</formula>
    </cfRule>
  </conditionalFormatting>
  <conditionalFormatting sqref="AH1190:AH1200">
    <cfRule type="cellIs" dxfId="2031" priority="2065" stopIfTrue="1" operator="equal">
      <formula>"NO ADMISIBLE"</formula>
    </cfRule>
  </conditionalFormatting>
  <conditionalFormatting sqref="AH1190:AH1200">
    <cfRule type="cellIs" dxfId="2030" priority="2063" stopIfTrue="1" operator="equal">
      <formula>"NO ADMISIBLE"</formula>
    </cfRule>
    <cfRule type="cellIs" dxfId="2029" priority="2064" stopIfTrue="1" operator="equal">
      <formula>"ADMISIBLE"</formula>
    </cfRule>
  </conditionalFormatting>
  <conditionalFormatting sqref="B1191:C1191">
    <cfRule type="cellIs" dxfId="2028" priority="2062" stopIfTrue="1" operator="equal">
      <formula>"NO ADMISIBLE"</formula>
    </cfRule>
  </conditionalFormatting>
  <conditionalFormatting sqref="K1194:M1198 M1192:M1193">
    <cfRule type="cellIs" dxfId="2027" priority="2061" stopIfTrue="1" operator="equal">
      <formula>"NO ADMISIBLE"</formula>
    </cfRule>
  </conditionalFormatting>
  <conditionalFormatting sqref="J1191:J1200">
    <cfRule type="cellIs" dxfId="2026" priority="2060" stopIfTrue="1" operator="equal">
      <formula>"NO ADMISIBLE"</formula>
    </cfRule>
  </conditionalFormatting>
  <conditionalFormatting sqref="K1194:L1200">
    <cfRule type="cellIs" dxfId="2025" priority="2059" stopIfTrue="1" operator="equal">
      <formula>"NO ADMISIBLE"</formula>
    </cfRule>
  </conditionalFormatting>
  <conditionalFormatting sqref="C1194:M1200 M1191:M1193 C1191:J1193 B1191:B1200">
    <cfRule type="expression" dxfId="2024" priority="2058">
      <formula>MOD(ROW(),2)=0</formula>
    </cfRule>
  </conditionalFormatting>
  <conditionalFormatting sqref="T1200:U1200">
    <cfRule type="cellIs" dxfId="2023" priority="2057" stopIfTrue="1" operator="equal">
      <formula>"NO ADMISIBLE"</formula>
    </cfRule>
  </conditionalFormatting>
  <conditionalFormatting sqref="T1200:U1200">
    <cfRule type="cellIs" dxfId="2022" priority="2054" operator="equal">
      <formula>"VERIFICAR"</formula>
    </cfRule>
    <cfRule type="cellIs" dxfId="2021" priority="2055" operator="equal">
      <formula>"NO"</formula>
    </cfRule>
    <cfRule type="cellIs" dxfId="2020" priority="2056" operator="equal">
      <formula>"SI"</formula>
    </cfRule>
  </conditionalFormatting>
  <conditionalFormatting sqref="W1200">
    <cfRule type="cellIs" dxfId="2019" priority="2053" stopIfTrue="1" operator="equal">
      <formula>"NO ADMISIBLE"</formula>
    </cfRule>
  </conditionalFormatting>
  <conditionalFormatting sqref="W1200">
    <cfRule type="cellIs" dxfId="2018" priority="2050" operator="equal">
      <formula>"VERIFICAR"</formula>
    </cfRule>
    <cfRule type="cellIs" dxfId="2017" priority="2051" operator="equal">
      <formula>"NO"</formula>
    </cfRule>
    <cfRule type="cellIs" dxfId="2016" priority="2052" operator="equal">
      <formula>"SI"</formula>
    </cfRule>
  </conditionalFormatting>
  <conditionalFormatting sqref="Y1200">
    <cfRule type="cellIs" dxfId="2015" priority="2049" stopIfTrue="1" operator="equal">
      <formula>"NO ADMISIBLE"</formula>
    </cfRule>
  </conditionalFormatting>
  <conditionalFormatting sqref="Y1200">
    <cfRule type="cellIs" dxfId="2014" priority="2046" operator="equal">
      <formula>"VERIFICAR"</formula>
    </cfRule>
    <cfRule type="cellIs" dxfId="2013" priority="2047" operator="equal">
      <formula>"NO"</formula>
    </cfRule>
    <cfRule type="cellIs" dxfId="2012" priority="2048" operator="equal">
      <formula>"SI"</formula>
    </cfRule>
  </conditionalFormatting>
  <conditionalFormatting sqref="AA1200:AI1200">
    <cfRule type="cellIs" dxfId="2011" priority="2045" stopIfTrue="1" operator="equal">
      <formula>"NO ADMISIBLE"</formula>
    </cfRule>
  </conditionalFormatting>
  <conditionalFormatting sqref="AA1200:AI1200">
    <cfRule type="cellIs" dxfId="2010" priority="2042" operator="equal">
      <formula>"VERIFICAR"</formula>
    </cfRule>
    <cfRule type="cellIs" dxfId="2009" priority="2043" operator="equal">
      <formula>"NO"</formula>
    </cfRule>
    <cfRule type="cellIs" dxfId="2008" priority="2044" operator="equal">
      <formula>"SI"</formula>
    </cfRule>
  </conditionalFormatting>
  <conditionalFormatting sqref="S1190">
    <cfRule type="cellIs" dxfId="2007" priority="2041" stopIfTrue="1" operator="equal">
      <formula>"NO ADMISIBLE"</formula>
    </cfRule>
  </conditionalFormatting>
  <conditionalFormatting sqref="S1190">
    <cfRule type="cellIs" dxfId="2006" priority="2039" stopIfTrue="1" operator="equal">
      <formula>"NO ADMISIBLE"</formula>
    </cfRule>
    <cfRule type="cellIs" dxfId="2005" priority="2040" stopIfTrue="1" operator="equal">
      <formula>"ADMISIBLE"</formula>
    </cfRule>
  </conditionalFormatting>
  <conditionalFormatting sqref="K1192:L1193">
    <cfRule type="cellIs" dxfId="2004" priority="2038" stopIfTrue="1" operator="equal">
      <formula>"NO ADMISIBLE"</formula>
    </cfRule>
  </conditionalFormatting>
  <conditionalFormatting sqref="K1191:L1193">
    <cfRule type="cellIs" dxfId="2003" priority="2037" stopIfTrue="1" operator="equal">
      <formula>"NO ADMISIBLE"</formula>
    </cfRule>
  </conditionalFormatting>
  <conditionalFormatting sqref="K1191:L1193">
    <cfRule type="expression" dxfId="2002" priority="2036">
      <formula>MOD(ROW(),2)=0</formula>
    </cfRule>
  </conditionalFormatting>
  <conditionalFormatting sqref="K1191:L1193">
    <cfRule type="expression" dxfId="2001" priority="2035">
      <formula>AND(ROW()=CELL("row"),COLUMN()=CELL("COL"))</formula>
    </cfRule>
  </conditionalFormatting>
  <conditionalFormatting sqref="AA1190:AA1200">
    <cfRule type="cellIs" dxfId="2000" priority="2034" stopIfTrue="1" operator="equal">
      <formula>"NO ADMISIBLE"</formula>
    </cfRule>
  </conditionalFormatting>
  <conditionalFormatting sqref="AA1190:AA1200">
    <cfRule type="cellIs" dxfId="1999" priority="2032" stopIfTrue="1" operator="equal">
      <formula>"NO ADMISIBLE"</formula>
    </cfRule>
    <cfRule type="cellIs" dxfId="1998" priority="2033" stopIfTrue="1" operator="equal">
      <formula>"ADMISIBLE"</formula>
    </cfRule>
  </conditionalFormatting>
  <conditionalFormatting sqref="Q1190:AI1190 T1191:AI1200 Q1191:R1200">
    <cfRule type="cellIs" dxfId="1997" priority="2031" operator="equal">
      <formula>"NO CUMPLE"</formula>
    </cfRule>
  </conditionalFormatting>
  <conditionalFormatting sqref="B1196:B1199">
    <cfRule type="cellIs" dxfId="1996" priority="2030" stopIfTrue="1" operator="equal">
      <formula>"NO ADMISIBLE"</formula>
    </cfRule>
  </conditionalFormatting>
  <conditionalFormatting sqref="C1202 C1208:C1211 AD1202:AD1211 U1202:U1211 Y1202:Z1211 M1211:M1212 Z1212 M1202:Q1202 N1203:Q1212">
    <cfRule type="cellIs" dxfId="1995" priority="2029" stopIfTrue="1" operator="equal">
      <formula>"NO ADMISIBLE"</formula>
    </cfRule>
  </conditionalFormatting>
  <conditionalFormatting sqref="V1202:Y1202 V1203:X1211 V1212 X1212">
    <cfRule type="cellIs" dxfId="1994" priority="2027" stopIfTrue="1" operator="equal">
      <formula>"NO ADMISIBLE"</formula>
    </cfRule>
    <cfRule type="cellIs" dxfId="1993" priority="2028" stopIfTrue="1" operator="equal">
      <formula>"ADMISIBLE"</formula>
    </cfRule>
  </conditionalFormatting>
  <conditionalFormatting sqref="Z1202:Z1212">
    <cfRule type="cellIs" dxfId="1992" priority="2025" stopIfTrue="1" operator="equal">
      <formula>"NO ADMISIBLE"</formula>
    </cfRule>
    <cfRule type="cellIs" dxfId="1991" priority="2026" stopIfTrue="1" operator="equal">
      <formula>"ADMISIBLE"</formula>
    </cfRule>
  </conditionalFormatting>
  <conditionalFormatting sqref="AE1202:AE1211">
    <cfRule type="cellIs" dxfId="1990" priority="2024" stopIfTrue="1" operator="equal">
      <formula>"NO ADMISIBLE"</formula>
    </cfRule>
  </conditionalFormatting>
  <conditionalFormatting sqref="AE1202">
    <cfRule type="cellIs" dxfId="1989" priority="2022" stopIfTrue="1" operator="equal">
      <formula>"NO ADMISIBLE"</formula>
    </cfRule>
    <cfRule type="cellIs" dxfId="1988" priority="2023" stopIfTrue="1" operator="equal">
      <formula>"ADMISIBLE"</formula>
    </cfRule>
  </conditionalFormatting>
  <conditionalFormatting sqref="AG1202:AG1211">
    <cfRule type="cellIs" dxfId="1987" priority="2021" stopIfTrue="1" operator="equal">
      <formula>"NO ADMISIBLE"</formula>
    </cfRule>
  </conditionalFormatting>
  <conditionalFormatting sqref="AG1202">
    <cfRule type="cellIs" dxfId="1986" priority="2019" stopIfTrue="1" operator="equal">
      <formula>"NO ADMISIBLE"</formula>
    </cfRule>
    <cfRule type="cellIs" dxfId="1985" priority="2020" stopIfTrue="1" operator="equal">
      <formula>"ADMISIBLE"</formula>
    </cfRule>
  </conditionalFormatting>
  <conditionalFormatting sqref="R1202:R1212">
    <cfRule type="cellIs" dxfId="1984" priority="2018" stopIfTrue="1" operator="equal">
      <formula>"NO ADMISIBLE"</formula>
    </cfRule>
  </conditionalFormatting>
  <conditionalFormatting sqref="D1202:D1211">
    <cfRule type="cellIs" dxfId="1983" priority="2017" stopIfTrue="1" operator="equal">
      <formula>"NO ADMISIBLE"</formula>
    </cfRule>
  </conditionalFormatting>
  <conditionalFormatting sqref="AI1202:AI1212">
    <cfRule type="cellIs" dxfId="1982" priority="2016" stopIfTrue="1" operator="equal">
      <formula>"NO ADMISIBLE"</formula>
    </cfRule>
  </conditionalFormatting>
  <conditionalFormatting sqref="AI1202:AI1212">
    <cfRule type="cellIs" dxfId="1981" priority="2014" stopIfTrue="1" operator="equal">
      <formula>"NO ADMISIBLE"</formula>
    </cfRule>
    <cfRule type="cellIs" dxfId="1980" priority="2015" stopIfTrue="1" operator="equal">
      <formula>"ADMISIBLE"</formula>
    </cfRule>
  </conditionalFormatting>
  <conditionalFormatting sqref="AA1202:AA1212">
    <cfRule type="cellIs" dxfId="1979" priority="2013" stopIfTrue="1" operator="equal">
      <formula>"NO ADMISIBLE"</formula>
    </cfRule>
  </conditionalFormatting>
  <conditionalFormatting sqref="AA1202:AA1212">
    <cfRule type="cellIs" dxfId="1978" priority="2011" stopIfTrue="1" operator="equal">
      <formula>"NO ADMISIBLE"</formula>
    </cfRule>
    <cfRule type="cellIs" dxfId="1977" priority="2012" stopIfTrue="1" operator="equal">
      <formula>"ADMISIBLE"</formula>
    </cfRule>
  </conditionalFormatting>
  <conditionalFormatting sqref="J1204:J1212">
    <cfRule type="cellIs" dxfId="1976" priority="2010" stopIfTrue="1" operator="equal">
      <formula>"NO ADMISIBLE"</formula>
    </cfRule>
  </conditionalFormatting>
  <conditionalFormatting sqref="M1203">
    <cfRule type="cellIs" dxfId="1975" priority="2009" stopIfTrue="1" operator="equal">
      <formula>"NO ADMISIBLE"</formula>
    </cfRule>
  </conditionalFormatting>
  <conditionalFormatting sqref="T1202:T1211">
    <cfRule type="cellIs" dxfId="1974" priority="2008" stopIfTrue="1" operator="equal">
      <formula>"NO ADMISIBLE"</formula>
    </cfRule>
  </conditionalFormatting>
  <conditionalFormatting sqref="T1203:T1211">
    <cfRule type="cellIs" dxfId="1973" priority="2005" operator="equal">
      <formula>"VERIFICAR"</formula>
    </cfRule>
    <cfRule type="cellIs" dxfId="1972" priority="2006" operator="equal">
      <formula>"NO"</formula>
    </cfRule>
    <cfRule type="cellIs" dxfId="1971" priority="2007" operator="equal">
      <formula>"SI"</formula>
    </cfRule>
  </conditionalFormatting>
  <conditionalFormatting sqref="AB1202:AB1211">
    <cfRule type="cellIs" dxfId="1970" priority="2004" stopIfTrue="1" operator="equal">
      <formula>"NO ADMISIBLE"</formula>
    </cfRule>
  </conditionalFormatting>
  <conditionalFormatting sqref="AC1202:AC1211">
    <cfRule type="cellIs" dxfId="1969" priority="2003" stopIfTrue="1" operator="equal">
      <formula>"NO ADMISIBLE"</formula>
    </cfRule>
  </conditionalFormatting>
  <conditionalFormatting sqref="AF1202:AF1212">
    <cfRule type="cellIs" dxfId="1968" priority="2002" stopIfTrue="1" operator="equal">
      <formula>"NO ADMISIBLE"</formula>
    </cfRule>
  </conditionalFormatting>
  <conditionalFormatting sqref="AF1202:AF1212">
    <cfRule type="cellIs" dxfId="1967" priority="2000" stopIfTrue="1" operator="equal">
      <formula>"NO ADMISIBLE"</formula>
    </cfRule>
    <cfRule type="cellIs" dxfId="1966" priority="2001" stopIfTrue="1" operator="equal">
      <formula>"ADMISIBLE"</formula>
    </cfRule>
  </conditionalFormatting>
  <conditionalFormatting sqref="AH1202:AH1212">
    <cfRule type="cellIs" dxfId="1965" priority="1999" stopIfTrue="1" operator="equal">
      <formula>"NO ADMISIBLE"</formula>
    </cfRule>
  </conditionalFormatting>
  <conditionalFormatting sqref="AH1202:AH1212">
    <cfRule type="cellIs" dxfId="1964" priority="1997" stopIfTrue="1" operator="equal">
      <formula>"NO ADMISIBLE"</formula>
    </cfRule>
    <cfRule type="cellIs" dxfId="1963" priority="1998" stopIfTrue="1" operator="equal">
      <formula>"ADMISIBLE"</formula>
    </cfRule>
  </conditionalFormatting>
  <conditionalFormatting sqref="B1203:C1203">
    <cfRule type="cellIs" dxfId="1962" priority="1996" stopIfTrue="1" operator="equal">
      <formula>"NO ADMISIBLE"</formula>
    </cfRule>
  </conditionalFormatting>
  <conditionalFormatting sqref="K1206:M1210 M1204:M1205">
    <cfRule type="cellIs" dxfId="1961" priority="1995" stopIfTrue="1" operator="equal">
      <formula>"NO ADMISIBLE"</formula>
    </cfRule>
  </conditionalFormatting>
  <conditionalFormatting sqref="J1203:J1212">
    <cfRule type="cellIs" dxfId="1960" priority="1994" stopIfTrue="1" operator="equal">
      <formula>"NO ADMISIBLE"</formula>
    </cfRule>
  </conditionalFormatting>
  <conditionalFormatting sqref="K1206:L1212">
    <cfRule type="cellIs" dxfId="1959" priority="1993" stopIfTrue="1" operator="equal">
      <formula>"NO ADMISIBLE"</formula>
    </cfRule>
  </conditionalFormatting>
  <conditionalFormatting sqref="C1206:M1212 M1203:M1205 C1203:J1205 B1203:B1212">
    <cfRule type="expression" dxfId="1958" priority="1992">
      <formula>MOD(ROW(),2)=0</formula>
    </cfRule>
  </conditionalFormatting>
  <conditionalFormatting sqref="T1212:U1212">
    <cfRule type="cellIs" dxfId="1957" priority="1991" stopIfTrue="1" operator="equal">
      <formula>"NO ADMISIBLE"</formula>
    </cfRule>
  </conditionalFormatting>
  <conditionalFormatting sqref="T1212:U1212">
    <cfRule type="cellIs" dxfId="1956" priority="1988" operator="equal">
      <formula>"VERIFICAR"</formula>
    </cfRule>
    <cfRule type="cellIs" dxfId="1955" priority="1989" operator="equal">
      <formula>"NO"</formula>
    </cfRule>
    <cfRule type="cellIs" dxfId="1954" priority="1990" operator="equal">
      <formula>"SI"</formula>
    </cfRule>
  </conditionalFormatting>
  <conditionalFormatting sqref="W1212">
    <cfRule type="cellIs" dxfId="1953" priority="1987" stopIfTrue="1" operator="equal">
      <formula>"NO ADMISIBLE"</formula>
    </cfRule>
  </conditionalFormatting>
  <conditionalFormatting sqref="W1212">
    <cfRule type="cellIs" dxfId="1952" priority="1984" operator="equal">
      <formula>"VERIFICAR"</formula>
    </cfRule>
    <cfRule type="cellIs" dxfId="1951" priority="1985" operator="equal">
      <formula>"NO"</formula>
    </cfRule>
    <cfRule type="cellIs" dxfId="1950" priority="1986" operator="equal">
      <formula>"SI"</formula>
    </cfRule>
  </conditionalFormatting>
  <conditionalFormatting sqref="Y1212">
    <cfRule type="cellIs" dxfId="1949" priority="1983" stopIfTrue="1" operator="equal">
      <formula>"NO ADMISIBLE"</formula>
    </cfRule>
  </conditionalFormatting>
  <conditionalFormatting sqref="Y1212">
    <cfRule type="cellIs" dxfId="1948" priority="1980" operator="equal">
      <formula>"VERIFICAR"</formula>
    </cfRule>
    <cfRule type="cellIs" dxfId="1947" priority="1981" operator="equal">
      <formula>"NO"</formula>
    </cfRule>
    <cfRule type="cellIs" dxfId="1946" priority="1982" operator="equal">
      <formula>"SI"</formula>
    </cfRule>
  </conditionalFormatting>
  <conditionalFormatting sqref="AA1212:AI1212">
    <cfRule type="cellIs" dxfId="1945" priority="1979" stopIfTrue="1" operator="equal">
      <formula>"NO ADMISIBLE"</formula>
    </cfRule>
  </conditionalFormatting>
  <conditionalFormatting sqref="AA1212:AI1212">
    <cfRule type="cellIs" dxfId="1944" priority="1976" operator="equal">
      <formula>"VERIFICAR"</formula>
    </cfRule>
    <cfRule type="cellIs" dxfId="1943" priority="1977" operator="equal">
      <formula>"NO"</formula>
    </cfRule>
    <cfRule type="cellIs" dxfId="1942" priority="1978" operator="equal">
      <formula>"SI"</formula>
    </cfRule>
  </conditionalFormatting>
  <conditionalFormatting sqref="S1202">
    <cfRule type="cellIs" dxfId="1941" priority="1975" stopIfTrue="1" operator="equal">
      <formula>"NO ADMISIBLE"</formula>
    </cfRule>
  </conditionalFormatting>
  <conditionalFormatting sqref="S1202">
    <cfRule type="cellIs" dxfId="1940" priority="1973" stopIfTrue="1" operator="equal">
      <formula>"NO ADMISIBLE"</formula>
    </cfRule>
    <cfRule type="cellIs" dxfId="1939" priority="1974" stopIfTrue="1" operator="equal">
      <formula>"ADMISIBLE"</formula>
    </cfRule>
  </conditionalFormatting>
  <conditionalFormatting sqref="K1204:L1205">
    <cfRule type="cellIs" dxfId="1938" priority="1972" stopIfTrue="1" operator="equal">
      <formula>"NO ADMISIBLE"</formula>
    </cfRule>
  </conditionalFormatting>
  <conditionalFormatting sqref="K1203:L1205">
    <cfRule type="cellIs" dxfId="1937" priority="1971" stopIfTrue="1" operator="equal">
      <formula>"NO ADMISIBLE"</formula>
    </cfRule>
  </conditionalFormatting>
  <conditionalFormatting sqref="K1203:L1205">
    <cfRule type="expression" dxfId="1936" priority="1970">
      <formula>MOD(ROW(),2)=0</formula>
    </cfRule>
  </conditionalFormatting>
  <conditionalFormatting sqref="K1203:L1205">
    <cfRule type="expression" dxfId="1935" priority="1969">
      <formula>AND(ROW()=CELL("row"),COLUMN()=CELL("COL"))</formula>
    </cfRule>
  </conditionalFormatting>
  <conditionalFormatting sqref="AA1202:AA1212">
    <cfRule type="cellIs" dxfId="1934" priority="1968" stopIfTrue="1" operator="equal">
      <formula>"NO ADMISIBLE"</formula>
    </cfRule>
  </conditionalFormatting>
  <conditionalFormatting sqref="AA1202:AA1212">
    <cfRule type="cellIs" dxfId="1933" priority="1966" stopIfTrue="1" operator="equal">
      <formula>"NO ADMISIBLE"</formula>
    </cfRule>
    <cfRule type="cellIs" dxfId="1932" priority="1967" stopIfTrue="1" operator="equal">
      <formula>"ADMISIBLE"</formula>
    </cfRule>
  </conditionalFormatting>
  <conditionalFormatting sqref="Q1202:AI1202 T1203:AI1212 Q1203:R1212">
    <cfRule type="cellIs" dxfId="1931" priority="1965" operator="equal">
      <formula>"NO CUMPLE"</formula>
    </cfRule>
  </conditionalFormatting>
  <conditionalFormatting sqref="B1208:B1211">
    <cfRule type="cellIs" dxfId="1930" priority="1964" stopIfTrue="1" operator="equal">
      <formula>"NO ADMISIBLE"</formula>
    </cfRule>
  </conditionalFormatting>
  <conditionalFormatting sqref="C1214 C1220:C1223 AD1214:AD1223 U1214:U1223 Y1214:Z1223 M1223:M1224 Z1224 M1214:Q1214 N1215:Q1224">
    <cfRule type="cellIs" dxfId="1929" priority="1963" stopIfTrue="1" operator="equal">
      <formula>"NO ADMISIBLE"</formula>
    </cfRule>
  </conditionalFormatting>
  <conditionalFormatting sqref="V1214:Y1214 V1215:X1223 V1224 X1224">
    <cfRule type="cellIs" dxfId="1928" priority="1961" stopIfTrue="1" operator="equal">
      <formula>"NO ADMISIBLE"</formula>
    </cfRule>
    <cfRule type="cellIs" dxfId="1927" priority="1962" stopIfTrue="1" operator="equal">
      <formula>"ADMISIBLE"</formula>
    </cfRule>
  </conditionalFormatting>
  <conditionalFormatting sqref="Z1214:Z1224">
    <cfRule type="cellIs" dxfId="1926" priority="1959" stopIfTrue="1" operator="equal">
      <formula>"NO ADMISIBLE"</formula>
    </cfRule>
    <cfRule type="cellIs" dxfId="1925" priority="1960" stopIfTrue="1" operator="equal">
      <formula>"ADMISIBLE"</formula>
    </cfRule>
  </conditionalFormatting>
  <conditionalFormatting sqref="AE1214:AE1223">
    <cfRule type="cellIs" dxfId="1924" priority="1958" stopIfTrue="1" operator="equal">
      <formula>"NO ADMISIBLE"</formula>
    </cfRule>
  </conditionalFormatting>
  <conditionalFormatting sqref="AE1214">
    <cfRule type="cellIs" dxfId="1923" priority="1956" stopIfTrue="1" operator="equal">
      <formula>"NO ADMISIBLE"</formula>
    </cfRule>
    <cfRule type="cellIs" dxfId="1922" priority="1957" stopIfTrue="1" operator="equal">
      <formula>"ADMISIBLE"</formula>
    </cfRule>
  </conditionalFormatting>
  <conditionalFormatting sqref="AG1214:AG1223">
    <cfRule type="cellIs" dxfId="1921" priority="1955" stopIfTrue="1" operator="equal">
      <formula>"NO ADMISIBLE"</formula>
    </cfRule>
  </conditionalFormatting>
  <conditionalFormatting sqref="AG1214">
    <cfRule type="cellIs" dxfId="1920" priority="1953" stopIfTrue="1" operator="equal">
      <formula>"NO ADMISIBLE"</formula>
    </cfRule>
    <cfRule type="cellIs" dxfId="1919" priority="1954" stopIfTrue="1" operator="equal">
      <formula>"ADMISIBLE"</formula>
    </cfRule>
  </conditionalFormatting>
  <conditionalFormatting sqref="R1214:R1224">
    <cfRule type="cellIs" dxfId="1918" priority="1952" stopIfTrue="1" operator="equal">
      <formula>"NO ADMISIBLE"</formula>
    </cfRule>
  </conditionalFormatting>
  <conditionalFormatting sqref="D1214:D1223">
    <cfRule type="cellIs" dxfId="1917" priority="1951" stopIfTrue="1" operator="equal">
      <formula>"NO ADMISIBLE"</formula>
    </cfRule>
  </conditionalFormatting>
  <conditionalFormatting sqref="AI1214:AI1224">
    <cfRule type="cellIs" dxfId="1916" priority="1950" stopIfTrue="1" operator="equal">
      <formula>"NO ADMISIBLE"</formula>
    </cfRule>
  </conditionalFormatting>
  <conditionalFormatting sqref="AI1214:AI1224">
    <cfRule type="cellIs" dxfId="1915" priority="1948" stopIfTrue="1" operator="equal">
      <formula>"NO ADMISIBLE"</formula>
    </cfRule>
    <cfRule type="cellIs" dxfId="1914" priority="1949" stopIfTrue="1" operator="equal">
      <formula>"ADMISIBLE"</formula>
    </cfRule>
  </conditionalFormatting>
  <conditionalFormatting sqref="AA1214:AA1224">
    <cfRule type="cellIs" dxfId="1913" priority="1947" stopIfTrue="1" operator="equal">
      <formula>"NO ADMISIBLE"</formula>
    </cfRule>
  </conditionalFormatting>
  <conditionalFormatting sqref="AA1214:AA1224">
    <cfRule type="cellIs" dxfId="1912" priority="1945" stopIfTrue="1" operator="equal">
      <formula>"NO ADMISIBLE"</formula>
    </cfRule>
    <cfRule type="cellIs" dxfId="1911" priority="1946" stopIfTrue="1" operator="equal">
      <formula>"ADMISIBLE"</formula>
    </cfRule>
  </conditionalFormatting>
  <conditionalFormatting sqref="J1216:J1224">
    <cfRule type="cellIs" dxfId="1910" priority="1944" stopIfTrue="1" operator="equal">
      <formula>"NO ADMISIBLE"</formula>
    </cfRule>
  </conditionalFormatting>
  <conditionalFormatting sqref="M1215">
    <cfRule type="cellIs" dxfId="1909" priority="1943" stopIfTrue="1" operator="equal">
      <formula>"NO ADMISIBLE"</formula>
    </cfRule>
  </conditionalFormatting>
  <conditionalFormatting sqref="T1214:T1223">
    <cfRule type="cellIs" dxfId="1908" priority="1942" stopIfTrue="1" operator="equal">
      <formula>"NO ADMISIBLE"</formula>
    </cfRule>
  </conditionalFormatting>
  <conditionalFormatting sqref="T1215:T1223">
    <cfRule type="cellIs" dxfId="1907" priority="1939" operator="equal">
      <formula>"VERIFICAR"</formula>
    </cfRule>
    <cfRule type="cellIs" dxfId="1906" priority="1940" operator="equal">
      <formula>"NO"</formula>
    </cfRule>
    <cfRule type="cellIs" dxfId="1905" priority="1941" operator="equal">
      <formula>"SI"</formula>
    </cfRule>
  </conditionalFormatting>
  <conditionalFormatting sqref="AB1214:AB1223">
    <cfRule type="cellIs" dxfId="1904" priority="1938" stopIfTrue="1" operator="equal">
      <formula>"NO ADMISIBLE"</formula>
    </cfRule>
  </conditionalFormatting>
  <conditionalFormatting sqref="AC1214:AC1223">
    <cfRule type="cellIs" dxfId="1903" priority="1937" stopIfTrue="1" operator="equal">
      <formula>"NO ADMISIBLE"</formula>
    </cfRule>
  </conditionalFormatting>
  <conditionalFormatting sqref="AF1214:AF1224">
    <cfRule type="cellIs" dxfId="1902" priority="1936" stopIfTrue="1" operator="equal">
      <formula>"NO ADMISIBLE"</formula>
    </cfRule>
  </conditionalFormatting>
  <conditionalFormatting sqref="AF1214:AF1224">
    <cfRule type="cellIs" dxfId="1901" priority="1934" stopIfTrue="1" operator="equal">
      <formula>"NO ADMISIBLE"</formula>
    </cfRule>
    <cfRule type="cellIs" dxfId="1900" priority="1935" stopIfTrue="1" operator="equal">
      <formula>"ADMISIBLE"</formula>
    </cfRule>
  </conditionalFormatting>
  <conditionalFormatting sqref="AH1214:AH1224">
    <cfRule type="cellIs" dxfId="1899" priority="1933" stopIfTrue="1" operator="equal">
      <formula>"NO ADMISIBLE"</formula>
    </cfRule>
  </conditionalFormatting>
  <conditionalFormatting sqref="AH1214:AH1224">
    <cfRule type="cellIs" dxfId="1898" priority="1931" stopIfTrue="1" operator="equal">
      <formula>"NO ADMISIBLE"</formula>
    </cfRule>
    <cfRule type="cellIs" dxfId="1897" priority="1932" stopIfTrue="1" operator="equal">
      <formula>"ADMISIBLE"</formula>
    </cfRule>
  </conditionalFormatting>
  <conditionalFormatting sqref="B1215:C1215">
    <cfRule type="cellIs" dxfId="1896" priority="1930" stopIfTrue="1" operator="equal">
      <formula>"NO ADMISIBLE"</formula>
    </cfRule>
  </conditionalFormatting>
  <conditionalFormatting sqref="K1218:M1222 M1216:M1217">
    <cfRule type="cellIs" dxfId="1895" priority="1929" stopIfTrue="1" operator="equal">
      <formula>"NO ADMISIBLE"</formula>
    </cfRule>
  </conditionalFormatting>
  <conditionalFormatting sqref="J1215:J1224">
    <cfRule type="cellIs" dxfId="1894" priority="1928" stopIfTrue="1" operator="equal">
      <formula>"NO ADMISIBLE"</formula>
    </cfRule>
  </conditionalFormatting>
  <conditionalFormatting sqref="K1218:L1224">
    <cfRule type="cellIs" dxfId="1893" priority="1927" stopIfTrue="1" operator="equal">
      <formula>"NO ADMISIBLE"</formula>
    </cfRule>
  </conditionalFormatting>
  <conditionalFormatting sqref="C1218:M1224 M1215:M1217 C1215:J1217 B1215:B1224">
    <cfRule type="expression" dxfId="1892" priority="1926">
      <formula>MOD(ROW(),2)=0</formula>
    </cfRule>
  </conditionalFormatting>
  <conditionalFormatting sqref="T1224:U1224">
    <cfRule type="cellIs" dxfId="1891" priority="1925" stopIfTrue="1" operator="equal">
      <formula>"NO ADMISIBLE"</formula>
    </cfRule>
  </conditionalFormatting>
  <conditionalFormatting sqref="T1224:U1224">
    <cfRule type="cellIs" dxfId="1890" priority="1922" operator="equal">
      <formula>"VERIFICAR"</formula>
    </cfRule>
    <cfRule type="cellIs" dxfId="1889" priority="1923" operator="equal">
      <formula>"NO"</formula>
    </cfRule>
    <cfRule type="cellIs" dxfId="1888" priority="1924" operator="equal">
      <formula>"SI"</formula>
    </cfRule>
  </conditionalFormatting>
  <conditionalFormatting sqref="W1224">
    <cfRule type="cellIs" dxfId="1887" priority="1921" stopIfTrue="1" operator="equal">
      <formula>"NO ADMISIBLE"</formula>
    </cfRule>
  </conditionalFormatting>
  <conditionalFormatting sqref="W1224">
    <cfRule type="cellIs" dxfId="1886" priority="1918" operator="equal">
      <formula>"VERIFICAR"</formula>
    </cfRule>
    <cfRule type="cellIs" dxfId="1885" priority="1919" operator="equal">
      <formula>"NO"</formula>
    </cfRule>
    <cfRule type="cellIs" dxfId="1884" priority="1920" operator="equal">
      <formula>"SI"</formula>
    </cfRule>
  </conditionalFormatting>
  <conditionalFormatting sqref="Y1224">
    <cfRule type="cellIs" dxfId="1883" priority="1917" stopIfTrue="1" operator="equal">
      <formula>"NO ADMISIBLE"</formula>
    </cfRule>
  </conditionalFormatting>
  <conditionalFormatting sqref="Y1224">
    <cfRule type="cellIs" dxfId="1882" priority="1914" operator="equal">
      <formula>"VERIFICAR"</formula>
    </cfRule>
    <cfRule type="cellIs" dxfId="1881" priority="1915" operator="equal">
      <formula>"NO"</formula>
    </cfRule>
    <cfRule type="cellIs" dxfId="1880" priority="1916" operator="equal">
      <formula>"SI"</formula>
    </cfRule>
  </conditionalFormatting>
  <conditionalFormatting sqref="AA1224:AI1224">
    <cfRule type="cellIs" dxfId="1879" priority="1913" stopIfTrue="1" operator="equal">
      <formula>"NO ADMISIBLE"</formula>
    </cfRule>
  </conditionalFormatting>
  <conditionalFormatting sqref="AA1224:AI1224">
    <cfRule type="cellIs" dxfId="1878" priority="1910" operator="equal">
      <formula>"VERIFICAR"</formula>
    </cfRule>
    <cfRule type="cellIs" dxfId="1877" priority="1911" operator="equal">
      <formula>"NO"</formula>
    </cfRule>
    <cfRule type="cellIs" dxfId="1876" priority="1912" operator="equal">
      <formula>"SI"</formula>
    </cfRule>
  </conditionalFormatting>
  <conditionalFormatting sqref="S1214">
    <cfRule type="cellIs" dxfId="1875" priority="1909" stopIfTrue="1" operator="equal">
      <formula>"NO ADMISIBLE"</formula>
    </cfRule>
  </conditionalFormatting>
  <conditionalFormatting sqref="S1214">
    <cfRule type="cellIs" dxfId="1874" priority="1907" stopIfTrue="1" operator="equal">
      <formula>"NO ADMISIBLE"</formula>
    </cfRule>
    <cfRule type="cellIs" dxfId="1873" priority="1908" stopIfTrue="1" operator="equal">
      <formula>"ADMISIBLE"</formula>
    </cfRule>
  </conditionalFormatting>
  <conditionalFormatting sqref="K1216:L1217">
    <cfRule type="cellIs" dxfId="1872" priority="1906" stopIfTrue="1" operator="equal">
      <formula>"NO ADMISIBLE"</formula>
    </cfRule>
  </conditionalFormatting>
  <conditionalFormatting sqref="K1215:L1217">
    <cfRule type="cellIs" dxfId="1871" priority="1905" stopIfTrue="1" operator="equal">
      <formula>"NO ADMISIBLE"</formula>
    </cfRule>
  </conditionalFormatting>
  <conditionalFormatting sqref="K1215:L1217">
    <cfRule type="expression" dxfId="1870" priority="1904">
      <formula>MOD(ROW(),2)=0</formula>
    </cfRule>
  </conditionalFormatting>
  <conditionalFormatting sqref="K1215:L1217">
    <cfRule type="expression" dxfId="1869" priority="1903">
      <formula>AND(ROW()=CELL("row"),COLUMN()=CELL("COL"))</formula>
    </cfRule>
  </conditionalFormatting>
  <conditionalFormatting sqref="AA1214:AA1224">
    <cfRule type="cellIs" dxfId="1868" priority="1902" stopIfTrue="1" operator="equal">
      <formula>"NO ADMISIBLE"</formula>
    </cfRule>
  </conditionalFormatting>
  <conditionalFormatting sqref="AA1214:AA1224">
    <cfRule type="cellIs" dxfId="1867" priority="1900" stopIfTrue="1" operator="equal">
      <formula>"NO ADMISIBLE"</formula>
    </cfRule>
    <cfRule type="cellIs" dxfId="1866" priority="1901" stopIfTrue="1" operator="equal">
      <formula>"ADMISIBLE"</formula>
    </cfRule>
  </conditionalFormatting>
  <conditionalFormatting sqref="Q1214:AI1214 T1215:AI1224 Q1215:R1224">
    <cfRule type="cellIs" dxfId="1865" priority="1899" operator="equal">
      <formula>"NO CUMPLE"</formula>
    </cfRule>
  </conditionalFormatting>
  <conditionalFormatting sqref="B1220:B1223">
    <cfRule type="cellIs" dxfId="1864" priority="1898" stopIfTrue="1" operator="equal">
      <formula>"NO ADMISIBLE"</formula>
    </cfRule>
  </conditionalFormatting>
  <conditionalFormatting sqref="C1226 C1232:C1235 AD1226:AD1235 U1226:U1235 Y1226:Z1235 M1235:M1236 Z1236 M1226:Q1226 N1227:Q1236">
    <cfRule type="cellIs" dxfId="1863" priority="1897" stopIfTrue="1" operator="equal">
      <formula>"NO ADMISIBLE"</formula>
    </cfRule>
  </conditionalFormatting>
  <conditionalFormatting sqref="V1226:Y1226 V1227:X1235 V1236 X1236">
    <cfRule type="cellIs" dxfId="1862" priority="1895" stopIfTrue="1" operator="equal">
      <formula>"NO ADMISIBLE"</formula>
    </cfRule>
    <cfRule type="cellIs" dxfId="1861" priority="1896" stopIfTrue="1" operator="equal">
      <formula>"ADMISIBLE"</formula>
    </cfRule>
  </conditionalFormatting>
  <conditionalFormatting sqref="Z1226:Z1236">
    <cfRule type="cellIs" dxfId="1860" priority="1893" stopIfTrue="1" operator="equal">
      <formula>"NO ADMISIBLE"</formula>
    </cfRule>
    <cfRule type="cellIs" dxfId="1859" priority="1894" stopIfTrue="1" operator="equal">
      <formula>"ADMISIBLE"</formula>
    </cfRule>
  </conditionalFormatting>
  <conditionalFormatting sqref="AE1226:AE1235">
    <cfRule type="cellIs" dxfId="1858" priority="1892" stopIfTrue="1" operator="equal">
      <formula>"NO ADMISIBLE"</formula>
    </cfRule>
  </conditionalFormatting>
  <conditionalFormatting sqref="AE1226">
    <cfRule type="cellIs" dxfId="1857" priority="1890" stopIfTrue="1" operator="equal">
      <formula>"NO ADMISIBLE"</formula>
    </cfRule>
    <cfRule type="cellIs" dxfId="1856" priority="1891" stopIfTrue="1" operator="equal">
      <formula>"ADMISIBLE"</formula>
    </cfRule>
  </conditionalFormatting>
  <conditionalFormatting sqref="AG1226:AG1235">
    <cfRule type="cellIs" dxfId="1855" priority="1889" stopIfTrue="1" operator="equal">
      <formula>"NO ADMISIBLE"</formula>
    </cfRule>
  </conditionalFormatting>
  <conditionalFormatting sqref="AG1226">
    <cfRule type="cellIs" dxfId="1854" priority="1887" stopIfTrue="1" operator="equal">
      <formula>"NO ADMISIBLE"</formula>
    </cfRule>
    <cfRule type="cellIs" dxfId="1853" priority="1888" stopIfTrue="1" operator="equal">
      <formula>"ADMISIBLE"</formula>
    </cfRule>
  </conditionalFormatting>
  <conditionalFormatting sqref="R1226:R1236">
    <cfRule type="cellIs" dxfId="1852" priority="1886" stopIfTrue="1" operator="equal">
      <formula>"NO ADMISIBLE"</formula>
    </cfRule>
  </conditionalFormatting>
  <conditionalFormatting sqref="D1226:D1235">
    <cfRule type="cellIs" dxfId="1851" priority="1885" stopIfTrue="1" operator="equal">
      <formula>"NO ADMISIBLE"</formula>
    </cfRule>
  </conditionalFormatting>
  <conditionalFormatting sqref="AI1226:AI1236">
    <cfRule type="cellIs" dxfId="1850" priority="1884" stopIfTrue="1" operator="equal">
      <formula>"NO ADMISIBLE"</formula>
    </cfRule>
  </conditionalFormatting>
  <conditionalFormatting sqref="AI1226:AI1236">
    <cfRule type="cellIs" dxfId="1849" priority="1882" stopIfTrue="1" operator="equal">
      <formula>"NO ADMISIBLE"</formula>
    </cfRule>
    <cfRule type="cellIs" dxfId="1848" priority="1883" stopIfTrue="1" operator="equal">
      <formula>"ADMISIBLE"</formula>
    </cfRule>
  </conditionalFormatting>
  <conditionalFormatting sqref="AA1226:AA1236">
    <cfRule type="cellIs" dxfId="1847" priority="1881" stopIfTrue="1" operator="equal">
      <formula>"NO ADMISIBLE"</formula>
    </cfRule>
  </conditionalFormatting>
  <conditionalFormatting sqref="AA1226:AA1236">
    <cfRule type="cellIs" dxfId="1846" priority="1879" stopIfTrue="1" operator="equal">
      <formula>"NO ADMISIBLE"</formula>
    </cfRule>
    <cfRule type="cellIs" dxfId="1845" priority="1880" stopIfTrue="1" operator="equal">
      <formula>"ADMISIBLE"</formula>
    </cfRule>
  </conditionalFormatting>
  <conditionalFormatting sqref="J1228:J1236">
    <cfRule type="cellIs" dxfId="1844" priority="1878" stopIfTrue="1" operator="equal">
      <formula>"NO ADMISIBLE"</formula>
    </cfRule>
  </conditionalFormatting>
  <conditionalFormatting sqref="M1227">
    <cfRule type="cellIs" dxfId="1843" priority="1877" stopIfTrue="1" operator="equal">
      <formula>"NO ADMISIBLE"</formula>
    </cfRule>
  </conditionalFormatting>
  <conditionalFormatting sqref="T1226:T1235">
    <cfRule type="cellIs" dxfId="1842" priority="1876" stopIfTrue="1" operator="equal">
      <formula>"NO ADMISIBLE"</formula>
    </cfRule>
  </conditionalFormatting>
  <conditionalFormatting sqref="T1227:T1235">
    <cfRule type="cellIs" dxfId="1841" priority="1873" operator="equal">
      <formula>"VERIFICAR"</formula>
    </cfRule>
    <cfRule type="cellIs" dxfId="1840" priority="1874" operator="equal">
      <formula>"NO"</formula>
    </cfRule>
    <cfRule type="cellIs" dxfId="1839" priority="1875" operator="equal">
      <formula>"SI"</formula>
    </cfRule>
  </conditionalFormatting>
  <conditionalFormatting sqref="AB1226:AB1235">
    <cfRule type="cellIs" dxfId="1838" priority="1872" stopIfTrue="1" operator="equal">
      <formula>"NO ADMISIBLE"</formula>
    </cfRule>
  </conditionalFormatting>
  <conditionalFormatting sqref="AC1226:AC1235">
    <cfRule type="cellIs" dxfId="1837" priority="1871" stopIfTrue="1" operator="equal">
      <formula>"NO ADMISIBLE"</formula>
    </cfRule>
  </conditionalFormatting>
  <conditionalFormatting sqref="AF1226:AF1236">
    <cfRule type="cellIs" dxfId="1836" priority="1870" stopIfTrue="1" operator="equal">
      <formula>"NO ADMISIBLE"</formula>
    </cfRule>
  </conditionalFormatting>
  <conditionalFormatting sqref="AF1226:AF1236">
    <cfRule type="cellIs" dxfId="1835" priority="1868" stopIfTrue="1" operator="equal">
      <formula>"NO ADMISIBLE"</formula>
    </cfRule>
    <cfRule type="cellIs" dxfId="1834" priority="1869" stopIfTrue="1" operator="equal">
      <formula>"ADMISIBLE"</formula>
    </cfRule>
  </conditionalFormatting>
  <conditionalFormatting sqref="AH1226:AH1236">
    <cfRule type="cellIs" dxfId="1833" priority="1867" stopIfTrue="1" operator="equal">
      <formula>"NO ADMISIBLE"</formula>
    </cfRule>
  </conditionalFormatting>
  <conditionalFormatting sqref="AH1226:AH1236">
    <cfRule type="cellIs" dxfId="1832" priority="1865" stopIfTrue="1" operator="equal">
      <formula>"NO ADMISIBLE"</formula>
    </cfRule>
    <cfRule type="cellIs" dxfId="1831" priority="1866" stopIfTrue="1" operator="equal">
      <formula>"ADMISIBLE"</formula>
    </cfRule>
  </conditionalFormatting>
  <conditionalFormatting sqref="B1227:C1227">
    <cfRule type="cellIs" dxfId="1830" priority="1864" stopIfTrue="1" operator="equal">
      <formula>"NO ADMISIBLE"</formula>
    </cfRule>
  </conditionalFormatting>
  <conditionalFormatting sqref="K1230:M1234 M1228:M1229">
    <cfRule type="cellIs" dxfId="1829" priority="1863" stopIfTrue="1" operator="equal">
      <formula>"NO ADMISIBLE"</formula>
    </cfRule>
  </conditionalFormatting>
  <conditionalFormatting sqref="J1227:J1236">
    <cfRule type="cellIs" dxfId="1828" priority="1862" stopIfTrue="1" operator="equal">
      <formula>"NO ADMISIBLE"</formula>
    </cfRule>
  </conditionalFormatting>
  <conditionalFormatting sqref="K1230:L1236">
    <cfRule type="cellIs" dxfId="1827" priority="1861" stopIfTrue="1" operator="equal">
      <formula>"NO ADMISIBLE"</formula>
    </cfRule>
  </conditionalFormatting>
  <conditionalFormatting sqref="C1230:M1236 M1227:M1229 C1227:J1229 B1227:B1236">
    <cfRule type="expression" dxfId="1826" priority="1860">
      <formula>MOD(ROW(),2)=0</formula>
    </cfRule>
  </conditionalFormatting>
  <conditionalFormatting sqref="T1236:U1236">
    <cfRule type="cellIs" dxfId="1825" priority="1859" stopIfTrue="1" operator="equal">
      <formula>"NO ADMISIBLE"</formula>
    </cfRule>
  </conditionalFormatting>
  <conditionalFormatting sqref="T1236:U1236">
    <cfRule type="cellIs" dxfId="1824" priority="1856" operator="equal">
      <formula>"VERIFICAR"</formula>
    </cfRule>
    <cfRule type="cellIs" dxfId="1823" priority="1857" operator="equal">
      <formula>"NO"</formula>
    </cfRule>
    <cfRule type="cellIs" dxfId="1822" priority="1858" operator="equal">
      <formula>"SI"</formula>
    </cfRule>
  </conditionalFormatting>
  <conditionalFormatting sqref="W1236">
    <cfRule type="cellIs" dxfId="1821" priority="1855" stopIfTrue="1" operator="equal">
      <formula>"NO ADMISIBLE"</formula>
    </cfRule>
  </conditionalFormatting>
  <conditionalFormatting sqref="W1236">
    <cfRule type="cellIs" dxfId="1820" priority="1852" operator="equal">
      <formula>"VERIFICAR"</formula>
    </cfRule>
    <cfRule type="cellIs" dxfId="1819" priority="1853" operator="equal">
      <formula>"NO"</formula>
    </cfRule>
    <cfRule type="cellIs" dxfId="1818" priority="1854" operator="equal">
      <formula>"SI"</formula>
    </cfRule>
  </conditionalFormatting>
  <conditionalFormatting sqref="Y1236">
    <cfRule type="cellIs" dxfId="1817" priority="1851" stopIfTrue="1" operator="equal">
      <formula>"NO ADMISIBLE"</formula>
    </cfRule>
  </conditionalFormatting>
  <conditionalFormatting sqref="Y1236">
    <cfRule type="cellIs" dxfId="1816" priority="1848" operator="equal">
      <formula>"VERIFICAR"</formula>
    </cfRule>
    <cfRule type="cellIs" dxfId="1815" priority="1849" operator="equal">
      <formula>"NO"</formula>
    </cfRule>
    <cfRule type="cellIs" dxfId="1814" priority="1850" operator="equal">
      <formula>"SI"</formula>
    </cfRule>
  </conditionalFormatting>
  <conditionalFormatting sqref="AA1236:AI1236">
    <cfRule type="cellIs" dxfId="1813" priority="1847" stopIfTrue="1" operator="equal">
      <formula>"NO ADMISIBLE"</formula>
    </cfRule>
  </conditionalFormatting>
  <conditionalFormatting sqref="AA1236:AI1236">
    <cfRule type="cellIs" dxfId="1812" priority="1844" operator="equal">
      <formula>"VERIFICAR"</formula>
    </cfRule>
    <cfRule type="cellIs" dxfId="1811" priority="1845" operator="equal">
      <formula>"NO"</formula>
    </cfRule>
    <cfRule type="cellIs" dxfId="1810" priority="1846" operator="equal">
      <formula>"SI"</formula>
    </cfRule>
  </conditionalFormatting>
  <conditionalFormatting sqref="S1226">
    <cfRule type="cellIs" dxfId="1809" priority="1843" stopIfTrue="1" operator="equal">
      <formula>"NO ADMISIBLE"</formula>
    </cfRule>
  </conditionalFormatting>
  <conditionalFormatting sqref="S1226">
    <cfRule type="cellIs" dxfId="1808" priority="1841" stopIfTrue="1" operator="equal">
      <formula>"NO ADMISIBLE"</formula>
    </cfRule>
    <cfRule type="cellIs" dxfId="1807" priority="1842" stopIfTrue="1" operator="equal">
      <formula>"ADMISIBLE"</formula>
    </cfRule>
  </conditionalFormatting>
  <conditionalFormatting sqref="K1228:L1229">
    <cfRule type="cellIs" dxfId="1806" priority="1840" stopIfTrue="1" operator="equal">
      <formula>"NO ADMISIBLE"</formula>
    </cfRule>
  </conditionalFormatting>
  <conditionalFormatting sqref="K1227:L1229">
    <cfRule type="cellIs" dxfId="1805" priority="1839" stopIfTrue="1" operator="equal">
      <formula>"NO ADMISIBLE"</formula>
    </cfRule>
  </conditionalFormatting>
  <conditionalFormatting sqref="K1227:L1229">
    <cfRule type="expression" dxfId="1804" priority="1838">
      <formula>MOD(ROW(),2)=0</formula>
    </cfRule>
  </conditionalFormatting>
  <conditionalFormatting sqref="K1227:L1229">
    <cfRule type="expression" dxfId="1803" priority="1837">
      <formula>AND(ROW()=CELL("row"),COLUMN()=CELL("COL"))</formula>
    </cfRule>
  </conditionalFormatting>
  <conditionalFormatting sqref="AA1226:AA1236">
    <cfRule type="cellIs" dxfId="1802" priority="1836" stopIfTrue="1" operator="equal">
      <formula>"NO ADMISIBLE"</formula>
    </cfRule>
  </conditionalFormatting>
  <conditionalFormatting sqref="AA1226:AA1236">
    <cfRule type="cellIs" dxfId="1801" priority="1834" stopIfTrue="1" operator="equal">
      <formula>"NO ADMISIBLE"</formula>
    </cfRule>
    <cfRule type="cellIs" dxfId="1800" priority="1835" stopIfTrue="1" operator="equal">
      <formula>"ADMISIBLE"</formula>
    </cfRule>
  </conditionalFormatting>
  <conditionalFormatting sqref="Q1226:AI1226 T1227:AI1236 Q1227:R1236">
    <cfRule type="cellIs" dxfId="1799" priority="1833" operator="equal">
      <formula>"NO CUMPLE"</formula>
    </cfRule>
  </conditionalFormatting>
  <conditionalFormatting sqref="B1232:B1235">
    <cfRule type="cellIs" dxfId="1798" priority="1832" stopIfTrue="1" operator="equal">
      <formula>"NO ADMISIBLE"</formula>
    </cfRule>
  </conditionalFormatting>
  <conditionalFormatting sqref="C1238 C1244:C1247 AD1238:AD1247 U1238:U1247 Y1238:Z1247 M1247:M1248 Z1248 M1238:Q1238 N1239:Q1248">
    <cfRule type="cellIs" dxfId="1797" priority="1831" stopIfTrue="1" operator="equal">
      <formula>"NO ADMISIBLE"</formula>
    </cfRule>
  </conditionalFormatting>
  <conditionalFormatting sqref="V1238:Y1238 V1239:X1247 V1248 X1248">
    <cfRule type="cellIs" dxfId="1796" priority="1829" stopIfTrue="1" operator="equal">
      <formula>"NO ADMISIBLE"</formula>
    </cfRule>
    <cfRule type="cellIs" dxfId="1795" priority="1830" stopIfTrue="1" operator="equal">
      <formula>"ADMISIBLE"</formula>
    </cfRule>
  </conditionalFormatting>
  <conditionalFormatting sqref="Z1238:Z1248">
    <cfRule type="cellIs" dxfId="1794" priority="1827" stopIfTrue="1" operator="equal">
      <formula>"NO ADMISIBLE"</formula>
    </cfRule>
    <cfRule type="cellIs" dxfId="1793" priority="1828" stopIfTrue="1" operator="equal">
      <formula>"ADMISIBLE"</formula>
    </cfRule>
  </conditionalFormatting>
  <conditionalFormatting sqref="AE1238:AE1247">
    <cfRule type="cellIs" dxfId="1792" priority="1826" stopIfTrue="1" operator="equal">
      <formula>"NO ADMISIBLE"</formula>
    </cfRule>
  </conditionalFormatting>
  <conditionalFormatting sqref="AE1238">
    <cfRule type="cellIs" dxfId="1791" priority="1824" stopIfTrue="1" operator="equal">
      <formula>"NO ADMISIBLE"</formula>
    </cfRule>
    <cfRule type="cellIs" dxfId="1790" priority="1825" stopIfTrue="1" operator="equal">
      <formula>"ADMISIBLE"</formula>
    </cfRule>
  </conditionalFormatting>
  <conditionalFormatting sqref="AG1238:AG1247">
    <cfRule type="cellIs" dxfId="1789" priority="1823" stopIfTrue="1" operator="equal">
      <formula>"NO ADMISIBLE"</formula>
    </cfRule>
  </conditionalFormatting>
  <conditionalFormatting sqref="AG1238">
    <cfRule type="cellIs" dxfId="1788" priority="1821" stopIfTrue="1" operator="equal">
      <formula>"NO ADMISIBLE"</formula>
    </cfRule>
    <cfRule type="cellIs" dxfId="1787" priority="1822" stopIfTrue="1" operator="equal">
      <formula>"ADMISIBLE"</formula>
    </cfRule>
  </conditionalFormatting>
  <conditionalFormatting sqref="R1238:R1248">
    <cfRule type="cellIs" dxfId="1786" priority="1820" stopIfTrue="1" operator="equal">
      <formula>"NO ADMISIBLE"</formula>
    </cfRule>
  </conditionalFormatting>
  <conditionalFormatting sqref="D1238:D1247">
    <cfRule type="cellIs" dxfId="1785" priority="1819" stopIfTrue="1" operator="equal">
      <formula>"NO ADMISIBLE"</formula>
    </cfRule>
  </conditionalFormatting>
  <conditionalFormatting sqref="AI1238:AI1248">
    <cfRule type="cellIs" dxfId="1784" priority="1818" stopIfTrue="1" operator="equal">
      <formula>"NO ADMISIBLE"</formula>
    </cfRule>
  </conditionalFormatting>
  <conditionalFormatting sqref="AI1238:AI1248">
    <cfRule type="cellIs" dxfId="1783" priority="1816" stopIfTrue="1" operator="equal">
      <formula>"NO ADMISIBLE"</formula>
    </cfRule>
    <cfRule type="cellIs" dxfId="1782" priority="1817" stopIfTrue="1" operator="equal">
      <formula>"ADMISIBLE"</formula>
    </cfRule>
  </conditionalFormatting>
  <conditionalFormatting sqref="AA1238:AA1248">
    <cfRule type="cellIs" dxfId="1781" priority="1815" stopIfTrue="1" operator="equal">
      <formula>"NO ADMISIBLE"</formula>
    </cfRule>
  </conditionalFormatting>
  <conditionalFormatting sqref="AA1238:AA1248">
    <cfRule type="cellIs" dxfId="1780" priority="1813" stopIfTrue="1" operator="equal">
      <formula>"NO ADMISIBLE"</formula>
    </cfRule>
    <cfRule type="cellIs" dxfId="1779" priority="1814" stopIfTrue="1" operator="equal">
      <formula>"ADMISIBLE"</formula>
    </cfRule>
  </conditionalFormatting>
  <conditionalFormatting sqref="J1240:J1248">
    <cfRule type="cellIs" dxfId="1778" priority="1812" stopIfTrue="1" operator="equal">
      <formula>"NO ADMISIBLE"</formula>
    </cfRule>
  </conditionalFormatting>
  <conditionalFormatting sqref="M1239">
    <cfRule type="cellIs" dxfId="1777" priority="1811" stopIfTrue="1" operator="equal">
      <formula>"NO ADMISIBLE"</formula>
    </cfRule>
  </conditionalFormatting>
  <conditionalFormatting sqref="T1238:T1247">
    <cfRule type="cellIs" dxfId="1776" priority="1810" stopIfTrue="1" operator="equal">
      <formula>"NO ADMISIBLE"</formula>
    </cfRule>
  </conditionalFormatting>
  <conditionalFormatting sqref="T1239:T1247">
    <cfRule type="cellIs" dxfId="1775" priority="1807" operator="equal">
      <formula>"VERIFICAR"</formula>
    </cfRule>
    <cfRule type="cellIs" dxfId="1774" priority="1808" operator="equal">
      <formula>"NO"</formula>
    </cfRule>
    <cfRule type="cellIs" dxfId="1773" priority="1809" operator="equal">
      <formula>"SI"</formula>
    </cfRule>
  </conditionalFormatting>
  <conditionalFormatting sqref="AB1238:AB1247">
    <cfRule type="cellIs" dxfId="1772" priority="1806" stopIfTrue="1" operator="equal">
      <formula>"NO ADMISIBLE"</formula>
    </cfRule>
  </conditionalFormatting>
  <conditionalFormatting sqref="AC1238:AC1247">
    <cfRule type="cellIs" dxfId="1771" priority="1805" stopIfTrue="1" operator="equal">
      <formula>"NO ADMISIBLE"</formula>
    </cfRule>
  </conditionalFormatting>
  <conditionalFormatting sqref="AF1238:AF1248">
    <cfRule type="cellIs" dxfId="1770" priority="1804" stopIfTrue="1" operator="equal">
      <formula>"NO ADMISIBLE"</formula>
    </cfRule>
  </conditionalFormatting>
  <conditionalFormatting sqref="AF1238:AF1248">
    <cfRule type="cellIs" dxfId="1769" priority="1802" stopIfTrue="1" operator="equal">
      <formula>"NO ADMISIBLE"</formula>
    </cfRule>
    <cfRule type="cellIs" dxfId="1768" priority="1803" stopIfTrue="1" operator="equal">
      <formula>"ADMISIBLE"</formula>
    </cfRule>
  </conditionalFormatting>
  <conditionalFormatting sqref="AH1238:AH1248">
    <cfRule type="cellIs" dxfId="1767" priority="1801" stopIfTrue="1" operator="equal">
      <formula>"NO ADMISIBLE"</formula>
    </cfRule>
  </conditionalFormatting>
  <conditionalFormatting sqref="AH1238:AH1248">
    <cfRule type="cellIs" dxfId="1766" priority="1799" stopIfTrue="1" operator="equal">
      <formula>"NO ADMISIBLE"</formula>
    </cfRule>
    <cfRule type="cellIs" dxfId="1765" priority="1800" stopIfTrue="1" operator="equal">
      <formula>"ADMISIBLE"</formula>
    </cfRule>
  </conditionalFormatting>
  <conditionalFormatting sqref="B1239:C1239">
    <cfRule type="cellIs" dxfId="1764" priority="1798" stopIfTrue="1" operator="equal">
      <formula>"NO ADMISIBLE"</formula>
    </cfRule>
  </conditionalFormatting>
  <conditionalFormatting sqref="K1242:M1246 M1240:M1241">
    <cfRule type="cellIs" dxfId="1763" priority="1797" stopIfTrue="1" operator="equal">
      <formula>"NO ADMISIBLE"</formula>
    </cfRule>
  </conditionalFormatting>
  <conditionalFormatting sqref="J1239:J1248">
    <cfRule type="cellIs" dxfId="1762" priority="1796" stopIfTrue="1" operator="equal">
      <formula>"NO ADMISIBLE"</formula>
    </cfRule>
  </conditionalFormatting>
  <conditionalFormatting sqref="K1242:L1248">
    <cfRule type="cellIs" dxfId="1761" priority="1795" stopIfTrue="1" operator="equal">
      <formula>"NO ADMISIBLE"</formula>
    </cfRule>
  </conditionalFormatting>
  <conditionalFormatting sqref="C1242:M1248 M1239:M1241 C1239:J1241 B1239:B1248">
    <cfRule type="expression" dxfId="1760" priority="1794">
      <formula>MOD(ROW(),2)=0</formula>
    </cfRule>
  </conditionalFormatting>
  <conditionalFormatting sqref="T1248:U1248">
    <cfRule type="cellIs" dxfId="1759" priority="1793" stopIfTrue="1" operator="equal">
      <formula>"NO ADMISIBLE"</formula>
    </cfRule>
  </conditionalFormatting>
  <conditionalFormatting sqref="T1248:U1248">
    <cfRule type="cellIs" dxfId="1758" priority="1790" operator="equal">
      <formula>"VERIFICAR"</formula>
    </cfRule>
    <cfRule type="cellIs" dxfId="1757" priority="1791" operator="equal">
      <formula>"NO"</formula>
    </cfRule>
    <cfRule type="cellIs" dxfId="1756" priority="1792" operator="equal">
      <formula>"SI"</formula>
    </cfRule>
  </conditionalFormatting>
  <conditionalFormatting sqref="W1248">
    <cfRule type="cellIs" dxfId="1755" priority="1789" stopIfTrue="1" operator="equal">
      <formula>"NO ADMISIBLE"</formula>
    </cfRule>
  </conditionalFormatting>
  <conditionalFormatting sqref="W1248">
    <cfRule type="cellIs" dxfId="1754" priority="1786" operator="equal">
      <formula>"VERIFICAR"</formula>
    </cfRule>
    <cfRule type="cellIs" dxfId="1753" priority="1787" operator="equal">
      <formula>"NO"</formula>
    </cfRule>
    <cfRule type="cellIs" dxfId="1752" priority="1788" operator="equal">
      <formula>"SI"</formula>
    </cfRule>
  </conditionalFormatting>
  <conditionalFormatting sqref="Y1248">
    <cfRule type="cellIs" dxfId="1751" priority="1785" stopIfTrue="1" operator="equal">
      <formula>"NO ADMISIBLE"</formula>
    </cfRule>
  </conditionalFormatting>
  <conditionalFormatting sqref="Y1248">
    <cfRule type="cellIs" dxfId="1750" priority="1782" operator="equal">
      <formula>"VERIFICAR"</formula>
    </cfRule>
    <cfRule type="cellIs" dxfId="1749" priority="1783" operator="equal">
      <formula>"NO"</formula>
    </cfRule>
    <cfRule type="cellIs" dxfId="1748" priority="1784" operator="equal">
      <formula>"SI"</formula>
    </cfRule>
  </conditionalFormatting>
  <conditionalFormatting sqref="AA1248:AI1248">
    <cfRule type="cellIs" dxfId="1747" priority="1781" stopIfTrue="1" operator="equal">
      <formula>"NO ADMISIBLE"</formula>
    </cfRule>
  </conditionalFormatting>
  <conditionalFormatting sqref="AA1248:AI1248">
    <cfRule type="cellIs" dxfId="1746" priority="1778" operator="equal">
      <formula>"VERIFICAR"</formula>
    </cfRule>
    <cfRule type="cellIs" dxfId="1745" priority="1779" operator="equal">
      <formula>"NO"</formula>
    </cfRule>
    <cfRule type="cellIs" dxfId="1744" priority="1780" operator="equal">
      <formula>"SI"</formula>
    </cfRule>
  </conditionalFormatting>
  <conditionalFormatting sqref="S1238">
    <cfRule type="cellIs" dxfId="1743" priority="1777" stopIfTrue="1" operator="equal">
      <formula>"NO ADMISIBLE"</formula>
    </cfRule>
  </conditionalFormatting>
  <conditionalFormatting sqref="S1238">
    <cfRule type="cellIs" dxfId="1742" priority="1775" stopIfTrue="1" operator="equal">
      <formula>"NO ADMISIBLE"</formula>
    </cfRule>
    <cfRule type="cellIs" dxfId="1741" priority="1776" stopIfTrue="1" operator="equal">
      <formula>"ADMISIBLE"</formula>
    </cfRule>
  </conditionalFormatting>
  <conditionalFormatting sqref="K1240:L1241">
    <cfRule type="cellIs" dxfId="1740" priority="1774" stopIfTrue="1" operator="equal">
      <formula>"NO ADMISIBLE"</formula>
    </cfRule>
  </conditionalFormatting>
  <conditionalFormatting sqref="K1239:L1241">
    <cfRule type="cellIs" dxfId="1739" priority="1773" stopIfTrue="1" operator="equal">
      <formula>"NO ADMISIBLE"</formula>
    </cfRule>
  </conditionalFormatting>
  <conditionalFormatting sqref="K1239:L1241">
    <cfRule type="expression" dxfId="1738" priority="1772">
      <formula>MOD(ROW(),2)=0</formula>
    </cfRule>
  </conditionalFormatting>
  <conditionalFormatting sqref="K1239:L1241">
    <cfRule type="expression" dxfId="1737" priority="1771">
      <formula>AND(ROW()=CELL("row"),COLUMN()=CELL("COL"))</formula>
    </cfRule>
  </conditionalFormatting>
  <conditionalFormatting sqref="AA1238:AA1248">
    <cfRule type="cellIs" dxfId="1736" priority="1770" stopIfTrue="1" operator="equal">
      <formula>"NO ADMISIBLE"</formula>
    </cfRule>
  </conditionalFormatting>
  <conditionalFormatting sqref="AA1238:AA1248">
    <cfRule type="cellIs" dxfId="1735" priority="1768" stopIfTrue="1" operator="equal">
      <formula>"NO ADMISIBLE"</formula>
    </cfRule>
    <cfRule type="cellIs" dxfId="1734" priority="1769" stopIfTrue="1" operator="equal">
      <formula>"ADMISIBLE"</formula>
    </cfRule>
  </conditionalFormatting>
  <conditionalFormatting sqref="Q1238:AI1238 T1239:AI1248 Q1239:R1248">
    <cfRule type="cellIs" dxfId="1733" priority="1767" operator="equal">
      <formula>"NO CUMPLE"</formula>
    </cfRule>
  </conditionalFormatting>
  <conditionalFormatting sqref="B1244:B1247">
    <cfRule type="cellIs" dxfId="1732" priority="1766" stopIfTrue="1" operator="equal">
      <formula>"NO ADMISIBLE"</formula>
    </cfRule>
  </conditionalFormatting>
  <conditionalFormatting sqref="C1250 C1256:C1259 AD1250:AD1259 U1250:U1259 Y1250:Z1259 M1259:M1260 Z1260 M1250:Q1250 N1251:Q1260">
    <cfRule type="cellIs" dxfId="1731" priority="1765" stopIfTrue="1" operator="equal">
      <formula>"NO ADMISIBLE"</formula>
    </cfRule>
  </conditionalFormatting>
  <conditionalFormatting sqref="V1250:Y1250 V1251:X1259 V1260 X1260">
    <cfRule type="cellIs" dxfId="1730" priority="1763" stopIfTrue="1" operator="equal">
      <formula>"NO ADMISIBLE"</formula>
    </cfRule>
    <cfRule type="cellIs" dxfId="1729" priority="1764" stopIfTrue="1" operator="equal">
      <formula>"ADMISIBLE"</formula>
    </cfRule>
  </conditionalFormatting>
  <conditionalFormatting sqref="Z1250:Z1260">
    <cfRule type="cellIs" dxfId="1728" priority="1761" stopIfTrue="1" operator="equal">
      <formula>"NO ADMISIBLE"</formula>
    </cfRule>
    <cfRule type="cellIs" dxfId="1727" priority="1762" stopIfTrue="1" operator="equal">
      <formula>"ADMISIBLE"</formula>
    </cfRule>
  </conditionalFormatting>
  <conditionalFormatting sqref="AE1250:AE1259">
    <cfRule type="cellIs" dxfId="1726" priority="1760" stopIfTrue="1" operator="equal">
      <formula>"NO ADMISIBLE"</formula>
    </cfRule>
  </conditionalFormatting>
  <conditionalFormatting sqref="AE1250">
    <cfRule type="cellIs" dxfId="1725" priority="1758" stopIfTrue="1" operator="equal">
      <formula>"NO ADMISIBLE"</formula>
    </cfRule>
    <cfRule type="cellIs" dxfId="1724" priority="1759" stopIfTrue="1" operator="equal">
      <formula>"ADMISIBLE"</formula>
    </cfRule>
  </conditionalFormatting>
  <conditionalFormatting sqref="AG1250:AG1259">
    <cfRule type="cellIs" dxfId="1723" priority="1757" stopIfTrue="1" operator="equal">
      <formula>"NO ADMISIBLE"</formula>
    </cfRule>
  </conditionalFormatting>
  <conditionalFormatting sqref="AG1250">
    <cfRule type="cellIs" dxfId="1722" priority="1755" stopIfTrue="1" operator="equal">
      <formula>"NO ADMISIBLE"</formula>
    </cfRule>
    <cfRule type="cellIs" dxfId="1721" priority="1756" stopIfTrue="1" operator="equal">
      <formula>"ADMISIBLE"</formula>
    </cfRule>
  </conditionalFormatting>
  <conditionalFormatting sqref="R1250:R1260">
    <cfRule type="cellIs" dxfId="1720" priority="1754" stopIfTrue="1" operator="equal">
      <formula>"NO ADMISIBLE"</formula>
    </cfRule>
  </conditionalFormatting>
  <conditionalFormatting sqref="D1250:D1259">
    <cfRule type="cellIs" dxfId="1719" priority="1753" stopIfTrue="1" operator="equal">
      <formula>"NO ADMISIBLE"</formula>
    </cfRule>
  </conditionalFormatting>
  <conditionalFormatting sqref="AI1250:AI1260">
    <cfRule type="cellIs" dxfId="1718" priority="1752" stopIfTrue="1" operator="equal">
      <formula>"NO ADMISIBLE"</formula>
    </cfRule>
  </conditionalFormatting>
  <conditionalFormatting sqref="AI1250:AI1260">
    <cfRule type="cellIs" dxfId="1717" priority="1750" stopIfTrue="1" operator="equal">
      <formula>"NO ADMISIBLE"</formula>
    </cfRule>
    <cfRule type="cellIs" dxfId="1716" priority="1751" stopIfTrue="1" operator="equal">
      <formula>"ADMISIBLE"</formula>
    </cfRule>
  </conditionalFormatting>
  <conditionalFormatting sqref="AA1250:AA1260">
    <cfRule type="cellIs" dxfId="1715" priority="1749" stopIfTrue="1" operator="equal">
      <formula>"NO ADMISIBLE"</formula>
    </cfRule>
  </conditionalFormatting>
  <conditionalFormatting sqref="AA1250:AA1260">
    <cfRule type="cellIs" dxfId="1714" priority="1747" stopIfTrue="1" operator="equal">
      <formula>"NO ADMISIBLE"</formula>
    </cfRule>
    <cfRule type="cellIs" dxfId="1713" priority="1748" stopIfTrue="1" operator="equal">
      <formula>"ADMISIBLE"</formula>
    </cfRule>
  </conditionalFormatting>
  <conditionalFormatting sqref="J1252:J1260">
    <cfRule type="cellIs" dxfId="1712" priority="1746" stopIfTrue="1" operator="equal">
      <formula>"NO ADMISIBLE"</formula>
    </cfRule>
  </conditionalFormatting>
  <conditionalFormatting sqref="M1251">
    <cfRule type="cellIs" dxfId="1711" priority="1745" stopIfTrue="1" operator="equal">
      <formula>"NO ADMISIBLE"</formula>
    </cfRule>
  </conditionalFormatting>
  <conditionalFormatting sqref="T1250:T1259">
    <cfRule type="cellIs" dxfId="1710" priority="1744" stopIfTrue="1" operator="equal">
      <formula>"NO ADMISIBLE"</formula>
    </cfRule>
  </conditionalFormatting>
  <conditionalFormatting sqref="T1251:T1259">
    <cfRule type="cellIs" dxfId="1709" priority="1741" operator="equal">
      <formula>"VERIFICAR"</formula>
    </cfRule>
    <cfRule type="cellIs" dxfId="1708" priority="1742" operator="equal">
      <formula>"NO"</formula>
    </cfRule>
    <cfRule type="cellIs" dxfId="1707" priority="1743" operator="equal">
      <formula>"SI"</formula>
    </cfRule>
  </conditionalFormatting>
  <conditionalFormatting sqref="AB1250:AB1259">
    <cfRule type="cellIs" dxfId="1706" priority="1740" stopIfTrue="1" operator="equal">
      <formula>"NO ADMISIBLE"</formula>
    </cfRule>
  </conditionalFormatting>
  <conditionalFormatting sqref="AC1250:AC1259">
    <cfRule type="cellIs" dxfId="1705" priority="1739" stopIfTrue="1" operator="equal">
      <formula>"NO ADMISIBLE"</formula>
    </cfRule>
  </conditionalFormatting>
  <conditionalFormatting sqref="AF1250:AF1260">
    <cfRule type="cellIs" dxfId="1704" priority="1738" stopIfTrue="1" operator="equal">
      <formula>"NO ADMISIBLE"</formula>
    </cfRule>
  </conditionalFormatting>
  <conditionalFormatting sqref="AF1250:AF1260">
    <cfRule type="cellIs" dxfId="1703" priority="1736" stopIfTrue="1" operator="equal">
      <formula>"NO ADMISIBLE"</formula>
    </cfRule>
    <cfRule type="cellIs" dxfId="1702" priority="1737" stopIfTrue="1" operator="equal">
      <formula>"ADMISIBLE"</formula>
    </cfRule>
  </conditionalFormatting>
  <conditionalFormatting sqref="AH1250:AH1260">
    <cfRule type="cellIs" dxfId="1701" priority="1735" stopIfTrue="1" operator="equal">
      <formula>"NO ADMISIBLE"</formula>
    </cfRule>
  </conditionalFormatting>
  <conditionalFormatting sqref="AH1250:AH1260">
    <cfRule type="cellIs" dxfId="1700" priority="1733" stopIfTrue="1" operator="equal">
      <formula>"NO ADMISIBLE"</formula>
    </cfRule>
    <cfRule type="cellIs" dxfId="1699" priority="1734" stopIfTrue="1" operator="equal">
      <formula>"ADMISIBLE"</formula>
    </cfRule>
  </conditionalFormatting>
  <conditionalFormatting sqref="B1251:C1251">
    <cfRule type="cellIs" dxfId="1698" priority="1732" stopIfTrue="1" operator="equal">
      <formula>"NO ADMISIBLE"</formula>
    </cfRule>
  </conditionalFormatting>
  <conditionalFormatting sqref="K1254:M1258 M1252:M1253">
    <cfRule type="cellIs" dxfId="1697" priority="1731" stopIfTrue="1" operator="equal">
      <formula>"NO ADMISIBLE"</formula>
    </cfRule>
  </conditionalFormatting>
  <conditionalFormatting sqref="J1251:J1260">
    <cfRule type="cellIs" dxfId="1696" priority="1730" stopIfTrue="1" operator="equal">
      <formula>"NO ADMISIBLE"</formula>
    </cfRule>
  </conditionalFormatting>
  <conditionalFormatting sqref="K1254:L1260">
    <cfRule type="cellIs" dxfId="1695" priority="1729" stopIfTrue="1" operator="equal">
      <formula>"NO ADMISIBLE"</formula>
    </cfRule>
  </conditionalFormatting>
  <conditionalFormatting sqref="C1254:M1260 M1251:M1253 C1251:J1253 B1251:B1260">
    <cfRule type="expression" dxfId="1694" priority="1728">
      <formula>MOD(ROW(),2)=0</formula>
    </cfRule>
  </conditionalFormatting>
  <conditionalFormatting sqref="T1260:U1260">
    <cfRule type="cellIs" dxfId="1693" priority="1727" stopIfTrue="1" operator="equal">
      <formula>"NO ADMISIBLE"</formula>
    </cfRule>
  </conditionalFormatting>
  <conditionalFormatting sqref="T1260:U1260">
    <cfRule type="cellIs" dxfId="1692" priority="1724" operator="equal">
      <formula>"VERIFICAR"</formula>
    </cfRule>
    <cfRule type="cellIs" dxfId="1691" priority="1725" operator="equal">
      <formula>"NO"</formula>
    </cfRule>
    <cfRule type="cellIs" dxfId="1690" priority="1726" operator="equal">
      <formula>"SI"</formula>
    </cfRule>
  </conditionalFormatting>
  <conditionalFormatting sqref="W1260">
    <cfRule type="cellIs" dxfId="1689" priority="1723" stopIfTrue="1" operator="equal">
      <formula>"NO ADMISIBLE"</formula>
    </cfRule>
  </conditionalFormatting>
  <conditionalFormatting sqref="W1260">
    <cfRule type="cellIs" dxfId="1688" priority="1720" operator="equal">
      <formula>"VERIFICAR"</formula>
    </cfRule>
    <cfRule type="cellIs" dxfId="1687" priority="1721" operator="equal">
      <formula>"NO"</formula>
    </cfRule>
    <cfRule type="cellIs" dxfId="1686" priority="1722" operator="equal">
      <formula>"SI"</formula>
    </cfRule>
  </conditionalFormatting>
  <conditionalFormatting sqref="Y1260">
    <cfRule type="cellIs" dxfId="1685" priority="1719" stopIfTrue="1" operator="equal">
      <formula>"NO ADMISIBLE"</formula>
    </cfRule>
  </conditionalFormatting>
  <conditionalFormatting sqref="Y1260">
    <cfRule type="cellIs" dxfId="1684" priority="1716" operator="equal">
      <formula>"VERIFICAR"</formula>
    </cfRule>
    <cfRule type="cellIs" dxfId="1683" priority="1717" operator="equal">
      <formula>"NO"</formula>
    </cfRule>
    <cfRule type="cellIs" dxfId="1682" priority="1718" operator="equal">
      <formula>"SI"</formula>
    </cfRule>
  </conditionalFormatting>
  <conditionalFormatting sqref="AA1260:AI1260">
    <cfRule type="cellIs" dxfId="1681" priority="1715" stopIfTrue="1" operator="equal">
      <formula>"NO ADMISIBLE"</formula>
    </cfRule>
  </conditionalFormatting>
  <conditionalFormatting sqref="AA1260:AI1260">
    <cfRule type="cellIs" dxfId="1680" priority="1712" operator="equal">
      <formula>"VERIFICAR"</formula>
    </cfRule>
    <cfRule type="cellIs" dxfId="1679" priority="1713" operator="equal">
      <formula>"NO"</formula>
    </cfRule>
    <cfRule type="cellIs" dxfId="1678" priority="1714" operator="equal">
      <formula>"SI"</formula>
    </cfRule>
  </conditionalFormatting>
  <conditionalFormatting sqref="S1250">
    <cfRule type="cellIs" dxfId="1677" priority="1711" stopIfTrue="1" operator="equal">
      <formula>"NO ADMISIBLE"</formula>
    </cfRule>
  </conditionalFormatting>
  <conditionalFormatting sqref="S1250">
    <cfRule type="cellIs" dxfId="1676" priority="1709" stopIfTrue="1" operator="equal">
      <formula>"NO ADMISIBLE"</formula>
    </cfRule>
    <cfRule type="cellIs" dxfId="1675" priority="1710" stopIfTrue="1" operator="equal">
      <formula>"ADMISIBLE"</formula>
    </cfRule>
  </conditionalFormatting>
  <conditionalFormatting sqref="K1252:L1253">
    <cfRule type="cellIs" dxfId="1674" priority="1708" stopIfTrue="1" operator="equal">
      <formula>"NO ADMISIBLE"</formula>
    </cfRule>
  </conditionalFormatting>
  <conditionalFormatting sqref="K1251:L1253">
    <cfRule type="cellIs" dxfId="1673" priority="1707" stopIfTrue="1" operator="equal">
      <formula>"NO ADMISIBLE"</formula>
    </cfRule>
  </conditionalFormatting>
  <conditionalFormatting sqref="K1251:L1253">
    <cfRule type="expression" dxfId="1672" priority="1706">
      <formula>MOD(ROW(),2)=0</formula>
    </cfRule>
  </conditionalFormatting>
  <conditionalFormatting sqref="K1251:L1253">
    <cfRule type="expression" dxfId="1671" priority="1705">
      <formula>AND(ROW()=CELL("row"),COLUMN()=CELL("COL"))</formula>
    </cfRule>
  </conditionalFormatting>
  <conditionalFormatting sqref="AA1250:AA1260">
    <cfRule type="cellIs" dxfId="1670" priority="1704" stopIfTrue="1" operator="equal">
      <formula>"NO ADMISIBLE"</formula>
    </cfRule>
  </conditionalFormatting>
  <conditionalFormatting sqref="AA1250:AA1260">
    <cfRule type="cellIs" dxfId="1669" priority="1702" stopIfTrue="1" operator="equal">
      <formula>"NO ADMISIBLE"</formula>
    </cfRule>
    <cfRule type="cellIs" dxfId="1668" priority="1703" stopIfTrue="1" operator="equal">
      <formula>"ADMISIBLE"</formula>
    </cfRule>
  </conditionalFormatting>
  <conditionalFormatting sqref="Q1250:AI1250 T1251:AI1260 Q1251:R1260">
    <cfRule type="cellIs" dxfId="1667" priority="1701" operator="equal">
      <formula>"NO CUMPLE"</formula>
    </cfRule>
  </conditionalFormatting>
  <conditionalFormatting sqref="B1256:B1259">
    <cfRule type="cellIs" dxfId="1666" priority="1700" stopIfTrue="1" operator="equal">
      <formula>"NO ADMISIBLE"</formula>
    </cfRule>
  </conditionalFormatting>
  <conditionalFormatting sqref="C1262 C1268:C1271 AD1262:AD1271 U1262:U1271 Y1262:Z1271 M1271:M1272 Z1272 M1262:Q1262 N1263:Q1272">
    <cfRule type="cellIs" dxfId="1665" priority="1699" stopIfTrue="1" operator="equal">
      <formula>"NO ADMISIBLE"</formula>
    </cfRule>
  </conditionalFormatting>
  <conditionalFormatting sqref="V1262:Y1262 V1263:X1271 V1272 X1272">
    <cfRule type="cellIs" dxfId="1664" priority="1697" stopIfTrue="1" operator="equal">
      <formula>"NO ADMISIBLE"</formula>
    </cfRule>
    <cfRule type="cellIs" dxfId="1663" priority="1698" stopIfTrue="1" operator="equal">
      <formula>"ADMISIBLE"</formula>
    </cfRule>
  </conditionalFormatting>
  <conditionalFormatting sqref="Z1262:Z1272">
    <cfRule type="cellIs" dxfId="1662" priority="1695" stopIfTrue="1" operator="equal">
      <formula>"NO ADMISIBLE"</formula>
    </cfRule>
    <cfRule type="cellIs" dxfId="1661" priority="1696" stopIfTrue="1" operator="equal">
      <formula>"ADMISIBLE"</formula>
    </cfRule>
  </conditionalFormatting>
  <conditionalFormatting sqref="AE1262:AE1271">
    <cfRule type="cellIs" dxfId="1660" priority="1694" stopIfTrue="1" operator="equal">
      <formula>"NO ADMISIBLE"</formula>
    </cfRule>
  </conditionalFormatting>
  <conditionalFormatting sqref="AE1262">
    <cfRule type="cellIs" dxfId="1659" priority="1692" stopIfTrue="1" operator="equal">
      <formula>"NO ADMISIBLE"</formula>
    </cfRule>
    <cfRule type="cellIs" dxfId="1658" priority="1693" stopIfTrue="1" operator="equal">
      <formula>"ADMISIBLE"</formula>
    </cfRule>
  </conditionalFormatting>
  <conditionalFormatting sqref="AG1262:AG1271">
    <cfRule type="cellIs" dxfId="1657" priority="1691" stopIfTrue="1" operator="equal">
      <formula>"NO ADMISIBLE"</formula>
    </cfRule>
  </conditionalFormatting>
  <conditionalFormatting sqref="AG1262">
    <cfRule type="cellIs" dxfId="1656" priority="1689" stopIfTrue="1" operator="equal">
      <formula>"NO ADMISIBLE"</formula>
    </cfRule>
    <cfRule type="cellIs" dxfId="1655" priority="1690" stopIfTrue="1" operator="equal">
      <formula>"ADMISIBLE"</formula>
    </cfRule>
  </conditionalFormatting>
  <conditionalFormatting sqref="R1262:R1272">
    <cfRule type="cellIs" dxfId="1654" priority="1688" stopIfTrue="1" operator="equal">
      <formula>"NO ADMISIBLE"</formula>
    </cfRule>
  </conditionalFormatting>
  <conditionalFormatting sqref="D1262:D1271">
    <cfRule type="cellIs" dxfId="1653" priority="1687" stopIfTrue="1" operator="equal">
      <formula>"NO ADMISIBLE"</formula>
    </cfRule>
  </conditionalFormatting>
  <conditionalFormatting sqref="AI1262:AI1272">
    <cfRule type="cellIs" dxfId="1652" priority="1686" stopIfTrue="1" operator="equal">
      <formula>"NO ADMISIBLE"</formula>
    </cfRule>
  </conditionalFormatting>
  <conditionalFormatting sqref="AI1262:AI1272">
    <cfRule type="cellIs" dxfId="1651" priority="1684" stopIfTrue="1" operator="equal">
      <formula>"NO ADMISIBLE"</formula>
    </cfRule>
    <cfRule type="cellIs" dxfId="1650" priority="1685" stopIfTrue="1" operator="equal">
      <formula>"ADMISIBLE"</formula>
    </cfRule>
  </conditionalFormatting>
  <conditionalFormatting sqref="AA1262:AA1272">
    <cfRule type="cellIs" dxfId="1649" priority="1683" stopIfTrue="1" operator="equal">
      <formula>"NO ADMISIBLE"</formula>
    </cfRule>
  </conditionalFormatting>
  <conditionalFormatting sqref="AA1262:AA1272">
    <cfRule type="cellIs" dxfId="1648" priority="1681" stopIfTrue="1" operator="equal">
      <formula>"NO ADMISIBLE"</formula>
    </cfRule>
    <cfRule type="cellIs" dxfId="1647" priority="1682" stopIfTrue="1" operator="equal">
      <formula>"ADMISIBLE"</formula>
    </cfRule>
  </conditionalFormatting>
  <conditionalFormatting sqref="J1264:J1272">
    <cfRule type="cellIs" dxfId="1646" priority="1680" stopIfTrue="1" operator="equal">
      <formula>"NO ADMISIBLE"</formula>
    </cfRule>
  </conditionalFormatting>
  <conditionalFormatting sqref="M1263">
    <cfRule type="cellIs" dxfId="1645" priority="1679" stopIfTrue="1" operator="equal">
      <formula>"NO ADMISIBLE"</formula>
    </cfRule>
  </conditionalFormatting>
  <conditionalFormatting sqref="T1262:T1271">
    <cfRule type="cellIs" dxfId="1644" priority="1678" stopIfTrue="1" operator="equal">
      <formula>"NO ADMISIBLE"</formula>
    </cfRule>
  </conditionalFormatting>
  <conditionalFormatting sqref="T1263:T1271">
    <cfRule type="cellIs" dxfId="1643" priority="1675" operator="equal">
      <formula>"VERIFICAR"</formula>
    </cfRule>
    <cfRule type="cellIs" dxfId="1642" priority="1676" operator="equal">
      <formula>"NO"</formula>
    </cfRule>
    <cfRule type="cellIs" dxfId="1641" priority="1677" operator="equal">
      <formula>"SI"</formula>
    </cfRule>
  </conditionalFormatting>
  <conditionalFormatting sqref="AB1262:AB1271">
    <cfRule type="cellIs" dxfId="1640" priority="1674" stopIfTrue="1" operator="equal">
      <formula>"NO ADMISIBLE"</formula>
    </cfRule>
  </conditionalFormatting>
  <conditionalFormatting sqref="AC1262:AC1271">
    <cfRule type="cellIs" dxfId="1639" priority="1673" stopIfTrue="1" operator="equal">
      <formula>"NO ADMISIBLE"</formula>
    </cfRule>
  </conditionalFormatting>
  <conditionalFormatting sqref="AF1262:AF1272">
    <cfRule type="cellIs" dxfId="1638" priority="1672" stopIfTrue="1" operator="equal">
      <formula>"NO ADMISIBLE"</formula>
    </cfRule>
  </conditionalFormatting>
  <conditionalFormatting sqref="AF1262:AF1272">
    <cfRule type="cellIs" dxfId="1637" priority="1670" stopIfTrue="1" operator="equal">
      <formula>"NO ADMISIBLE"</formula>
    </cfRule>
    <cfRule type="cellIs" dxfId="1636" priority="1671" stopIfTrue="1" operator="equal">
      <formula>"ADMISIBLE"</formula>
    </cfRule>
  </conditionalFormatting>
  <conditionalFormatting sqref="AH1262:AH1272">
    <cfRule type="cellIs" dxfId="1635" priority="1669" stopIfTrue="1" operator="equal">
      <formula>"NO ADMISIBLE"</formula>
    </cfRule>
  </conditionalFormatting>
  <conditionalFormatting sqref="AH1262:AH1272">
    <cfRule type="cellIs" dxfId="1634" priority="1667" stopIfTrue="1" operator="equal">
      <formula>"NO ADMISIBLE"</formula>
    </cfRule>
    <cfRule type="cellIs" dxfId="1633" priority="1668" stopIfTrue="1" operator="equal">
      <formula>"ADMISIBLE"</formula>
    </cfRule>
  </conditionalFormatting>
  <conditionalFormatting sqref="B1263:C1263">
    <cfRule type="cellIs" dxfId="1632" priority="1666" stopIfTrue="1" operator="equal">
      <formula>"NO ADMISIBLE"</formula>
    </cfRule>
  </conditionalFormatting>
  <conditionalFormatting sqref="K1266:M1270 M1264:M1265">
    <cfRule type="cellIs" dxfId="1631" priority="1665" stopIfTrue="1" operator="equal">
      <formula>"NO ADMISIBLE"</formula>
    </cfRule>
  </conditionalFormatting>
  <conditionalFormatting sqref="J1263:J1272">
    <cfRule type="cellIs" dxfId="1630" priority="1664" stopIfTrue="1" operator="equal">
      <formula>"NO ADMISIBLE"</formula>
    </cfRule>
  </conditionalFormatting>
  <conditionalFormatting sqref="K1266:L1272">
    <cfRule type="cellIs" dxfId="1629" priority="1663" stopIfTrue="1" operator="equal">
      <formula>"NO ADMISIBLE"</formula>
    </cfRule>
  </conditionalFormatting>
  <conditionalFormatting sqref="C1266:M1272 M1263:M1265 B1263:B1272 C1263:J1265">
    <cfRule type="expression" dxfId="1628" priority="1662">
      <formula>MOD(ROW(),2)=0</formula>
    </cfRule>
  </conditionalFormatting>
  <conditionalFormatting sqref="T1272:U1272">
    <cfRule type="cellIs" dxfId="1627" priority="1661" stopIfTrue="1" operator="equal">
      <formula>"NO ADMISIBLE"</formula>
    </cfRule>
  </conditionalFormatting>
  <conditionalFormatting sqref="T1272:U1272">
    <cfRule type="cellIs" dxfId="1626" priority="1658" operator="equal">
      <formula>"VERIFICAR"</formula>
    </cfRule>
    <cfRule type="cellIs" dxfId="1625" priority="1659" operator="equal">
      <formula>"NO"</formula>
    </cfRule>
    <cfRule type="cellIs" dxfId="1624" priority="1660" operator="equal">
      <formula>"SI"</formula>
    </cfRule>
  </conditionalFormatting>
  <conditionalFormatting sqref="W1272">
    <cfRule type="cellIs" dxfId="1623" priority="1657" stopIfTrue="1" operator="equal">
      <formula>"NO ADMISIBLE"</formula>
    </cfRule>
  </conditionalFormatting>
  <conditionalFormatting sqref="W1272">
    <cfRule type="cellIs" dxfId="1622" priority="1654" operator="equal">
      <formula>"VERIFICAR"</formula>
    </cfRule>
    <cfRule type="cellIs" dxfId="1621" priority="1655" operator="equal">
      <formula>"NO"</formula>
    </cfRule>
    <cfRule type="cellIs" dxfId="1620" priority="1656" operator="equal">
      <formula>"SI"</formula>
    </cfRule>
  </conditionalFormatting>
  <conditionalFormatting sqref="Y1272">
    <cfRule type="cellIs" dxfId="1619" priority="1653" stopIfTrue="1" operator="equal">
      <formula>"NO ADMISIBLE"</formula>
    </cfRule>
  </conditionalFormatting>
  <conditionalFormatting sqref="Y1272">
    <cfRule type="cellIs" dxfId="1618" priority="1650" operator="equal">
      <formula>"VERIFICAR"</formula>
    </cfRule>
    <cfRule type="cellIs" dxfId="1617" priority="1651" operator="equal">
      <formula>"NO"</formula>
    </cfRule>
    <cfRule type="cellIs" dxfId="1616" priority="1652" operator="equal">
      <formula>"SI"</formula>
    </cfRule>
  </conditionalFormatting>
  <conditionalFormatting sqref="AA1272:AI1272">
    <cfRule type="cellIs" dxfId="1615" priority="1649" stopIfTrue="1" operator="equal">
      <formula>"NO ADMISIBLE"</formula>
    </cfRule>
  </conditionalFormatting>
  <conditionalFormatting sqref="AA1272:AI1272">
    <cfRule type="cellIs" dxfId="1614" priority="1646" operator="equal">
      <formula>"VERIFICAR"</formula>
    </cfRule>
    <cfRule type="cellIs" dxfId="1613" priority="1647" operator="equal">
      <formula>"NO"</formula>
    </cfRule>
    <cfRule type="cellIs" dxfId="1612" priority="1648" operator="equal">
      <formula>"SI"</formula>
    </cfRule>
  </conditionalFormatting>
  <conditionalFormatting sqref="S1262">
    <cfRule type="cellIs" dxfId="1611" priority="1645" stopIfTrue="1" operator="equal">
      <formula>"NO ADMISIBLE"</formula>
    </cfRule>
  </conditionalFormatting>
  <conditionalFormatting sqref="S1262">
    <cfRule type="cellIs" dxfId="1610" priority="1643" stopIfTrue="1" operator="equal">
      <formula>"NO ADMISIBLE"</formula>
    </cfRule>
    <cfRule type="cellIs" dxfId="1609" priority="1644" stopIfTrue="1" operator="equal">
      <formula>"ADMISIBLE"</formula>
    </cfRule>
  </conditionalFormatting>
  <conditionalFormatting sqref="K1264:L1265">
    <cfRule type="cellIs" dxfId="1608" priority="1642" stopIfTrue="1" operator="equal">
      <formula>"NO ADMISIBLE"</formula>
    </cfRule>
  </conditionalFormatting>
  <conditionalFormatting sqref="K1263:L1265">
    <cfRule type="cellIs" dxfId="1607" priority="1641" stopIfTrue="1" operator="equal">
      <formula>"NO ADMISIBLE"</formula>
    </cfRule>
  </conditionalFormatting>
  <conditionalFormatting sqref="K1263:L1265">
    <cfRule type="expression" dxfId="1606" priority="1640">
      <formula>MOD(ROW(),2)=0</formula>
    </cfRule>
  </conditionalFormatting>
  <conditionalFormatting sqref="K1263:L1265">
    <cfRule type="expression" dxfId="1605" priority="1639">
      <formula>AND(ROW()=CELL("row"),COLUMN()=CELL("COL"))</formula>
    </cfRule>
  </conditionalFormatting>
  <conditionalFormatting sqref="AA1262:AA1272">
    <cfRule type="cellIs" dxfId="1604" priority="1638" stopIfTrue="1" operator="equal">
      <formula>"NO ADMISIBLE"</formula>
    </cfRule>
  </conditionalFormatting>
  <conditionalFormatting sqref="AA1262:AA1272">
    <cfRule type="cellIs" dxfId="1603" priority="1636" stopIfTrue="1" operator="equal">
      <formula>"NO ADMISIBLE"</formula>
    </cfRule>
    <cfRule type="cellIs" dxfId="1602" priority="1637" stopIfTrue="1" operator="equal">
      <formula>"ADMISIBLE"</formula>
    </cfRule>
  </conditionalFormatting>
  <conditionalFormatting sqref="Q1262:AI1262 T1263:AI1272 Q1263:R1272">
    <cfRule type="cellIs" dxfId="1601" priority="1635" operator="equal">
      <formula>"NO CUMPLE"</formula>
    </cfRule>
  </conditionalFormatting>
  <conditionalFormatting sqref="B1268:B1271">
    <cfRule type="cellIs" dxfId="1600" priority="1634" stopIfTrue="1" operator="equal">
      <formula>"NO ADMISIBLE"</formula>
    </cfRule>
  </conditionalFormatting>
  <conditionalFormatting sqref="C1274 C1280:C1283 AD1274:AD1283 U1274:U1283 Y1274:Z1283 M1283:M1284 Z1284 M1274:Q1274 N1275:Q1284">
    <cfRule type="cellIs" dxfId="1599" priority="1633" stopIfTrue="1" operator="equal">
      <formula>"NO ADMISIBLE"</formula>
    </cfRule>
  </conditionalFormatting>
  <conditionalFormatting sqref="V1274:Y1274 V1275:X1283 V1284 X1284">
    <cfRule type="cellIs" dxfId="1598" priority="1631" stopIfTrue="1" operator="equal">
      <formula>"NO ADMISIBLE"</formula>
    </cfRule>
    <cfRule type="cellIs" dxfId="1597" priority="1632" stopIfTrue="1" operator="equal">
      <formula>"ADMISIBLE"</formula>
    </cfRule>
  </conditionalFormatting>
  <conditionalFormatting sqref="Z1274:Z1284">
    <cfRule type="cellIs" dxfId="1596" priority="1629" stopIfTrue="1" operator="equal">
      <formula>"NO ADMISIBLE"</formula>
    </cfRule>
    <cfRule type="cellIs" dxfId="1595" priority="1630" stopIfTrue="1" operator="equal">
      <formula>"ADMISIBLE"</formula>
    </cfRule>
  </conditionalFormatting>
  <conditionalFormatting sqref="AE1274:AE1283">
    <cfRule type="cellIs" dxfId="1594" priority="1628" stopIfTrue="1" operator="equal">
      <formula>"NO ADMISIBLE"</formula>
    </cfRule>
  </conditionalFormatting>
  <conditionalFormatting sqref="AE1274">
    <cfRule type="cellIs" dxfId="1593" priority="1626" stopIfTrue="1" operator="equal">
      <formula>"NO ADMISIBLE"</formula>
    </cfRule>
    <cfRule type="cellIs" dxfId="1592" priority="1627" stopIfTrue="1" operator="equal">
      <formula>"ADMISIBLE"</formula>
    </cfRule>
  </conditionalFormatting>
  <conditionalFormatting sqref="AG1274:AG1283">
    <cfRule type="cellIs" dxfId="1591" priority="1625" stopIfTrue="1" operator="equal">
      <formula>"NO ADMISIBLE"</formula>
    </cfRule>
  </conditionalFormatting>
  <conditionalFormatting sqref="AG1274">
    <cfRule type="cellIs" dxfId="1590" priority="1623" stopIfTrue="1" operator="equal">
      <formula>"NO ADMISIBLE"</formula>
    </cfRule>
    <cfRule type="cellIs" dxfId="1589" priority="1624" stopIfTrue="1" operator="equal">
      <formula>"ADMISIBLE"</formula>
    </cfRule>
  </conditionalFormatting>
  <conditionalFormatting sqref="R1274:R1284">
    <cfRule type="cellIs" dxfId="1588" priority="1622" stopIfTrue="1" operator="equal">
      <formula>"NO ADMISIBLE"</formula>
    </cfRule>
  </conditionalFormatting>
  <conditionalFormatting sqref="D1274:D1283">
    <cfRule type="cellIs" dxfId="1587" priority="1621" stopIfTrue="1" operator="equal">
      <formula>"NO ADMISIBLE"</formula>
    </cfRule>
  </conditionalFormatting>
  <conditionalFormatting sqref="AI1274:AI1284">
    <cfRule type="cellIs" dxfId="1586" priority="1620" stopIfTrue="1" operator="equal">
      <formula>"NO ADMISIBLE"</formula>
    </cfRule>
  </conditionalFormatting>
  <conditionalFormatting sqref="AI1274:AI1284">
    <cfRule type="cellIs" dxfId="1585" priority="1618" stopIfTrue="1" operator="equal">
      <formula>"NO ADMISIBLE"</formula>
    </cfRule>
    <cfRule type="cellIs" dxfId="1584" priority="1619" stopIfTrue="1" operator="equal">
      <formula>"ADMISIBLE"</formula>
    </cfRule>
  </conditionalFormatting>
  <conditionalFormatting sqref="AA1274:AA1284">
    <cfRule type="cellIs" dxfId="1583" priority="1617" stopIfTrue="1" operator="equal">
      <formula>"NO ADMISIBLE"</formula>
    </cfRule>
  </conditionalFormatting>
  <conditionalFormatting sqref="AA1274:AA1284">
    <cfRule type="cellIs" dxfId="1582" priority="1615" stopIfTrue="1" operator="equal">
      <formula>"NO ADMISIBLE"</formula>
    </cfRule>
    <cfRule type="cellIs" dxfId="1581" priority="1616" stopIfTrue="1" operator="equal">
      <formula>"ADMISIBLE"</formula>
    </cfRule>
  </conditionalFormatting>
  <conditionalFormatting sqref="J1276:J1284">
    <cfRule type="cellIs" dxfId="1580" priority="1614" stopIfTrue="1" operator="equal">
      <formula>"NO ADMISIBLE"</formula>
    </cfRule>
  </conditionalFormatting>
  <conditionalFormatting sqref="M1275">
    <cfRule type="cellIs" dxfId="1579" priority="1613" stopIfTrue="1" operator="equal">
      <formula>"NO ADMISIBLE"</formula>
    </cfRule>
  </conditionalFormatting>
  <conditionalFormatting sqref="T1274:T1283">
    <cfRule type="cellIs" dxfId="1578" priority="1612" stopIfTrue="1" operator="equal">
      <formula>"NO ADMISIBLE"</formula>
    </cfRule>
  </conditionalFormatting>
  <conditionalFormatting sqref="T1275:T1283">
    <cfRule type="cellIs" dxfId="1577" priority="1609" operator="equal">
      <formula>"VERIFICAR"</formula>
    </cfRule>
    <cfRule type="cellIs" dxfId="1576" priority="1610" operator="equal">
      <formula>"NO"</formula>
    </cfRule>
    <cfRule type="cellIs" dxfId="1575" priority="1611" operator="equal">
      <formula>"SI"</formula>
    </cfRule>
  </conditionalFormatting>
  <conditionalFormatting sqref="AB1274:AB1283">
    <cfRule type="cellIs" dxfId="1574" priority="1608" stopIfTrue="1" operator="equal">
      <formula>"NO ADMISIBLE"</formula>
    </cfRule>
  </conditionalFormatting>
  <conditionalFormatting sqref="AC1274:AC1283">
    <cfRule type="cellIs" dxfId="1573" priority="1607" stopIfTrue="1" operator="equal">
      <formula>"NO ADMISIBLE"</formula>
    </cfRule>
  </conditionalFormatting>
  <conditionalFormatting sqref="AF1274:AF1284">
    <cfRule type="cellIs" dxfId="1572" priority="1606" stopIfTrue="1" operator="equal">
      <formula>"NO ADMISIBLE"</formula>
    </cfRule>
  </conditionalFormatting>
  <conditionalFormatting sqref="AF1274:AF1284">
    <cfRule type="cellIs" dxfId="1571" priority="1604" stopIfTrue="1" operator="equal">
      <formula>"NO ADMISIBLE"</formula>
    </cfRule>
    <cfRule type="cellIs" dxfId="1570" priority="1605" stopIfTrue="1" operator="equal">
      <formula>"ADMISIBLE"</formula>
    </cfRule>
  </conditionalFormatting>
  <conditionalFormatting sqref="AH1274:AH1284">
    <cfRule type="cellIs" dxfId="1569" priority="1603" stopIfTrue="1" operator="equal">
      <formula>"NO ADMISIBLE"</formula>
    </cfRule>
  </conditionalFormatting>
  <conditionalFormatting sqref="AH1274:AH1284">
    <cfRule type="cellIs" dxfId="1568" priority="1601" stopIfTrue="1" operator="equal">
      <formula>"NO ADMISIBLE"</formula>
    </cfRule>
    <cfRule type="cellIs" dxfId="1567" priority="1602" stopIfTrue="1" operator="equal">
      <formula>"ADMISIBLE"</formula>
    </cfRule>
  </conditionalFormatting>
  <conditionalFormatting sqref="B1275:C1275">
    <cfRule type="cellIs" dxfId="1566" priority="1600" stopIfTrue="1" operator="equal">
      <formula>"NO ADMISIBLE"</formula>
    </cfRule>
  </conditionalFormatting>
  <conditionalFormatting sqref="K1278:M1282 M1276:M1277">
    <cfRule type="cellIs" dxfId="1565" priority="1599" stopIfTrue="1" operator="equal">
      <formula>"NO ADMISIBLE"</formula>
    </cfRule>
  </conditionalFormatting>
  <conditionalFormatting sqref="J1275:J1284">
    <cfRule type="cellIs" dxfId="1564" priority="1598" stopIfTrue="1" operator="equal">
      <formula>"NO ADMISIBLE"</formula>
    </cfRule>
  </conditionalFormatting>
  <conditionalFormatting sqref="K1278:L1284">
    <cfRule type="cellIs" dxfId="1563" priority="1597" stopIfTrue="1" operator="equal">
      <formula>"NO ADMISIBLE"</formula>
    </cfRule>
  </conditionalFormatting>
  <conditionalFormatting sqref="C1278:M1284 M1275:M1277 C1275:J1277 B1275:B1284">
    <cfRule type="expression" dxfId="1562" priority="1596">
      <formula>MOD(ROW(),2)=0</formula>
    </cfRule>
  </conditionalFormatting>
  <conditionalFormatting sqref="T1284:U1284">
    <cfRule type="cellIs" dxfId="1561" priority="1595" stopIfTrue="1" operator="equal">
      <formula>"NO ADMISIBLE"</formula>
    </cfRule>
  </conditionalFormatting>
  <conditionalFormatting sqref="T1284:U1284">
    <cfRule type="cellIs" dxfId="1560" priority="1592" operator="equal">
      <formula>"VERIFICAR"</formula>
    </cfRule>
    <cfRule type="cellIs" dxfId="1559" priority="1593" operator="equal">
      <formula>"NO"</formula>
    </cfRule>
    <cfRule type="cellIs" dxfId="1558" priority="1594" operator="equal">
      <formula>"SI"</formula>
    </cfRule>
  </conditionalFormatting>
  <conditionalFormatting sqref="W1284">
    <cfRule type="cellIs" dxfId="1557" priority="1591" stopIfTrue="1" operator="equal">
      <formula>"NO ADMISIBLE"</formula>
    </cfRule>
  </conditionalFormatting>
  <conditionalFormatting sqref="W1284">
    <cfRule type="cellIs" dxfId="1556" priority="1588" operator="equal">
      <formula>"VERIFICAR"</formula>
    </cfRule>
    <cfRule type="cellIs" dxfId="1555" priority="1589" operator="equal">
      <formula>"NO"</formula>
    </cfRule>
    <cfRule type="cellIs" dxfId="1554" priority="1590" operator="equal">
      <formula>"SI"</formula>
    </cfRule>
  </conditionalFormatting>
  <conditionalFormatting sqref="Y1284">
    <cfRule type="cellIs" dxfId="1553" priority="1587" stopIfTrue="1" operator="equal">
      <formula>"NO ADMISIBLE"</formula>
    </cfRule>
  </conditionalFormatting>
  <conditionalFormatting sqref="Y1284">
    <cfRule type="cellIs" dxfId="1552" priority="1584" operator="equal">
      <formula>"VERIFICAR"</formula>
    </cfRule>
    <cfRule type="cellIs" dxfId="1551" priority="1585" operator="equal">
      <formula>"NO"</formula>
    </cfRule>
    <cfRule type="cellIs" dxfId="1550" priority="1586" operator="equal">
      <formula>"SI"</formula>
    </cfRule>
  </conditionalFormatting>
  <conditionalFormatting sqref="AA1284:AI1284">
    <cfRule type="cellIs" dxfId="1549" priority="1583" stopIfTrue="1" operator="equal">
      <formula>"NO ADMISIBLE"</formula>
    </cfRule>
  </conditionalFormatting>
  <conditionalFormatting sqref="AA1284:AI1284">
    <cfRule type="cellIs" dxfId="1548" priority="1580" operator="equal">
      <formula>"VERIFICAR"</formula>
    </cfRule>
    <cfRule type="cellIs" dxfId="1547" priority="1581" operator="equal">
      <formula>"NO"</formula>
    </cfRule>
    <cfRule type="cellIs" dxfId="1546" priority="1582" operator="equal">
      <formula>"SI"</formula>
    </cfRule>
  </conditionalFormatting>
  <conditionalFormatting sqref="S1274">
    <cfRule type="cellIs" dxfId="1545" priority="1579" stopIfTrue="1" operator="equal">
      <formula>"NO ADMISIBLE"</formula>
    </cfRule>
  </conditionalFormatting>
  <conditionalFormatting sqref="S1274">
    <cfRule type="cellIs" dxfId="1544" priority="1577" stopIfTrue="1" operator="equal">
      <formula>"NO ADMISIBLE"</formula>
    </cfRule>
    <cfRule type="cellIs" dxfId="1543" priority="1578" stopIfTrue="1" operator="equal">
      <formula>"ADMISIBLE"</formula>
    </cfRule>
  </conditionalFormatting>
  <conditionalFormatting sqref="K1276:L1277">
    <cfRule type="cellIs" dxfId="1542" priority="1576" stopIfTrue="1" operator="equal">
      <formula>"NO ADMISIBLE"</formula>
    </cfRule>
  </conditionalFormatting>
  <conditionalFormatting sqref="K1275:L1277">
    <cfRule type="cellIs" dxfId="1541" priority="1575" stopIfTrue="1" operator="equal">
      <formula>"NO ADMISIBLE"</formula>
    </cfRule>
  </conditionalFormatting>
  <conditionalFormatting sqref="K1275:L1277">
    <cfRule type="expression" dxfId="1540" priority="1574">
      <formula>MOD(ROW(),2)=0</formula>
    </cfRule>
  </conditionalFormatting>
  <conditionalFormatting sqref="K1275:L1277">
    <cfRule type="expression" dxfId="1539" priority="1573">
      <formula>AND(ROW()=CELL("row"),COLUMN()=CELL("COL"))</formula>
    </cfRule>
  </conditionalFormatting>
  <conditionalFormatting sqref="AA1274:AA1284">
    <cfRule type="cellIs" dxfId="1538" priority="1572" stopIfTrue="1" operator="equal">
      <formula>"NO ADMISIBLE"</formula>
    </cfRule>
  </conditionalFormatting>
  <conditionalFormatting sqref="AA1274:AA1284">
    <cfRule type="cellIs" dxfId="1537" priority="1570" stopIfTrue="1" operator="equal">
      <formula>"NO ADMISIBLE"</formula>
    </cfRule>
    <cfRule type="cellIs" dxfId="1536" priority="1571" stopIfTrue="1" operator="equal">
      <formula>"ADMISIBLE"</formula>
    </cfRule>
  </conditionalFormatting>
  <conditionalFormatting sqref="Q1274:AI1274 T1275:AI1284 Q1275:R1284">
    <cfRule type="cellIs" dxfId="1535" priority="1569" operator="equal">
      <formula>"NO CUMPLE"</formula>
    </cfRule>
  </conditionalFormatting>
  <conditionalFormatting sqref="B1280:B1283">
    <cfRule type="cellIs" dxfId="1534" priority="1568" stopIfTrue="1" operator="equal">
      <formula>"NO ADMISIBLE"</formula>
    </cfRule>
  </conditionalFormatting>
  <conditionalFormatting sqref="C1286 C1292:C1295 AD1286:AD1295 U1286:U1295 Y1286:Z1295 M1295:M1296 Z1296 M1286:Q1286 N1287:Q1296">
    <cfRule type="cellIs" dxfId="1533" priority="1567" stopIfTrue="1" operator="equal">
      <formula>"NO ADMISIBLE"</formula>
    </cfRule>
  </conditionalFormatting>
  <conditionalFormatting sqref="V1286:Y1286 V1287:X1295 V1296 X1296">
    <cfRule type="cellIs" dxfId="1532" priority="1565" stopIfTrue="1" operator="equal">
      <formula>"NO ADMISIBLE"</formula>
    </cfRule>
    <cfRule type="cellIs" dxfId="1531" priority="1566" stopIfTrue="1" operator="equal">
      <formula>"ADMISIBLE"</formula>
    </cfRule>
  </conditionalFormatting>
  <conditionalFormatting sqref="Z1286:Z1296">
    <cfRule type="cellIs" dxfId="1530" priority="1563" stopIfTrue="1" operator="equal">
      <formula>"NO ADMISIBLE"</formula>
    </cfRule>
    <cfRule type="cellIs" dxfId="1529" priority="1564" stopIfTrue="1" operator="equal">
      <formula>"ADMISIBLE"</formula>
    </cfRule>
  </conditionalFormatting>
  <conditionalFormatting sqref="AE1286:AE1295">
    <cfRule type="cellIs" dxfId="1528" priority="1562" stopIfTrue="1" operator="equal">
      <formula>"NO ADMISIBLE"</formula>
    </cfRule>
  </conditionalFormatting>
  <conditionalFormatting sqref="AE1286">
    <cfRule type="cellIs" dxfId="1527" priority="1560" stopIfTrue="1" operator="equal">
      <formula>"NO ADMISIBLE"</formula>
    </cfRule>
    <cfRule type="cellIs" dxfId="1526" priority="1561" stopIfTrue="1" operator="equal">
      <formula>"ADMISIBLE"</formula>
    </cfRule>
  </conditionalFormatting>
  <conditionalFormatting sqref="AG1286:AG1295">
    <cfRule type="cellIs" dxfId="1525" priority="1559" stopIfTrue="1" operator="equal">
      <formula>"NO ADMISIBLE"</formula>
    </cfRule>
  </conditionalFormatting>
  <conditionalFormatting sqref="AG1286">
    <cfRule type="cellIs" dxfId="1524" priority="1557" stopIfTrue="1" operator="equal">
      <formula>"NO ADMISIBLE"</formula>
    </cfRule>
    <cfRule type="cellIs" dxfId="1523" priority="1558" stopIfTrue="1" operator="equal">
      <formula>"ADMISIBLE"</formula>
    </cfRule>
  </conditionalFormatting>
  <conditionalFormatting sqref="R1286:R1296">
    <cfRule type="cellIs" dxfId="1522" priority="1556" stopIfTrue="1" operator="equal">
      <formula>"NO ADMISIBLE"</formula>
    </cfRule>
  </conditionalFormatting>
  <conditionalFormatting sqref="D1286:D1295">
    <cfRule type="cellIs" dxfId="1521" priority="1555" stopIfTrue="1" operator="equal">
      <formula>"NO ADMISIBLE"</formula>
    </cfRule>
  </conditionalFormatting>
  <conditionalFormatting sqref="AI1286:AI1296">
    <cfRule type="cellIs" dxfId="1520" priority="1554" stopIfTrue="1" operator="equal">
      <formula>"NO ADMISIBLE"</formula>
    </cfRule>
  </conditionalFormatting>
  <conditionalFormatting sqref="AI1286:AI1296">
    <cfRule type="cellIs" dxfId="1519" priority="1552" stopIfTrue="1" operator="equal">
      <formula>"NO ADMISIBLE"</formula>
    </cfRule>
    <cfRule type="cellIs" dxfId="1518" priority="1553" stopIfTrue="1" operator="equal">
      <formula>"ADMISIBLE"</formula>
    </cfRule>
  </conditionalFormatting>
  <conditionalFormatting sqref="AA1286:AA1296">
    <cfRule type="cellIs" dxfId="1517" priority="1551" stopIfTrue="1" operator="equal">
      <formula>"NO ADMISIBLE"</formula>
    </cfRule>
  </conditionalFormatting>
  <conditionalFormatting sqref="AA1286:AA1296">
    <cfRule type="cellIs" dxfId="1516" priority="1549" stopIfTrue="1" operator="equal">
      <formula>"NO ADMISIBLE"</formula>
    </cfRule>
    <cfRule type="cellIs" dxfId="1515" priority="1550" stopIfTrue="1" operator="equal">
      <formula>"ADMISIBLE"</formula>
    </cfRule>
  </conditionalFormatting>
  <conditionalFormatting sqref="J1288:J1296">
    <cfRule type="cellIs" dxfId="1514" priority="1548" stopIfTrue="1" operator="equal">
      <formula>"NO ADMISIBLE"</formula>
    </cfRule>
  </conditionalFormatting>
  <conditionalFormatting sqref="M1287">
    <cfRule type="cellIs" dxfId="1513" priority="1547" stopIfTrue="1" operator="equal">
      <formula>"NO ADMISIBLE"</formula>
    </cfRule>
  </conditionalFormatting>
  <conditionalFormatting sqref="T1286:T1295">
    <cfRule type="cellIs" dxfId="1512" priority="1546" stopIfTrue="1" operator="equal">
      <formula>"NO ADMISIBLE"</formula>
    </cfRule>
  </conditionalFormatting>
  <conditionalFormatting sqref="T1287:T1295">
    <cfRule type="cellIs" dxfId="1511" priority="1543" operator="equal">
      <formula>"VERIFICAR"</formula>
    </cfRule>
    <cfRule type="cellIs" dxfId="1510" priority="1544" operator="equal">
      <formula>"NO"</formula>
    </cfRule>
    <cfRule type="cellIs" dxfId="1509" priority="1545" operator="equal">
      <formula>"SI"</formula>
    </cfRule>
  </conditionalFormatting>
  <conditionalFormatting sqref="AB1286:AB1295">
    <cfRule type="cellIs" dxfId="1508" priority="1542" stopIfTrue="1" operator="equal">
      <formula>"NO ADMISIBLE"</formula>
    </cfRule>
  </conditionalFormatting>
  <conditionalFormatting sqref="AC1286:AC1295">
    <cfRule type="cellIs" dxfId="1507" priority="1541" stopIfTrue="1" operator="equal">
      <formula>"NO ADMISIBLE"</formula>
    </cfRule>
  </conditionalFormatting>
  <conditionalFormatting sqref="AF1286:AF1296">
    <cfRule type="cellIs" dxfId="1506" priority="1540" stopIfTrue="1" operator="equal">
      <formula>"NO ADMISIBLE"</formula>
    </cfRule>
  </conditionalFormatting>
  <conditionalFormatting sqref="AF1286:AF1296">
    <cfRule type="cellIs" dxfId="1505" priority="1538" stopIfTrue="1" operator="equal">
      <formula>"NO ADMISIBLE"</formula>
    </cfRule>
    <cfRule type="cellIs" dxfId="1504" priority="1539" stopIfTrue="1" operator="equal">
      <formula>"ADMISIBLE"</formula>
    </cfRule>
  </conditionalFormatting>
  <conditionalFormatting sqref="AH1286:AH1296">
    <cfRule type="cellIs" dxfId="1503" priority="1537" stopIfTrue="1" operator="equal">
      <formula>"NO ADMISIBLE"</formula>
    </cfRule>
  </conditionalFormatting>
  <conditionalFormatting sqref="AH1286:AH1296">
    <cfRule type="cellIs" dxfId="1502" priority="1535" stopIfTrue="1" operator="equal">
      <formula>"NO ADMISIBLE"</formula>
    </cfRule>
    <cfRule type="cellIs" dxfId="1501" priority="1536" stopIfTrue="1" operator="equal">
      <formula>"ADMISIBLE"</formula>
    </cfRule>
  </conditionalFormatting>
  <conditionalFormatting sqref="B1287:C1287">
    <cfRule type="cellIs" dxfId="1500" priority="1534" stopIfTrue="1" operator="equal">
      <formula>"NO ADMISIBLE"</formula>
    </cfRule>
  </conditionalFormatting>
  <conditionalFormatting sqref="K1290:M1294 M1288:M1289">
    <cfRule type="cellIs" dxfId="1499" priority="1533" stopIfTrue="1" operator="equal">
      <formula>"NO ADMISIBLE"</formula>
    </cfRule>
  </conditionalFormatting>
  <conditionalFormatting sqref="J1287:J1296">
    <cfRule type="cellIs" dxfId="1498" priority="1532" stopIfTrue="1" operator="equal">
      <formula>"NO ADMISIBLE"</formula>
    </cfRule>
  </conditionalFormatting>
  <conditionalFormatting sqref="K1290:L1296">
    <cfRule type="cellIs" dxfId="1497" priority="1531" stopIfTrue="1" operator="equal">
      <formula>"NO ADMISIBLE"</formula>
    </cfRule>
  </conditionalFormatting>
  <conditionalFormatting sqref="C1290:M1296 M1287:M1289 B1287:B1296 C1287:J1289">
    <cfRule type="expression" dxfId="1496" priority="1530">
      <formula>MOD(ROW(),2)=0</formula>
    </cfRule>
  </conditionalFormatting>
  <conditionalFormatting sqref="T1296:U1296">
    <cfRule type="cellIs" dxfId="1495" priority="1529" stopIfTrue="1" operator="equal">
      <formula>"NO ADMISIBLE"</formula>
    </cfRule>
  </conditionalFormatting>
  <conditionalFormatting sqref="T1296:U1296">
    <cfRule type="cellIs" dxfId="1494" priority="1526" operator="equal">
      <formula>"VERIFICAR"</formula>
    </cfRule>
    <cfRule type="cellIs" dxfId="1493" priority="1527" operator="equal">
      <formula>"NO"</formula>
    </cfRule>
    <cfRule type="cellIs" dxfId="1492" priority="1528" operator="equal">
      <formula>"SI"</formula>
    </cfRule>
  </conditionalFormatting>
  <conditionalFormatting sqref="W1296">
    <cfRule type="cellIs" dxfId="1491" priority="1525" stopIfTrue="1" operator="equal">
      <formula>"NO ADMISIBLE"</formula>
    </cfRule>
  </conditionalFormatting>
  <conditionalFormatting sqref="W1296">
    <cfRule type="cellIs" dxfId="1490" priority="1522" operator="equal">
      <formula>"VERIFICAR"</formula>
    </cfRule>
    <cfRule type="cellIs" dxfId="1489" priority="1523" operator="equal">
      <formula>"NO"</formula>
    </cfRule>
    <cfRule type="cellIs" dxfId="1488" priority="1524" operator="equal">
      <formula>"SI"</formula>
    </cfRule>
  </conditionalFormatting>
  <conditionalFormatting sqref="Y1296">
    <cfRule type="cellIs" dxfId="1487" priority="1521" stopIfTrue="1" operator="equal">
      <formula>"NO ADMISIBLE"</formula>
    </cfRule>
  </conditionalFormatting>
  <conditionalFormatting sqref="Y1296">
    <cfRule type="cellIs" dxfId="1486" priority="1518" operator="equal">
      <formula>"VERIFICAR"</formula>
    </cfRule>
    <cfRule type="cellIs" dxfId="1485" priority="1519" operator="equal">
      <formula>"NO"</formula>
    </cfRule>
    <cfRule type="cellIs" dxfId="1484" priority="1520" operator="equal">
      <formula>"SI"</formula>
    </cfRule>
  </conditionalFormatting>
  <conditionalFormatting sqref="AA1296:AI1296">
    <cfRule type="cellIs" dxfId="1483" priority="1517" stopIfTrue="1" operator="equal">
      <formula>"NO ADMISIBLE"</formula>
    </cfRule>
  </conditionalFormatting>
  <conditionalFormatting sqref="AA1296:AI1296">
    <cfRule type="cellIs" dxfId="1482" priority="1514" operator="equal">
      <formula>"VERIFICAR"</formula>
    </cfRule>
    <cfRule type="cellIs" dxfId="1481" priority="1515" operator="equal">
      <formula>"NO"</formula>
    </cfRule>
    <cfRule type="cellIs" dxfId="1480" priority="1516" operator="equal">
      <formula>"SI"</formula>
    </cfRule>
  </conditionalFormatting>
  <conditionalFormatting sqref="S1286">
    <cfRule type="cellIs" dxfId="1479" priority="1513" stopIfTrue="1" operator="equal">
      <formula>"NO ADMISIBLE"</formula>
    </cfRule>
  </conditionalFormatting>
  <conditionalFormatting sqref="S1286">
    <cfRule type="cellIs" dxfId="1478" priority="1511" stopIfTrue="1" operator="equal">
      <formula>"NO ADMISIBLE"</formula>
    </cfRule>
    <cfRule type="cellIs" dxfId="1477" priority="1512" stopIfTrue="1" operator="equal">
      <formula>"ADMISIBLE"</formula>
    </cfRule>
  </conditionalFormatting>
  <conditionalFormatting sqref="K1288:L1289">
    <cfRule type="cellIs" dxfId="1476" priority="1510" stopIfTrue="1" operator="equal">
      <formula>"NO ADMISIBLE"</formula>
    </cfRule>
  </conditionalFormatting>
  <conditionalFormatting sqref="K1287:L1289">
    <cfRule type="cellIs" dxfId="1475" priority="1509" stopIfTrue="1" operator="equal">
      <formula>"NO ADMISIBLE"</formula>
    </cfRule>
  </conditionalFormatting>
  <conditionalFormatting sqref="K1287:L1289">
    <cfRule type="expression" dxfId="1474" priority="1508">
      <formula>MOD(ROW(),2)=0</formula>
    </cfRule>
  </conditionalFormatting>
  <conditionalFormatting sqref="K1287:L1289">
    <cfRule type="expression" dxfId="1473" priority="1507">
      <formula>AND(ROW()=CELL("row"),COLUMN()=CELL("COL"))</formula>
    </cfRule>
  </conditionalFormatting>
  <conditionalFormatting sqref="AA1286:AA1296">
    <cfRule type="cellIs" dxfId="1472" priority="1506" stopIfTrue="1" operator="equal">
      <formula>"NO ADMISIBLE"</formula>
    </cfRule>
  </conditionalFormatting>
  <conditionalFormatting sqref="AA1286:AA1296">
    <cfRule type="cellIs" dxfId="1471" priority="1504" stopIfTrue="1" operator="equal">
      <formula>"NO ADMISIBLE"</formula>
    </cfRule>
    <cfRule type="cellIs" dxfId="1470" priority="1505" stopIfTrue="1" operator="equal">
      <formula>"ADMISIBLE"</formula>
    </cfRule>
  </conditionalFormatting>
  <conditionalFormatting sqref="Q1286:AI1286 T1287:AI1296 Q1287:R1296">
    <cfRule type="cellIs" dxfId="1469" priority="1503" operator="equal">
      <formula>"NO CUMPLE"</formula>
    </cfRule>
  </conditionalFormatting>
  <conditionalFormatting sqref="B1292:B1295">
    <cfRule type="cellIs" dxfId="1468" priority="1502" stopIfTrue="1" operator="equal">
      <formula>"NO ADMISIBLE"</formula>
    </cfRule>
  </conditionalFormatting>
  <conditionalFormatting sqref="C1298 C1304:C1307 AD1298:AD1307 U1298:U1307 Y1298:Z1307 M1307:M1308 Z1308 M1298:Q1298 N1299:Q1308">
    <cfRule type="cellIs" dxfId="1467" priority="1501" stopIfTrue="1" operator="equal">
      <formula>"NO ADMISIBLE"</formula>
    </cfRule>
  </conditionalFormatting>
  <conditionalFormatting sqref="V1298:Y1298 V1299:X1307 V1308 X1308">
    <cfRule type="cellIs" dxfId="1466" priority="1499" stopIfTrue="1" operator="equal">
      <formula>"NO ADMISIBLE"</formula>
    </cfRule>
    <cfRule type="cellIs" dxfId="1465" priority="1500" stopIfTrue="1" operator="equal">
      <formula>"ADMISIBLE"</formula>
    </cfRule>
  </conditionalFormatting>
  <conditionalFormatting sqref="Z1298:Z1308">
    <cfRule type="cellIs" dxfId="1464" priority="1497" stopIfTrue="1" operator="equal">
      <formula>"NO ADMISIBLE"</formula>
    </cfRule>
    <cfRule type="cellIs" dxfId="1463" priority="1498" stopIfTrue="1" operator="equal">
      <formula>"ADMISIBLE"</formula>
    </cfRule>
  </conditionalFormatting>
  <conditionalFormatting sqref="AE1298:AE1307">
    <cfRule type="cellIs" dxfId="1462" priority="1496" stopIfTrue="1" operator="equal">
      <formula>"NO ADMISIBLE"</formula>
    </cfRule>
  </conditionalFormatting>
  <conditionalFormatting sqref="AE1298">
    <cfRule type="cellIs" dxfId="1461" priority="1494" stopIfTrue="1" operator="equal">
      <formula>"NO ADMISIBLE"</formula>
    </cfRule>
    <cfRule type="cellIs" dxfId="1460" priority="1495" stopIfTrue="1" operator="equal">
      <formula>"ADMISIBLE"</formula>
    </cfRule>
  </conditionalFormatting>
  <conditionalFormatting sqref="AG1298:AG1307">
    <cfRule type="cellIs" dxfId="1459" priority="1493" stopIfTrue="1" operator="equal">
      <formula>"NO ADMISIBLE"</formula>
    </cfRule>
  </conditionalFormatting>
  <conditionalFormatting sqref="AG1298">
    <cfRule type="cellIs" dxfId="1458" priority="1491" stopIfTrue="1" operator="equal">
      <formula>"NO ADMISIBLE"</formula>
    </cfRule>
    <cfRule type="cellIs" dxfId="1457" priority="1492" stopIfTrue="1" operator="equal">
      <formula>"ADMISIBLE"</formula>
    </cfRule>
  </conditionalFormatting>
  <conditionalFormatting sqref="R1298:R1308">
    <cfRule type="cellIs" dxfId="1456" priority="1490" stopIfTrue="1" operator="equal">
      <formula>"NO ADMISIBLE"</formula>
    </cfRule>
  </conditionalFormatting>
  <conditionalFormatting sqref="D1298:D1307">
    <cfRule type="cellIs" dxfId="1455" priority="1489" stopIfTrue="1" operator="equal">
      <formula>"NO ADMISIBLE"</formula>
    </cfRule>
  </conditionalFormatting>
  <conditionalFormatting sqref="AI1298:AI1308">
    <cfRule type="cellIs" dxfId="1454" priority="1488" stopIfTrue="1" operator="equal">
      <formula>"NO ADMISIBLE"</formula>
    </cfRule>
  </conditionalFormatting>
  <conditionalFormatting sqref="AI1298:AI1308">
    <cfRule type="cellIs" dxfId="1453" priority="1486" stopIfTrue="1" operator="equal">
      <formula>"NO ADMISIBLE"</formula>
    </cfRule>
    <cfRule type="cellIs" dxfId="1452" priority="1487" stopIfTrue="1" operator="equal">
      <formula>"ADMISIBLE"</formula>
    </cfRule>
  </conditionalFormatting>
  <conditionalFormatting sqref="AA1298:AA1308">
    <cfRule type="cellIs" dxfId="1451" priority="1485" stopIfTrue="1" operator="equal">
      <formula>"NO ADMISIBLE"</formula>
    </cfRule>
  </conditionalFormatting>
  <conditionalFormatting sqref="AA1298:AA1308">
    <cfRule type="cellIs" dxfId="1450" priority="1483" stopIfTrue="1" operator="equal">
      <formula>"NO ADMISIBLE"</formula>
    </cfRule>
    <cfRule type="cellIs" dxfId="1449" priority="1484" stopIfTrue="1" operator="equal">
      <formula>"ADMISIBLE"</formula>
    </cfRule>
  </conditionalFormatting>
  <conditionalFormatting sqref="J1300:J1308">
    <cfRule type="cellIs" dxfId="1448" priority="1482" stopIfTrue="1" operator="equal">
      <formula>"NO ADMISIBLE"</formula>
    </cfRule>
  </conditionalFormatting>
  <conditionalFormatting sqref="M1299">
    <cfRule type="cellIs" dxfId="1447" priority="1481" stopIfTrue="1" operator="equal">
      <formula>"NO ADMISIBLE"</formula>
    </cfRule>
  </conditionalFormatting>
  <conditionalFormatting sqref="T1298:T1307">
    <cfRule type="cellIs" dxfId="1446" priority="1480" stopIfTrue="1" operator="equal">
      <formula>"NO ADMISIBLE"</formula>
    </cfRule>
  </conditionalFormatting>
  <conditionalFormatting sqref="T1299:T1307">
    <cfRule type="cellIs" dxfId="1445" priority="1477" operator="equal">
      <formula>"VERIFICAR"</formula>
    </cfRule>
    <cfRule type="cellIs" dxfId="1444" priority="1478" operator="equal">
      <formula>"NO"</formula>
    </cfRule>
    <cfRule type="cellIs" dxfId="1443" priority="1479" operator="equal">
      <formula>"SI"</formula>
    </cfRule>
  </conditionalFormatting>
  <conditionalFormatting sqref="AB1298:AB1307">
    <cfRule type="cellIs" dxfId="1442" priority="1476" stopIfTrue="1" operator="equal">
      <formula>"NO ADMISIBLE"</formula>
    </cfRule>
  </conditionalFormatting>
  <conditionalFormatting sqref="AC1298:AC1307">
    <cfRule type="cellIs" dxfId="1441" priority="1475" stopIfTrue="1" operator="equal">
      <formula>"NO ADMISIBLE"</formula>
    </cfRule>
  </conditionalFormatting>
  <conditionalFormatting sqref="AF1298:AF1308">
    <cfRule type="cellIs" dxfId="1440" priority="1474" stopIfTrue="1" operator="equal">
      <formula>"NO ADMISIBLE"</formula>
    </cfRule>
  </conditionalFormatting>
  <conditionalFormatting sqref="AF1298:AF1308">
    <cfRule type="cellIs" dxfId="1439" priority="1472" stopIfTrue="1" operator="equal">
      <formula>"NO ADMISIBLE"</formula>
    </cfRule>
    <cfRule type="cellIs" dxfId="1438" priority="1473" stopIfTrue="1" operator="equal">
      <formula>"ADMISIBLE"</formula>
    </cfRule>
  </conditionalFormatting>
  <conditionalFormatting sqref="AH1298:AH1308">
    <cfRule type="cellIs" dxfId="1437" priority="1471" stopIfTrue="1" operator="equal">
      <formula>"NO ADMISIBLE"</formula>
    </cfRule>
  </conditionalFormatting>
  <conditionalFormatting sqref="AH1298:AH1308">
    <cfRule type="cellIs" dxfId="1436" priority="1469" stopIfTrue="1" operator="equal">
      <formula>"NO ADMISIBLE"</formula>
    </cfRule>
    <cfRule type="cellIs" dxfId="1435" priority="1470" stopIfTrue="1" operator="equal">
      <formula>"ADMISIBLE"</formula>
    </cfRule>
  </conditionalFormatting>
  <conditionalFormatting sqref="B1299:C1299">
    <cfRule type="cellIs" dxfId="1434" priority="1468" stopIfTrue="1" operator="equal">
      <formula>"NO ADMISIBLE"</formula>
    </cfRule>
  </conditionalFormatting>
  <conditionalFormatting sqref="K1302:M1306 M1300:M1301">
    <cfRule type="cellIs" dxfId="1433" priority="1467" stopIfTrue="1" operator="equal">
      <formula>"NO ADMISIBLE"</formula>
    </cfRule>
  </conditionalFormatting>
  <conditionalFormatting sqref="J1299:J1308">
    <cfRule type="cellIs" dxfId="1432" priority="1466" stopIfTrue="1" operator="equal">
      <formula>"NO ADMISIBLE"</formula>
    </cfRule>
  </conditionalFormatting>
  <conditionalFormatting sqref="K1302:L1308">
    <cfRule type="cellIs" dxfId="1431" priority="1465" stopIfTrue="1" operator="equal">
      <formula>"NO ADMISIBLE"</formula>
    </cfRule>
  </conditionalFormatting>
  <conditionalFormatting sqref="C1302:M1308 M1299:M1301 C1299:J1301 B1299:B1308">
    <cfRule type="expression" dxfId="1430" priority="1464">
      <formula>MOD(ROW(),2)=0</formula>
    </cfRule>
  </conditionalFormatting>
  <conditionalFormatting sqref="T1308:U1308">
    <cfRule type="cellIs" dxfId="1429" priority="1463" stopIfTrue="1" operator="equal">
      <formula>"NO ADMISIBLE"</formula>
    </cfRule>
  </conditionalFormatting>
  <conditionalFormatting sqref="T1308:U1308">
    <cfRule type="cellIs" dxfId="1428" priority="1460" operator="equal">
      <formula>"VERIFICAR"</formula>
    </cfRule>
    <cfRule type="cellIs" dxfId="1427" priority="1461" operator="equal">
      <formula>"NO"</formula>
    </cfRule>
    <cfRule type="cellIs" dxfId="1426" priority="1462" operator="equal">
      <formula>"SI"</formula>
    </cfRule>
  </conditionalFormatting>
  <conditionalFormatting sqref="W1308">
    <cfRule type="cellIs" dxfId="1425" priority="1459" stopIfTrue="1" operator="equal">
      <formula>"NO ADMISIBLE"</formula>
    </cfRule>
  </conditionalFormatting>
  <conditionalFormatting sqref="W1308">
    <cfRule type="cellIs" dxfId="1424" priority="1456" operator="equal">
      <formula>"VERIFICAR"</formula>
    </cfRule>
    <cfRule type="cellIs" dxfId="1423" priority="1457" operator="equal">
      <formula>"NO"</formula>
    </cfRule>
    <cfRule type="cellIs" dxfId="1422" priority="1458" operator="equal">
      <formula>"SI"</formula>
    </cfRule>
  </conditionalFormatting>
  <conditionalFormatting sqref="Y1308">
    <cfRule type="cellIs" dxfId="1421" priority="1455" stopIfTrue="1" operator="equal">
      <formula>"NO ADMISIBLE"</formula>
    </cfRule>
  </conditionalFormatting>
  <conditionalFormatting sqref="Y1308">
    <cfRule type="cellIs" dxfId="1420" priority="1452" operator="equal">
      <formula>"VERIFICAR"</formula>
    </cfRule>
    <cfRule type="cellIs" dxfId="1419" priority="1453" operator="equal">
      <formula>"NO"</formula>
    </cfRule>
    <cfRule type="cellIs" dxfId="1418" priority="1454" operator="equal">
      <formula>"SI"</formula>
    </cfRule>
  </conditionalFormatting>
  <conditionalFormatting sqref="AA1308:AI1308">
    <cfRule type="cellIs" dxfId="1417" priority="1451" stopIfTrue="1" operator="equal">
      <formula>"NO ADMISIBLE"</formula>
    </cfRule>
  </conditionalFormatting>
  <conditionalFormatting sqref="AA1308:AI1308">
    <cfRule type="cellIs" dxfId="1416" priority="1448" operator="equal">
      <formula>"VERIFICAR"</formula>
    </cfRule>
    <cfRule type="cellIs" dxfId="1415" priority="1449" operator="equal">
      <formula>"NO"</formula>
    </cfRule>
    <cfRule type="cellIs" dxfId="1414" priority="1450" operator="equal">
      <formula>"SI"</formula>
    </cfRule>
  </conditionalFormatting>
  <conditionalFormatting sqref="S1298">
    <cfRule type="cellIs" dxfId="1413" priority="1447" stopIfTrue="1" operator="equal">
      <formula>"NO ADMISIBLE"</formula>
    </cfRule>
  </conditionalFormatting>
  <conditionalFormatting sqref="S1298">
    <cfRule type="cellIs" dxfId="1412" priority="1445" stopIfTrue="1" operator="equal">
      <formula>"NO ADMISIBLE"</formula>
    </cfRule>
    <cfRule type="cellIs" dxfId="1411" priority="1446" stopIfTrue="1" operator="equal">
      <formula>"ADMISIBLE"</formula>
    </cfRule>
  </conditionalFormatting>
  <conditionalFormatting sqref="K1300:L1301">
    <cfRule type="cellIs" dxfId="1410" priority="1444" stopIfTrue="1" operator="equal">
      <formula>"NO ADMISIBLE"</formula>
    </cfRule>
  </conditionalFormatting>
  <conditionalFormatting sqref="K1299:L1301">
    <cfRule type="cellIs" dxfId="1409" priority="1443" stopIfTrue="1" operator="equal">
      <formula>"NO ADMISIBLE"</formula>
    </cfRule>
  </conditionalFormatting>
  <conditionalFormatting sqref="K1299:L1301">
    <cfRule type="expression" dxfId="1408" priority="1442">
      <formula>MOD(ROW(),2)=0</formula>
    </cfRule>
  </conditionalFormatting>
  <conditionalFormatting sqref="K1299:L1301">
    <cfRule type="expression" dxfId="1407" priority="1441">
      <formula>AND(ROW()=CELL("row"),COLUMN()=CELL("COL"))</formula>
    </cfRule>
  </conditionalFormatting>
  <conditionalFormatting sqref="AA1298:AA1308">
    <cfRule type="cellIs" dxfId="1406" priority="1440" stopIfTrue="1" operator="equal">
      <formula>"NO ADMISIBLE"</formula>
    </cfRule>
  </conditionalFormatting>
  <conditionalFormatting sqref="AA1298:AA1308">
    <cfRule type="cellIs" dxfId="1405" priority="1438" stopIfTrue="1" operator="equal">
      <formula>"NO ADMISIBLE"</formula>
    </cfRule>
    <cfRule type="cellIs" dxfId="1404" priority="1439" stopIfTrue="1" operator="equal">
      <formula>"ADMISIBLE"</formula>
    </cfRule>
  </conditionalFormatting>
  <conditionalFormatting sqref="Q1298:AI1298 T1299:AI1308 Q1299:R1308">
    <cfRule type="cellIs" dxfId="1403" priority="1437" operator="equal">
      <formula>"NO CUMPLE"</formula>
    </cfRule>
  </conditionalFormatting>
  <conditionalFormatting sqref="B1304:B1307">
    <cfRule type="cellIs" dxfId="1402" priority="1436" stopIfTrue="1" operator="equal">
      <formula>"NO ADMISIBLE"</formula>
    </cfRule>
  </conditionalFormatting>
  <conditionalFormatting sqref="C1310 C1316:C1319 AD1310:AD1319 U1310:U1319 Y1310:Z1319 M1319:M1320 Z1320 M1310:Q1310 N1311:Q1320">
    <cfRule type="cellIs" dxfId="1401" priority="1435" stopIfTrue="1" operator="equal">
      <formula>"NO ADMISIBLE"</formula>
    </cfRule>
  </conditionalFormatting>
  <conditionalFormatting sqref="V1310:Y1310 V1311:X1319 V1320 X1320">
    <cfRule type="cellIs" dxfId="1400" priority="1433" stopIfTrue="1" operator="equal">
      <formula>"NO ADMISIBLE"</formula>
    </cfRule>
    <cfRule type="cellIs" dxfId="1399" priority="1434" stopIfTrue="1" operator="equal">
      <formula>"ADMISIBLE"</formula>
    </cfRule>
  </conditionalFormatting>
  <conditionalFormatting sqref="Z1310:Z1320">
    <cfRule type="cellIs" dxfId="1398" priority="1431" stopIfTrue="1" operator="equal">
      <formula>"NO ADMISIBLE"</formula>
    </cfRule>
    <cfRule type="cellIs" dxfId="1397" priority="1432" stopIfTrue="1" operator="equal">
      <formula>"ADMISIBLE"</formula>
    </cfRule>
  </conditionalFormatting>
  <conditionalFormatting sqref="AE1310:AE1319">
    <cfRule type="cellIs" dxfId="1396" priority="1430" stopIfTrue="1" operator="equal">
      <formula>"NO ADMISIBLE"</formula>
    </cfRule>
  </conditionalFormatting>
  <conditionalFormatting sqref="AE1310">
    <cfRule type="cellIs" dxfId="1395" priority="1428" stopIfTrue="1" operator="equal">
      <formula>"NO ADMISIBLE"</formula>
    </cfRule>
    <cfRule type="cellIs" dxfId="1394" priority="1429" stopIfTrue="1" operator="equal">
      <formula>"ADMISIBLE"</formula>
    </cfRule>
  </conditionalFormatting>
  <conditionalFormatting sqref="AG1310:AG1319">
    <cfRule type="cellIs" dxfId="1393" priority="1427" stopIfTrue="1" operator="equal">
      <formula>"NO ADMISIBLE"</formula>
    </cfRule>
  </conditionalFormatting>
  <conditionalFormatting sqref="AG1310">
    <cfRule type="cellIs" dxfId="1392" priority="1425" stopIfTrue="1" operator="equal">
      <formula>"NO ADMISIBLE"</formula>
    </cfRule>
    <cfRule type="cellIs" dxfId="1391" priority="1426" stopIfTrue="1" operator="equal">
      <formula>"ADMISIBLE"</formula>
    </cfRule>
  </conditionalFormatting>
  <conditionalFormatting sqref="R1310:R1320">
    <cfRule type="cellIs" dxfId="1390" priority="1424" stopIfTrue="1" operator="equal">
      <formula>"NO ADMISIBLE"</formula>
    </cfRule>
  </conditionalFormatting>
  <conditionalFormatting sqref="D1310:D1319">
    <cfRule type="cellIs" dxfId="1389" priority="1423" stopIfTrue="1" operator="equal">
      <formula>"NO ADMISIBLE"</formula>
    </cfRule>
  </conditionalFormatting>
  <conditionalFormatting sqref="AI1310:AI1320">
    <cfRule type="cellIs" dxfId="1388" priority="1422" stopIfTrue="1" operator="equal">
      <formula>"NO ADMISIBLE"</formula>
    </cfRule>
  </conditionalFormatting>
  <conditionalFormatting sqref="AI1310:AI1320">
    <cfRule type="cellIs" dxfId="1387" priority="1420" stopIfTrue="1" operator="equal">
      <formula>"NO ADMISIBLE"</formula>
    </cfRule>
    <cfRule type="cellIs" dxfId="1386" priority="1421" stopIfTrue="1" operator="equal">
      <formula>"ADMISIBLE"</formula>
    </cfRule>
  </conditionalFormatting>
  <conditionalFormatting sqref="AA1310:AA1320">
    <cfRule type="cellIs" dxfId="1385" priority="1419" stopIfTrue="1" operator="equal">
      <formula>"NO ADMISIBLE"</formula>
    </cfRule>
  </conditionalFormatting>
  <conditionalFormatting sqref="AA1310:AA1320">
    <cfRule type="cellIs" dxfId="1384" priority="1417" stopIfTrue="1" operator="equal">
      <formula>"NO ADMISIBLE"</formula>
    </cfRule>
    <cfRule type="cellIs" dxfId="1383" priority="1418" stopIfTrue="1" operator="equal">
      <formula>"ADMISIBLE"</formula>
    </cfRule>
  </conditionalFormatting>
  <conditionalFormatting sqref="J1312:J1320">
    <cfRule type="cellIs" dxfId="1382" priority="1416" stopIfTrue="1" operator="equal">
      <formula>"NO ADMISIBLE"</formula>
    </cfRule>
  </conditionalFormatting>
  <conditionalFormatting sqref="M1311">
    <cfRule type="cellIs" dxfId="1381" priority="1415" stopIfTrue="1" operator="equal">
      <formula>"NO ADMISIBLE"</formula>
    </cfRule>
  </conditionalFormatting>
  <conditionalFormatting sqref="T1310:T1319">
    <cfRule type="cellIs" dxfId="1380" priority="1414" stopIfTrue="1" operator="equal">
      <formula>"NO ADMISIBLE"</formula>
    </cfRule>
  </conditionalFormatting>
  <conditionalFormatting sqref="T1311:T1319">
    <cfRule type="cellIs" dxfId="1379" priority="1411" operator="equal">
      <formula>"VERIFICAR"</formula>
    </cfRule>
    <cfRule type="cellIs" dxfId="1378" priority="1412" operator="equal">
      <formula>"NO"</formula>
    </cfRule>
    <cfRule type="cellIs" dxfId="1377" priority="1413" operator="equal">
      <formula>"SI"</formula>
    </cfRule>
  </conditionalFormatting>
  <conditionalFormatting sqref="AB1310:AB1319">
    <cfRule type="cellIs" dxfId="1376" priority="1410" stopIfTrue="1" operator="equal">
      <formula>"NO ADMISIBLE"</formula>
    </cfRule>
  </conditionalFormatting>
  <conditionalFormatting sqref="AC1310:AC1319">
    <cfRule type="cellIs" dxfId="1375" priority="1409" stopIfTrue="1" operator="equal">
      <formula>"NO ADMISIBLE"</formula>
    </cfRule>
  </conditionalFormatting>
  <conditionalFormatting sqref="AF1310:AF1320">
    <cfRule type="cellIs" dxfId="1374" priority="1408" stopIfTrue="1" operator="equal">
      <formula>"NO ADMISIBLE"</formula>
    </cfRule>
  </conditionalFormatting>
  <conditionalFormatting sqref="AF1310:AF1320">
    <cfRule type="cellIs" dxfId="1373" priority="1406" stopIfTrue="1" operator="equal">
      <formula>"NO ADMISIBLE"</formula>
    </cfRule>
    <cfRule type="cellIs" dxfId="1372" priority="1407" stopIfTrue="1" operator="equal">
      <formula>"ADMISIBLE"</formula>
    </cfRule>
  </conditionalFormatting>
  <conditionalFormatting sqref="AH1310:AH1320">
    <cfRule type="cellIs" dxfId="1371" priority="1405" stopIfTrue="1" operator="equal">
      <formula>"NO ADMISIBLE"</formula>
    </cfRule>
  </conditionalFormatting>
  <conditionalFormatting sqref="AH1310:AH1320">
    <cfRule type="cellIs" dxfId="1370" priority="1403" stopIfTrue="1" operator="equal">
      <formula>"NO ADMISIBLE"</formula>
    </cfRule>
    <cfRule type="cellIs" dxfId="1369" priority="1404" stopIfTrue="1" operator="equal">
      <formula>"ADMISIBLE"</formula>
    </cfRule>
  </conditionalFormatting>
  <conditionalFormatting sqref="B1311:C1311">
    <cfRule type="cellIs" dxfId="1368" priority="1402" stopIfTrue="1" operator="equal">
      <formula>"NO ADMISIBLE"</formula>
    </cfRule>
  </conditionalFormatting>
  <conditionalFormatting sqref="K1314:M1318 M1312:M1313">
    <cfRule type="cellIs" dxfId="1367" priority="1401" stopIfTrue="1" operator="equal">
      <formula>"NO ADMISIBLE"</formula>
    </cfRule>
  </conditionalFormatting>
  <conditionalFormatting sqref="J1311:J1320">
    <cfRule type="cellIs" dxfId="1366" priority="1400" stopIfTrue="1" operator="equal">
      <formula>"NO ADMISIBLE"</formula>
    </cfRule>
  </conditionalFormatting>
  <conditionalFormatting sqref="K1314:L1320">
    <cfRule type="cellIs" dxfId="1365" priority="1399" stopIfTrue="1" operator="equal">
      <formula>"NO ADMISIBLE"</formula>
    </cfRule>
  </conditionalFormatting>
  <conditionalFormatting sqref="C1314:M1320 M1311:M1313 C1311:J1313 B1311:B1320">
    <cfRule type="expression" dxfId="1364" priority="1398">
      <formula>MOD(ROW(),2)=0</formula>
    </cfRule>
  </conditionalFormatting>
  <conditionalFormatting sqref="T1320:U1320">
    <cfRule type="cellIs" dxfId="1363" priority="1397" stopIfTrue="1" operator="equal">
      <formula>"NO ADMISIBLE"</formula>
    </cfRule>
  </conditionalFormatting>
  <conditionalFormatting sqref="T1320:U1320">
    <cfRule type="cellIs" dxfId="1362" priority="1394" operator="equal">
      <formula>"VERIFICAR"</formula>
    </cfRule>
    <cfRule type="cellIs" dxfId="1361" priority="1395" operator="equal">
      <formula>"NO"</formula>
    </cfRule>
    <cfRule type="cellIs" dxfId="1360" priority="1396" operator="equal">
      <formula>"SI"</formula>
    </cfRule>
  </conditionalFormatting>
  <conditionalFormatting sqref="W1320">
    <cfRule type="cellIs" dxfId="1359" priority="1393" stopIfTrue="1" operator="equal">
      <formula>"NO ADMISIBLE"</formula>
    </cfRule>
  </conditionalFormatting>
  <conditionalFormatting sqref="W1320">
    <cfRule type="cellIs" dxfId="1358" priority="1390" operator="equal">
      <formula>"VERIFICAR"</formula>
    </cfRule>
    <cfRule type="cellIs" dxfId="1357" priority="1391" operator="equal">
      <formula>"NO"</formula>
    </cfRule>
    <cfRule type="cellIs" dxfId="1356" priority="1392" operator="equal">
      <formula>"SI"</formula>
    </cfRule>
  </conditionalFormatting>
  <conditionalFormatting sqref="Y1320">
    <cfRule type="cellIs" dxfId="1355" priority="1389" stopIfTrue="1" operator="equal">
      <formula>"NO ADMISIBLE"</formula>
    </cfRule>
  </conditionalFormatting>
  <conditionalFormatting sqref="Y1320">
    <cfRule type="cellIs" dxfId="1354" priority="1386" operator="equal">
      <formula>"VERIFICAR"</formula>
    </cfRule>
    <cfRule type="cellIs" dxfId="1353" priority="1387" operator="equal">
      <formula>"NO"</formula>
    </cfRule>
    <cfRule type="cellIs" dxfId="1352" priority="1388" operator="equal">
      <formula>"SI"</formula>
    </cfRule>
  </conditionalFormatting>
  <conditionalFormatting sqref="AA1320:AI1320">
    <cfRule type="cellIs" dxfId="1351" priority="1385" stopIfTrue="1" operator="equal">
      <formula>"NO ADMISIBLE"</formula>
    </cfRule>
  </conditionalFormatting>
  <conditionalFormatting sqref="AA1320:AI1320">
    <cfRule type="cellIs" dxfId="1350" priority="1382" operator="equal">
      <formula>"VERIFICAR"</formula>
    </cfRule>
    <cfRule type="cellIs" dxfId="1349" priority="1383" operator="equal">
      <formula>"NO"</formula>
    </cfRule>
    <cfRule type="cellIs" dxfId="1348" priority="1384" operator="equal">
      <formula>"SI"</formula>
    </cfRule>
  </conditionalFormatting>
  <conditionalFormatting sqref="S1310">
    <cfRule type="cellIs" dxfId="1347" priority="1381" stopIfTrue="1" operator="equal">
      <formula>"NO ADMISIBLE"</formula>
    </cfRule>
  </conditionalFormatting>
  <conditionalFormatting sqref="S1310">
    <cfRule type="cellIs" dxfId="1346" priority="1379" stopIfTrue="1" operator="equal">
      <formula>"NO ADMISIBLE"</formula>
    </cfRule>
    <cfRule type="cellIs" dxfId="1345" priority="1380" stopIfTrue="1" operator="equal">
      <formula>"ADMISIBLE"</formula>
    </cfRule>
  </conditionalFormatting>
  <conditionalFormatting sqref="K1312:L1313">
    <cfRule type="cellIs" dxfId="1344" priority="1378" stopIfTrue="1" operator="equal">
      <formula>"NO ADMISIBLE"</formula>
    </cfRule>
  </conditionalFormatting>
  <conditionalFormatting sqref="K1311:L1313">
    <cfRule type="cellIs" dxfId="1343" priority="1377" stopIfTrue="1" operator="equal">
      <formula>"NO ADMISIBLE"</formula>
    </cfRule>
  </conditionalFormatting>
  <conditionalFormatting sqref="K1311:L1313">
    <cfRule type="expression" dxfId="1342" priority="1376">
      <formula>MOD(ROW(),2)=0</formula>
    </cfRule>
  </conditionalFormatting>
  <conditionalFormatting sqref="K1311:L1313">
    <cfRule type="expression" dxfId="1341" priority="1375">
      <formula>AND(ROW()=CELL("row"),COLUMN()=CELL("COL"))</formula>
    </cfRule>
  </conditionalFormatting>
  <conditionalFormatting sqref="AA1310:AA1320">
    <cfRule type="cellIs" dxfId="1340" priority="1374" stopIfTrue="1" operator="equal">
      <formula>"NO ADMISIBLE"</formula>
    </cfRule>
  </conditionalFormatting>
  <conditionalFormatting sqref="AA1310:AA1320">
    <cfRule type="cellIs" dxfId="1339" priority="1372" stopIfTrue="1" operator="equal">
      <formula>"NO ADMISIBLE"</formula>
    </cfRule>
    <cfRule type="cellIs" dxfId="1338" priority="1373" stopIfTrue="1" operator="equal">
      <formula>"ADMISIBLE"</formula>
    </cfRule>
  </conditionalFormatting>
  <conditionalFormatting sqref="Q1310:AI1310 T1311:AI1320 Q1311:R1320">
    <cfRule type="cellIs" dxfId="1337" priority="1371" operator="equal">
      <formula>"NO CUMPLE"</formula>
    </cfRule>
  </conditionalFormatting>
  <conditionalFormatting sqref="B1316:B1319">
    <cfRule type="cellIs" dxfId="1336" priority="1370" stopIfTrue="1" operator="equal">
      <formula>"NO ADMISIBLE"</formula>
    </cfRule>
  </conditionalFormatting>
  <conditionalFormatting sqref="C1322 C1328:C1331 AD1322:AD1331 U1322:U1331 Y1322:Z1331 M1331:M1332 Z1332 M1322:Q1322 N1323:Q1332">
    <cfRule type="cellIs" dxfId="1335" priority="1369" stopIfTrue="1" operator="equal">
      <formula>"NO ADMISIBLE"</formula>
    </cfRule>
  </conditionalFormatting>
  <conditionalFormatting sqref="V1322:Y1322 V1323:X1331 V1332 X1332">
    <cfRule type="cellIs" dxfId="1334" priority="1367" stopIfTrue="1" operator="equal">
      <formula>"NO ADMISIBLE"</formula>
    </cfRule>
    <cfRule type="cellIs" dxfId="1333" priority="1368" stopIfTrue="1" operator="equal">
      <formula>"ADMISIBLE"</formula>
    </cfRule>
  </conditionalFormatting>
  <conditionalFormatting sqref="Z1322:Z1332">
    <cfRule type="cellIs" dxfId="1332" priority="1365" stopIfTrue="1" operator="equal">
      <formula>"NO ADMISIBLE"</formula>
    </cfRule>
    <cfRule type="cellIs" dxfId="1331" priority="1366" stopIfTrue="1" operator="equal">
      <formula>"ADMISIBLE"</formula>
    </cfRule>
  </conditionalFormatting>
  <conditionalFormatting sqref="AE1322:AE1331">
    <cfRule type="cellIs" dxfId="1330" priority="1364" stopIfTrue="1" operator="equal">
      <formula>"NO ADMISIBLE"</formula>
    </cfRule>
  </conditionalFormatting>
  <conditionalFormatting sqref="AE1322">
    <cfRule type="cellIs" dxfId="1329" priority="1362" stopIfTrue="1" operator="equal">
      <formula>"NO ADMISIBLE"</formula>
    </cfRule>
    <cfRule type="cellIs" dxfId="1328" priority="1363" stopIfTrue="1" operator="equal">
      <formula>"ADMISIBLE"</formula>
    </cfRule>
  </conditionalFormatting>
  <conditionalFormatting sqref="AG1322:AG1331">
    <cfRule type="cellIs" dxfId="1327" priority="1361" stopIfTrue="1" operator="equal">
      <formula>"NO ADMISIBLE"</formula>
    </cfRule>
  </conditionalFormatting>
  <conditionalFormatting sqref="AG1322">
    <cfRule type="cellIs" dxfId="1326" priority="1359" stopIfTrue="1" operator="equal">
      <formula>"NO ADMISIBLE"</formula>
    </cfRule>
    <cfRule type="cellIs" dxfId="1325" priority="1360" stopIfTrue="1" operator="equal">
      <formula>"ADMISIBLE"</formula>
    </cfRule>
  </conditionalFormatting>
  <conditionalFormatting sqref="R1322:R1332">
    <cfRule type="cellIs" dxfId="1324" priority="1358" stopIfTrue="1" operator="equal">
      <formula>"NO ADMISIBLE"</formula>
    </cfRule>
  </conditionalFormatting>
  <conditionalFormatting sqref="D1322:D1331">
    <cfRule type="cellIs" dxfId="1323" priority="1357" stopIfTrue="1" operator="equal">
      <formula>"NO ADMISIBLE"</formula>
    </cfRule>
  </conditionalFormatting>
  <conditionalFormatting sqref="AI1322:AI1332">
    <cfRule type="cellIs" dxfId="1322" priority="1356" stopIfTrue="1" operator="equal">
      <formula>"NO ADMISIBLE"</formula>
    </cfRule>
  </conditionalFormatting>
  <conditionalFormatting sqref="AI1322:AI1332">
    <cfRule type="cellIs" dxfId="1321" priority="1354" stopIfTrue="1" operator="equal">
      <formula>"NO ADMISIBLE"</formula>
    </cfRule>
    <cfRule type="cellIs" dxfId="1320" priority="1355" stopIfTrue="1" operator="equal">
      <formula>"ADMISIBLE"</formula>
    </cfRule>
  </conditionalFormatting>
  <conditionalFormatting sqref="AA1322:AA1332">
    <cfRule type="cellIs" dxfId="1319" priority="1353" stopIfTrue="1" operator="equal">
      <formula>"NO ADMISIBLE"</formula>
    </cfRule>
  </conditionalFormatting>
  <conditionalFormatting sqref="AA1322:AA1332">
    <cfRule type="cellIs" dxfId="1318" priority="1351" stopIfTrue="1" operator="equal">
      <formula>"NO ADMISIBLE"</formula>
    </cfRule>
    <cfRule type="cellIs" dxfId="1317" priority="1352" stopIfTrue="1" operator="equal">
      <formula>"ADMISIBLE"</formula>
    </cfRule>
  </conditionalFormatting>
  <conditionalFormatting sqref="J1324:J1332">
    <cfRule type="cellIs" dxfId="1316" priority="1350" stopIfTrue="1" operator="equal">
      <formula>"NO ADMISIBLE"</formula>
    </cfRule>
  </conditionalFormatting>
  <conditionalFormatting sqref="M1323">
    <cfRule type="cellIs" dxfId="1315" priority="1349" stopIfTrue="1" operator="equal">
      <formula>"NO ADMISIBLE"</formula>
    </cfRule>
  </conditionalFormatting>
  <conditionalFormatting sqref="T1322:T1331">
    <cfRule type="cellIs" dxfId="1314" priority="1348" stopIfTrue="1" operator="equal">
      <formula>"NO ADMISIBLE"</formula>
    </cfRule>
  </conditionalFormatting>
  <conditionalFormatting sqref="T1323:T1331">
    <cfRule type="cellIs" dxfId="1313" priority="1345" operator="equal">
      <formula>"VERIFICAR"</formula>
    </cfRule>
    <cfRule type="cellIs" dxfId="1312" priority="1346" operator="equal">
      <formula>"NO"</formula>
    </cfRule>
    <cfRule type="cellIs" dxfId="1311" priority="1347" operator="equal">
      <formula>"SI"</formula>
    </cfRule>
  </conditionalFormatting>
  <conditionalFormatting sqref="AB1322:AB1331">
    <cfRule type="cellIs" dxfId="1310" priority="1344" stopIfTrue="1" operator="equal">
      <formula>"NO ADMISIBLE"</formula>
    </cfRule>
  </conditionalFormatting>
  <conditionalFormatting sqref="AC1322:AC1331">
    <cfRule type="cellIs" dxfId="1309" priority="1343" stopIfTrue="1" operator="equal">
      <formula>"NO ADMISIBLE"</formula>
    </cfRule>
  </conditionalFormatting>
  <conditionalFormatting sqref="AF1322:AF1332">
    <cfRule type="cellIs" dxfId="1308" priority="1342" stopIfTrue="1" operator="equal">
      <formula>"NO ADMISIBLE"</formula>
    </cfRule>
  </conditionalFormatting>
  <conditionalFormatting sqref="AF1322:AF1332">
    <cfRule type="cellIs" dxfId="1307" priority="1340" stopIfTrue="1" operator="equal">
      <formula>"NO ADMISIBLE"</formula>
    </cfRule>
    <cfRule type="cellIs" dxfId="1306" priority="1341" stopIfTrue="1" operator="equal">
      <formula>"ADMISIBLE"</formula>
    </cfRule>
  </conditionalFormatting>
  <conditionalFormatting sqref="AH1322:AH1332">
    <cfRule type="cellIs" dxfId="1305" priority="1339" stopIfTrue="1" operator="equal">
      <formula>"NO ADMISIBLE"</formula>
    </cfRule>
  </conditionalFormatting>
  <conditionalFormatting sqref="AH1322:AH1332">
    <cfRule type="cellIs" dxfId="1304" priority="1337" stopIfTrue="1" operator="equal">
      <formula>"NO ADMISIBLE"</formula>
    </cfRule>
    <cfRule type="cellIs" dxfId="1303" priority="1338" stopIfTrue="1" operator="equal">
      <formula>"ADMISIBLE"</formula>
    </cfRule>
  </conditionalFormatting>
  <conditionalFormatting sqref="B1323:C1323">
    <cfRule type="cellIs" dxfId="1302" priority="1336" stopIfTrue="1" operator="equal">
      <formula>"NO ADMISIBLE"</formula>
    </cfRule>
  </conditionalFormatting>
  <conditionalFormatting sqref="K1326:M1330 M1324:M1325">
    <cfRule type="cellIs" dxfId="1301" priority="1335" stopIfTrue="1" operator="equal">
      <formula>"NO ADMISIBLE"</formula>
    </cfRule>
  </conditionalFormatting>
  <conditionalFormatting sqref="J1323:J1332">
    <cfRule type="cellIs" dxfId="1300" priority="1334" stopIfTrue="1" operator="equal">
      <formula>"NO ADMISIBLE"</formula>
    </cfRule>
  </conditionalFormatting>
  <conditionalFormatting sqref="K1326:L1332">
    <cfRule type="cellIs" dxfId="1299" priority="1333" stopIfTrue="1" operator="equal">
      <formula>"NO ADMISIBLE"</formula>
    </cfRule>
  </conditionalFormatting>
  <conditionalFormatting sqref="C1326:M1332 M1323:M1325 C1323:J1325 B1323:B1332">
    <cfRule type="expression" dxfId="1298" priority="1332">
      <formula>MOD(ROW(),2)=0</formula>
    </cfRule>
  </conditionalFormatting>
  <conditionalFormatting sqref="T1332:U1332">
    <cfRule type="cellIs" dxfId="1297" priority="1331" stopIfTrue="1" operator="equal">
      <formula>"NO ADMISIBLE"</formula>
    </cfRule>
  </conditionalFormatting>
  <conditionalFormatting sqref="T1332:U1332">
    <cfRule type="cellIs" dxfId="1296" priority="1328" operator="equal">
      <formula>"VERIFICAR"</formula>
    </cfRule>
    <cfRule type="cellIs" dxfId="1295" priority="1329" operator="equal">
      <formula>"NO"</formula>
    </cfRule>
    <cfRule type="cellIs" dxfId="1294" priority="1330" operator="equal">
      <formula>"SI"</formula>
    </cfRule>
  </conditionalFormatting>
  <conditionalFormatting sqref="W1332">
    <cfRule type="cellIs" dxfId="1293" priority="1327" stopIfTrue="1" operator="equal">
      <formula>"NO ADMISIBLE"</formula>
    </cfRule>
  </conditionalFormatting>
  <conditionalFormatting sqref="W1332">
    <cfRule type="cellIs" dxfId="1292" priority="1324" operator="equal">
      <formula>"VERIFICAR"</formula>
    </cfRule>
    <cfRule type="cellIs" dxfId="1291" priority="1325" operator="equal">
      <formula>"NO"</formula>
    </cfRule>
    <cfRule type="cellIs" dxfId="1290" priority="1326" operator="equal">
      <formula>"SI"</formula>
    </cfRule>
  </conditionalFormatting>
  <conditionalFormatting sqref="Y1332">
    <cfRule type="cellIs" dxfId="1289" priority="1323" stopIfTrue="1" operator="equal">
      <formula>"NO ADMISIBLE"</formula>
    </cfRule>
  </conditionalFormatting>
  <conditionalFormatting sqref="Y1332">
    <cfRule type="cellIs" dxfId="1288" priority="1320" operator="equal">
      <formula>"VERIFICAR"</formula>
    </cfRule>
    <cfRule type="cellIs" dxfId="1287" priority="1321" operator="equal">
      <formula>"NO"</formula>
    </cfRule>
    <cfRule type="cellIs" dxfId="1286" priority="1322" operator="equal">
      <formula>"SI"</formula>
    </cfRule>
  </conditionalFormatting>
  <conditionalFormatting sqref="AA1332:AI1332">
    <cfRule type="cellIs" dxfId="1285" priority="1319" stopIfTrue="1" operator="equal">
      <formula>"NO ADMISIBLE"</formula>
    </cfRule>
  </conditionalFormatting>
  <conditionalFormatting sqref="AA1332:AI1332">
    <cfRule type="cellIs" dxfId="1284" priority="1316" operator="equal">
      <formula>"VERIFICAR"</formula>
    </cfRule>
    <cfRule type="cellIs" dxfId="1283" priority="1317" operator="equal">
      <formula>"NO"</formula>
    </cfRule>
    <cfRule type="cellIs" dxfId="1282" priority="1318" operator="equal">
      <formula>"SI"</formula>
    </cfRule>
  </conditionalFormatting>
  <conditionalFormatting sqref="S1322">
    <cfRule type="cellIs" dxfId="1281" priority="1315" stopIfTrue="1" operator="equal">
      <formula>"NO ADMISIBLE"</formula>
    </cfRule>
  </conditionalFormatting>
  <conditionalFormatting sqref="S1322">
    <cfRule type="cellIs" dxfId="1280" priority="1313" stopIfTrue="1" operator="equal">
      <formula>"NO ADMISIBLE"</formula>
    </cfRule>
    <cfRule type="cellIs" dxfId="1279" priority="1314" stopIfTrue="1" operator="equal">
      <formula>"ADMISIBLE"</formula>
    </cfRule>
  </conditionalFormatting>
  <conditionalFormatting sqref="K1324:L1325">
    <cfRule type="cellIs" dxfId="1278" priority="1312" stopIfTrue="1" operator="equal">
      <formula>"NO ADMISIBLE"</formula>
    </cfRule>
  </conditionalFormatting>
  <conditionalFormatting sqref="K1323:L1325">
    <cfRule type="cellIs" dxfId="1277" priority="1311" stopIfTrue="1" operator="equal">
      <formula>"NO ADMISIBLE"</formula>
    </cfRule>
  </conditionalFormatting>
  <conditionalFormatting sqref="K1323:L1325">
    <cfRule type="expression" dxfId="1276" priority="1310">
      <formula>MOD(ROW(),2)=0</formula>
    </cfRule>
  </conditionalFormatting>
  <conditionalFormatting sqref="K1323:L1325">
    <cfRule type="expression" dxfId="1275" priority="1309">
      <formula>AND(ROW()=CELL("row"),COLUMN()=CELL("COL"))</formula>
    </cfRule>
  </conditionalFormatting>
  <conditionalFormatting sqref="AA1322:AA1332">
    <cfRule type="cellIs" dxfId="1274" priority="1308" stopIfTrue="1" operator="equal">
      <formula>"NO ADMISIBLE"</formula>
    </cfRule>
  </conditionalFormatting>
  <conditionalFormatting sqref="AA1322:AA1332">
    <cfRule type="cellIs" dxfId="1273" priority="1306" stopIfTrue="1" operator="equal">
      <formula>"NO ADMISIBLE"</formula>
    </cfRule>
    <cfRule type="cellIs" dxfId="1272" priority="1307" stopIfTrue="1" operator="equal">
      <formula>"ADMISIBLE"</formula>
    </cfRule>
  </conditionalFormatting>
  <conditionalFormatting sqref="Q1322:AI1322 T1323:AI1332 Q1323:R1332">
    <cfRule type="cellIs" dxfId="1271" priority="1305" operator="equal">
      <formula>"NO CUMPLE"</formula>
    </cfRule>
  </conditionalFormatting>
  <conditionalFormatting sqref="B1328:B1331">
    <cfRule type="cellIs" dxfId="1270" priority="1304" stopIfTrue="1" operator="equal">
      <formula>"NO ADMISIBLE"</formula>
    </cfRule>
  </conditionalFormatting>
  <conditionalFormatting sqref="C1334 C1340:C1343 AD1334:AD1343 U1334:U1343 Y1334:Z1343 M1343:M1344 Z1344 M1334:Q1334 N1335:Q1344">
    <cfRule type="cellIs" dxfId="1269" priority="1303" stopIfTrue="1" operator="equal">
      <formula>"NO ADMISIBLE"</formula>
    </cfRule>
  </conditionalFormatting>
  <conditionalFormatting sqref="V1334:Y1334 V1335:X1343 V1344 X1344">
    <cfRule type="cellIs" dxfId="1268" priority="1301" stopIfTrue="1" operator="equal">
      <formula>"NO ADMISIBLE"</formula>
    </cfRule>
    <cfRule type="cellIs" dxfId="1267" priority="1302" stopIfTrue="1" operator="equal">
      <formula>"ADMISIBLE"</formula>
    </cfRule>
  </conditionalFormatting>
  <conditionalFormatting sqref="Z1334:Z1344">
    <cfRule type="cellIs" dxfId="1266" priority="1299" stopIfTrue="1" operator="equal">
      <formula>"NO ADMISIBLE"</formula>
    </cfRule>
    <cfRule type="cellIs" dxfId="1265" priority="1300" stopIfTrue="1" operator="equal">
      <formula>"ADMISIBLE"</formula>
    </cfRule>
  </conditionalFormatting>
  <conditionalFormatting sqref="AE1334:AE1343">
    <cfRule type="cellIs" dxfId="1264" priority="1298" stopIfTrue="1" operator="equal">
      <formula>"NO ADMISIBLE"</formula>
    </cfRule>
  </conditionalFormatting>
  <conditionalFormatting sqref="AE1334">
    <cfRule type="cellIs" dxfId="1263" priority="1296" stopIfTrue="1" operator="equal">
      <formula>"NO ADMISIBLE"</formula>
    </cfRule>
    <cfRule type="cellIs" dxfId="1262" priority="1297" stopIfTrue="1" operator="equal">
      <formula>"ADMISIBLE"</formula>
    </cfRule>
  </conditionalFormatting>
  <conditionalFormatting sqref="AG1334:AG1343">
    <cfRule type="cellIs" dxfId="1261" priority="1295" stopIfTrue="1" operator="equal">
      <formula>"NO ADMISIBLE"</formula>
    </cfRule>
  </conditionalFormatting>
  <conditionalFormatting sqref="AG1334">
    <cfRule type="cellIs" dxfId="1260" priority="1293" stopIfTrue="1" operator="equal">
      <formula>"NO ADMISIBLE"</formula>
    </cfRule>
    <cfRule type="cellIs" dxfId="1259" priority="1294" stopIfTrue="1" operator="equal">
      <formula>"ADMISIBLE"</formula>
    </cfRule>
  </conditionalFormatting>
  <conditionalFormatting sqref="R1334:R1344">
    <cfRule type="cellIs" dxfId="1258" priority="1292" stopIfTrue="1" operator="equal">
      <formula>"NO ADMISIBLE"</formula>
    </cfRule>
  </conditionalFormatting>
  <conditionalFormatting sqref="D1334:D1343">
    <cfRule type="cellIs" dxfId="1257" priority="1291" stopIfTrue="1" operator="equal">
      <formula>"NO ADMISIBLE"</formula>
    </cfRule>
  </conditionalFormatting>
  <conditionalFormatting sqref="AI1334:AI1344">
    <cfRule type="cellIs" dxfId="1256" priority="1290" stopIfTrue="1" operator="equal">
      <formula>"NO ADMISIBLE"</formula>
    </cfRule>
  </conditionalFormatting>
  <conditionalFormatting sqref="AI1334:AI1344">
    <cfRule type="cellIs" dxfId="1255" priority="1288" stopIfTrue="1" operator="equal">
      <formula>"NO ADMISIBLE"</formula>
    </cfRule>
    <cfRule type="cellIs" dxfId="1254" priority="1289" stopIfTrue="1" operator="equal">
      <formula>"ADMISIBLE"</formula>
    </cfRule>
  </conditionalFormatting>
  <conditionalFormatting sqref="AA1334:AA1344">
    <cfRule type="cellIs" dxfId="1253" priority="1287" stopIfTrue="1" operator="equal">
      <formula>"NO ADMISIBLE"</formula>
    </cfRule>
  </conditionalFormatting>
  <conditionalFormatting sqref="AA1334:AA1344">
    <cfRule type="cellIs" dxfId="1252" priority="1285" stopIfTrue="1" operator="equal">
      <formula>"NO ADMISIBLE"</formula>
    </cfRule>
    <cfRule type="cellIs" dxfId="1251" priority="1286" stopIfTrue="1" operator="equal">
      <formula>"ADMISIBLE"</formula>
    </cfRule>
  </conditionalFormatting>
  <conditionalFormatting sqref="J1336:J1344">
    <cfRule type="cellIs" dxfId="1250" priority="1284" stopIfTrue="1" operator="equal">
      <formula>"NO ADMISIBLE"</formula>
    </cfRule>
  </conditionalFormatting>
  <conditionalFormatting sqref="M1335">
    <cfRule type="cellIs" dxfId="1249" priority="1283" stopIfTrue="1" operator="equal">
      <formula>"NO ADMISIBLE"</formula>
    </cfRule>
  </conditionalFormatting>
  <conditionalFormatting sqref="T1334:T1343">
    <cfRule type="cellIs" dxfId="1248" priority="1282" stopIfTrue="1" operator="equal">
      <formula>"NO ADMISIBLE"</formula>
    </cfRule>
  </conditionalFormatting>
  <conditionalFormatting sqref="T1335:T1343">
    <cfRule type="cellIs" dxfId="1247" priority="1279" operator="equal">
      <formula>"VERIFICAR"</formula>
    </cfRule>
    <cfRule type="cellIs" dxfId="1246" priority="1280" operator="equal">
      <formula>"NO"</formula>
    </cfRule>
    <cfRule type="cellIs" dxfId="1245" priority="1281" operator="equal">
      <formula>"SI"</formula>
    </cfRule>
  </conditionalFormatting>
  <conditionalFormatting sqref="AB1334:AB1343">
    <cfRule type="cellIs" dxfId="1244" priority="1278" stopIfTrue="1" operator="equal">
      <formula>"NO ADMISIBLE"</formula>
    </cfRule>
  </conditionalFormatting>
  <conditionalFormatting sqref="AC1334:AC1343">
    <cfRule type="cellIs" dxfId="1243" priority="1277" stopIfTrue="1" operator="equal">
      <formula>"NO ADMISIBLE"</formula>
    </cfRule>
  </conditionalFormatting>
  <conditionalFormatting sqref="AF1334:AF1344">
    <cfRule type="cellIs" dxfId="1242" priority="1276" stopIfTrue="1" operator="equal">
      <formula>"NO ADMISIBLE"</formula>
    </cfRule>
  </conditionalFormatting>
  <conditionalFormatting sqref="AF1334:AF1344">
    <cfRule type="cellIs" dxfId="1241" priority="1274" stopIfTrue="1" operator="equal">
      <formula>"NO ADMISIBLE"</formula>
    </cfRule>
    <cfRule type="cellIs" dxfId="1240" priority="1275" stopIfTrue="1" operator="equal">
      <formula>"ADMISIBLE"</formula>
    </cfRule>
  </conditionalFormatting>
  <conditionalFormatting sqref="AH1334:AH1344">
    <cfRule type="cellIs" dxfId="1239" priority="1273" stopIfTrue="1" operator="equal">
      <formula>"NO ADMISIBLE"</formula>
    </cfRule>
  </conditionalFormatting>
  <conditionalFormatting sqref="AH1334:AH1344">
    <cfRule type="cellIs" dxfId="1238" priority="1271" stopIfTrue="1" operator="equal">
      <formula>"NO ADMISIBLE"</formula>
    </cfRule>
    <cfRule type="cellIs" dxfId="1237" priority="1272" stopIfTrue="1" operator="equal">
      <formula>"ADMISIBLE"</formula>
    </cfRule>
  </conditionalFormatting>
  <conditionalFormatting sqref="B1335:C1335">
    <cfRule type="cellIs" dxfId="1236" priority="1270" stopIfTrue="1" operator="equal">
      <formula>"NO ADMISIBLE"</formula>
    </cfRule>
  </conditionalFormatting>
  <conditionalFormatting sqref="K1338:M1342 M1336:M1337">
    <cfRule type="cellIs" dxfId="1235" priority="1269" stopIfTrue="1" operator="equal">
      <formula>"NO ADMISIBLE"</formula>
    </cfRule>
  </conditionalFormatting>
  <conditionalFormatting sqref="J1335:J1344">
    <cfRule type="cellIs" dxfId="1234" priority="1268" stopIfTrue="1" operator="equal">
      <formula>"NO ADMISIBLE"</formula>
    </cfRule>
  </conditionalFormatting>
  <conditionalFormatting sqref="K1338:L1344">
    <cfRule type="cellIs" dxfId="1233" priority="1267" stopIfTrue="1" operator="equal">
      <formula>"NO ADMISIBLE"</formula>
    </cfRule>
  </conditionalFormatting>
  <conditionalFormatting sqref="C1338:M1344 M1335:M1337 C1335:J1337 B1335:B1344">
    <cfRule type="expression" dxfId="1232" priority="1266">
      <formula>MOD(ROW(),2)=0</formula>
    </cfRule>
  </conditionalFormatting>
  <conditionalFormatting sqref="T1344:U1344">
    <cfRule type="cellIs" dxfId="1231" priority="1265" stopIfTrue="1" operator="equal">
      <formula>"NO ADMISIBLE"</formula>
    </cfRule>
  </conditionalFormatting>
  <conditionalFormatting sqref="T1344:U1344">
    <cfRule type="cellIs" dxfId="1230" priority="1262" operator="equal">
      <formula>"VERIFICAR"</formula>
    </cfRule>
    <cfRule type="cellIs" dxfId="1229" priority="1263" operator="equal">
      <formula>"NO"</formula>
    </cfRule>
    <cfRule type="cellIs" dxfId="1228" priority="1264" operator="equal">
      <formula>"SI"</formula>
    </cfRule>
  </conditionalFormatting>
  <conditionalFormatting sqref="W1344">
    <cfRule type="cellIs" dxfId="1227" priority="1261" stopIfTrue="1" operator="equal">
      <formula>"NO ADMISIBLE"</formula>
    </cfRule>
  </conditionalFormatting>
  <conditionalFormatting sqref="W1344">
    <cfRule type="cellIs" dxfId="1226" priority="1258" operator="equal">
      <formula>"VERIFICAR"</formula>
    </cfRule>
    <cfRule type="cellIs" dxfId="1225" priority="1259" operator="equal">
      <formula>"NO"</formula>
    </cfRule>
    <cfRule type="cellIs" dxfId="1224" priority="1260" operator="equal">
      <formula>"SI"</formula>
    </cfRule>
  </conditionalFormatting>
  <conditionalFormatting sqref="Y1344">
    <cfRule type="cellIs" dxfId="1223" priority="1257" stopIfTrue="1" operator="equal">
      <formula>"NO ADMISIBLE"</formula>
    </cfRule>
  </conditionalFormatting>
  <conditionalFormatting sqref="Y1344">
    <cfRule type="cellIs" dxfId="1222" priority="1254" operator="equal">
      <formula>"VERIFICAR"</formula>
    </cfRule>
    <cfRule type="cellIs" dxfId="1221" priority="1255" operator="equal">
      <formula>"NO"</formula>
    </cfRule>
    <cfRule type="cellIs" dxfId="1220" priority="1256" operator="equal">
      <formula>"SI"</formula>
    </cfRule>
  </conditionalFormatting>
  <conditionalFormatting sqref="AA1344:AI1344">
    <cfRule type="cellIs" dxfId="1219" priority="1253" stopIfTrue="1" operator="equal">
      <formula>"NO ADMISIBLE"</formula>
    </cfRule>
  </conditionalFormatting>
  <conditionalFormatting sqref="AA1344:AI1344">
    <cfRule type="cellIs" dxfId="1218" priority="1250" operator="equal">
      <formula>"VERIFICAR"</formula>
    </cfRule>
    <cfRule type="cellIs" dxfId="1217" priority="1251" operator="equal">
      <formula>"NO"</formula>
    </cfRule>
    <cfRule type="cellIs" dxfId="1216" priority="1252" operator="equal">
      <formula>"SI"</formula>
    </cfRule>
  </conditionalFormatting>
  <conditionalFormatting sqref="S1334">
    <cfRule type="cellIs" dxfId="1215" priority="1249" stopIfTrue="1" operator="equal">
      <formula>"NO ADMISIBLE"</formula>
    </cfRule>
  </conditionalFormatting>
  <conditionalFormatting sqref="S1334">
    <cfRule type="cellIs" dxfId="1214" priority="1247" stopIfTrue="1" operator="equal">
      <formula>"NO ADMISIBLE"</formula>
    </cfRule>
    <cfRule type="cellIs" dxfId="1213" priority="1248" stopIfTrue="1" operator="equal">
      <formula>"ADMISIBLE"</formula>
    </cfRule>
  </conditionalFormatting>
  <conditionalFormatting sqref="K1336:L1337">
    <cfRule type="cellIs" dxfId="1212" priority="1246" stopIfTrue="1" operator="equal">
      <formula>"NO ADMISIBLE"</formula>
    </cfRule>
  </conditionalFormatting>
  <conditionalFormatting sqref="K1335:L1337">
    <cfRule type="cellIs" dxfId="1211" priority="1245" stopIfTrue="1" operator="equal">
      <formula>"NO ADMISIBLE"</formula>
    </cfRule>
  </conditionalFormatting>
  <conditionalFormatting sqref="K1335:L1337">
    <cfRule type="expression" dxfId="1210" priority="1244">
      <formula>MOD(ROW(),2)=0</formula>
    </cfRule>
  </conditionalFormatting>
  <conditionalFormatting sqref="K1335:L1337">
    <cfRule type="expression" dxfId="1209" priority="1243">
      <formula>AND(ROW()=CELL("row"),COLUMN()=CELL("COL"))</formula>
    </cfRule>
  </conditionalFormatting>
  <conditionalFormatting sqref="AA1334:AA1344">
    <cfRule type="cellIs" dxfId="1208" priority="1242" stopIfTrue="1" operator="equal">
      <formula>"NO ADMISIBLE"</formula>
    </cfRule>
  </conditionalFormatting>
  <conditionalFormatting sqref="AA1334:AA1344">
    <cfRule type="cellIs" dxfId="1207" priority="1240" stopIfTrue="1" operator="equal">
      <formula>"NO ADMISIBLE"</formula>
    </cfRule>
    <cfRule type="cellIs" dxfId="1206" priority="1241" stopIfTrue="1" operator="equal">
      <formula>"ADMISIBLE"</formula>
    </cfRule>
  </conditionalFormatting>
  <conditionalFormatting sqref="Q1334:AI1334 T1335:AI1344 Q1335:R1344">
    <cfRule type="cellIs" dxfId="1205" priority="1239" operator="equal">
      <formula>"NO CUMPLE"</formula>
    </cfRule>
  </conditionalFormatting>
  <conditionalFormatting sqref="B1340:B1343">
    <cfRule type="cellIs" dxfId="1204" priority="1238" stopIfTrue="1" operator="equal">
      <formula>"NO ADMISIBLE"</formula>
    </cfRule>
  </conditionalFormatting>
  <conditionalFormatting sqref="C1346 C1352:C1355 AD1346:AD1355 U1346:U1355 Y1346:Z1355 M1355:M1356 Z1356 M1346:Q1346 N1347:Q1356">
    <cfRule type="cellIs" dxfId="1203" priority="1237" stopIfTrue="1" operator="equal">
      <formula>"NO ADMISIBLE"</formula>
    </cfRule>
  </conditionalFormatting>
  <conditionalFormatting sqref="V1346:Y1346 V1347:X1355 V1356 X1356">
    <cfRule type="cellIs" dxfId="1202" priority="1235" stopIfTrue="1" operator="equal">
      <formula>"NO ADMISIBLE"</formula>
    </cfRule>
    <cfRule type="cellIs" dxfId="1201" priority="1236" stopIfTrue="1" operator="equal">
      <formula>"ADMISIBLE"</formula>
    </cfRule>
  </conditionalFormatting>
  <conditionalFormatting sqref="Z1346:Z1356">
    <cfRule type="cellIs" dxfId="1200" priority="1233" stopIfTrue="1" operator="equal">
      <formula>"NO ADMISIBLE"</formula>
    </cfRule>
    <cfRule type="cellIs" dxfId="1199" priority="1234" stopIfTrue="1" operator="equal">
      <formula>"ADMISIBLE"</formula>
    </cfRule>
  </conditionalFormatting>
  <conditionalFormatting sqref="AE1346:AE1355">
    <cfRule type="cellIs" dxfId="1198" priority="1232" stopIfTrue="1" operator="equal">
      <formula>"NO ADMISIBLE"</formula>
    </cfRule>
  </conditionalFormatting>
  <conditionalFormatting sqref="AE1346">
    <cfRule type="cellIs" dxfId="1197" priority="1230" stopIfTrue="1" operator="equal">
      <formula>"NO ADMISIBLE"</formula>
    </cfRule>
    <cfRule type="cellIs" dxfId="1196" priority="1231" stopIfTrue="1" operator="equal">
      <formula>"ADMISIBLE"</formula>
    </cfRule>
  </conditionalFormatting>
  <conditionalFormatting sqref="AG1346:AG1355">
    <cfRule type="cellIs" dxfId="1195" priority="1229" stopIfTrue="1" operator="equal">
      <formula>"NO ADMISIBLE"</formula>
    </cfRule>
  </conditionalFormatting>
  <conditionalFormatting sqref="AG1346">
    <cfRule type="cellIs" dxfId="1194" priority="1227" stopIfTrue="1" operator="equal">
      <formula>"NO ADMISIBLE"</formula>
    </cfRule>
    <cfRule type="cellIs" dxfId="1193" priority="1228" stopIfTrue="1" operator="equal">
      <formula>"ADMISIBLE"</formula>
    </cfRule>
  </conditionalFormatting>
  <conditionalFormatting sqref="R1346:R1356">
    <cfRule type="cellIs" dxfId="1192" priority="1226" stopIfTrue="1" operator="equal">
      <formula>"NO ADMISIBLE"</formula>
    </cfRule>
  </conditionalFormatting>
  <conditionalFormatting sqref="D1346:D1355">
    <cfRule type="cellIs" dxfId="1191" priority="1225" stopIfTrue="1" operator="equal">
      <formula>"NO ADMISIBLE"</formula>
    </cfRule>
  </conditionalFormatting>
  <conditionalFormatting sqref="AI1346:AI1356">
    <cfRule type="cellIs" dxfId="1190" priority="1224" stopIfTrue="1" operator="equal">
      <formula>"NO ADMISIBLE"</formula>
    </cfRule>
  </conditionalFormatting>
  <conditionalFormatting sqref="AI1346:AI1356">
    <cfRule type="cellIs" dxfId="1189" priority="1222" stopIfTrue="1" operator="equal">
      <formula>"NO ADMISIBLE"</formula>
    </cfRule>
    <cfRule type="cellIs" dxfId="1188" priority="1223" stopIfTrue="1" operator="equal">
      <formula>"ADMISIBLE"</formula>
    </cfRule>
  </conditionalFormatting>
  <conditionalFormatting sqref="AA1346:AA1356">
    <cfRule type="cellIs" dxfId="1187" priority="1221" stopIfTrue="1" operator="equal">
      <formula>"NO ADMISIBLE"</formula>
    </cfRule>
  </conditionalFormatting>
  <conditionalFormatting sqref="AA1346:AA1356">
    <cfRule type="cellIs" dxfId="1186" priority="1219" stopIfTrue="1" operator="equal">
      <formula>"NO ADMISIBLE"</formula>
    </cfRule>
    <cfRule type="cellIs" dxfId="1185" priority="1220" stopIfTrue="1" operator="equal">
      <formula>"ADMISIBLE"</formula>
    </cfRule>
  </conditionalFormatting>
  <conditionalFormatting sqref="J1348:J1356">
    <cfRule type="cellIs" dxfId="1184" priority="1218" stopIfTrue="1" operator="equal">
      <formula>"NO ADMISIBLE"</formula>
    </cfRule>
  </conditionalFormatting>
  <conditionalFormatting sqref="M1347">
    <cfRule type="cellIs" dxfId="1183" priority="1217" stopIfTrue="1" operator="equal">
      <formula>"NO ADMISIBLE"</formula>
    </cfRule>
  </conditionalFormatting>
  <conditionalFormatting sqref="T1346:T1355">
    <cfRule type="cellIs" dxfId="1182" priority="1216" stopIfTrue="1" operator="equal">
      <formula>"NO ADMISIBLE"</formula>
    </cfRule>
  </conditionalFormatting>
  <conditionalFormatting sqref="T1347:T1355">
    <cfRule type="cellIs" dxfId="1181" priority="1213" operator="equal">
      <formula>"VERIFICAR"</formula>
    </cfRule>
    <cfRule type="cellIs" dxfId="1180" priority="1214" operator="equal">
      <formula>"NO"</formula>
    </cfRule>
    <cfRule type="cellIs" dxfId="1179" priority="1215" operator="equal">
      <formula>"SI"</formula>
    </cfRule>
  </conditionalFormatting>
  <conditionalFormatting sqref="AB1346:AB1355">
    <cfRule type="cellIs" dxfId="1178" priority="1212" stopIfTrue="1" operator="equal">
      <formula>"NO ADMISIBLE"</formula>
    </cfRule>
  </conditionalFormatting>
  <conditionalFormatting sqref="AC1346:AC1355">
    <cfRule type="cellIs" dxfId="1177" priority="1211" stopIfTrue="1" operator="equal">
      <formula>"NO ADMISIBLE"</formula>
    </cfRule>
  </conditionalFormatting>
  <conditionalFormatting sqref="AF1346:AF1356">
    <cfRule type="cellIs" dxfId="1176" priority="1210" stopIfTrue="1" operator="equal">
      <formula>"NO ADMISIBLE"</formula>
    </cfRule>
  </conditionalFormatting>
  <conditionalFormatting sqref="AF1346:AF1356">
    <cfRule type="cellIs" dxfId="1175" priority="1208" stopIfTrue="1" operator="equal">
      <formula>"NO ADMISIBLE"</formula>
    </cfRule>
    <cfRule type="cellIs" dxfId="1174" priority="1209" stopIfTrue="1" operator="equal">
      <formula>"ADMISIBLE"</formula>
    </cfRule>
  </conditionalFormatting>
  <conditionalFormatting sqref="AH1346:AH1356">
    <cfRule type="cellIs" dxfId="1173" priority="1207" stopIfTrue="1" operator="equal">
      <formula>"NO ADMISIBLE"</formula>
    </cfRule>
  </conditionalFormatting>
  <conditionalFormatting sqref="AH1346:AH1356">
    <cfRule type="cellIs" dxfId="1172" priority="1205" stopIfTrue="1" operator="equal">
      <formula>"NO ADMISIBLE"</formula>
    </cfRule>
    <cfRule type="cellIs" dxfId="1171" priority="1206" stopIfTrue="1" operator="equal">
      <formula>"ADMISIBLE"</formula>
    </cfRule>
  </conditionalFormatting>
  <conditionalFormatting sqref="B1347:C1347">
    <cfRule type="cellIs" dxfId="1170" priority="1204" stopIfTrue="1" operator="equal">
      <formula>"NO ADMISIBLE"</formula>
    </cfRule>
  </conditionalFormatting>
  <conditionalFormatting sqref="K1350:M1354 M1348:M1349">
    <cfRule type="cellIs" dxfId="1169" priority="1203" stopIfTrue="1" operator="equal">
      <formula>"NO ADMISIBLE"</formula>
    </cfRule>
  </conditionalFormatting>
  <conditionalFormatting sqref="J1347:J1356">
    <cfRule type="cellIs" dxfId="1168" priority="1202" stopIfTrue="1" operator="equal">
      <formula>"NO ADMISIBLE"</formula>
    </cfRule>
  </conditionalFormatting>
  <conditionalFormatting sqref="K1350:L1356">
    <cfRule type="cellIs" dxfId="1167" priority="1201" stopIfTrue="1" operator="equal">
      <formula>"NO ADMISIBLE"</formula>
    </cfRule>
  </conditionalFormatting>
  <conditionalFormatting sqref="C1350:M1356 M1347:M1349 C1347:J1349 B1347:B1356">
    <cfRule type="expression" dxfId="1166" priority="1200">
      <formula>MOD(ROW(),2)=0</formula>
    </cfRule>
  </conditionalFormatting>
  <conditionalFormatting sqref="T1356:U1356">
    <cfRule type="cellIs" dxfId="1165" priority="1199" stopIfTrue="1" operator="equal">
      <formula>"NO ADMISIBLE"</formula>
    </cfRule>
  </conditionalFormatting>
  <conditionalFormatting sqref="T1356:U1356">
    <cfRule type="cellIs" dxfId="1164" priority="1196" operator="equal">
      <formula>"VERIFICAR"</formula>
    </cfRule>
    <cfRule type="cellIs" dxfId="1163" priority="1197" operator="equal">
      <formula>"NO"</formula>
    </cfRule>
    <cfRule type="cellIs" dxfId="1162" priority="1198" operator="equal">
      <formula>"SI"</formula>
    </cfRule>
  </conditionalFormatting>
  <conditionalFormatting sqref="W1356">
    <cfRule type="cellIs" dxfId="1161" priority="1195" stopIfTrue="1" operator="equal">
      <formula>"NO ADMISIBLE"</formula>
    </cfRule>
  </conditionalFormatting>
  <conditionalFormatting sqref="W1356">
    <cfRule type="cellIs" dxfId="1160" priority="1192" operator="equal">
      <formula>"VERIFICAR"</formula>
    </cfRule>
    <cfRule type="cellIs" dxfId="1159" priority="1193" operator="equal">
      <formula>"NO"</formula>
    </cfRule>
    <cfRule type="cellIs" dxfId="1158" priority="1194" operator="equal">
      <formula>"SI"</formula>
    </cfRule>
  </conditionalFormatting>
  <conditionalFormatting sqref="Y1356">
    <cfRule type="cellIs" dxfId="1157" priority="1191" stopIfTrue="1" operator="equal">
      <formula>"NO ADMISIBLE"</formula>
    </cfRule>
  </conditionalFormatting>
  <conditionalFormatting sqref="Y1356">
    <cfRule type="cellIs" dxfId="1156" priority="1188" operator="equal">
      <formula>"VERIFICAR"</formula>
    </cfRule>
    <cfRule type="cellIs" dxfId="1155" priority="1189" operator="equal">
      <formula>"NO"</formula>
    </cfRule>
    <cfRule type="cellIs" dxfId="1154" priority="1190" operator="equal">
      <formula>"SI"</formula>
    </cfRule>
  </conditionalFormatting>
  <conditionalFormatting sqref="AA1356:AI1356">
    <cfRule type="cellIs" dxfId="1153" priority="1187" stopIfTrue="1" operator="equal">
      <formula>"NO ADMISIBLE"</formula>
    </cfRule>
  </conditionalFormatting>
  <conditionalFormatting sqref="AA1356:AI1356">
    <cfRule type="cellIs" dxfId="1152" priority="1184" operator="equal">
      <formula>"VERIFICAR"</formula>
    </cfRule>
    <cfRule type="cellIs" dxfId="1151" priority="1185" operator="equal">
      <formula>"NO"</formula>
    </cfRule>
    <cfRule type="cellIs" dxfId="1150" priority="1186" operator="equal">
      <formula>"SI"</formula>
    </cfRule>
  </conditionalFormatting>
  <conditionalFormatting sqref="S1346">
    <cfRule type="cellIs" dxfId="1149" priority="1183" stopIfTrue="1" operator="equal">
      <formula>"NO ADMISIBLE"</formula>
    </cfRule>
  </conditionalFormatting>
  <conditionalFormatting sqref="S1346">
    <cfRule type="cellIs" dxfId="1148" priority="1181" stopIfTrue="1" operator="equal">
      <formula>"NO ADMISIBLE"</formula>
    </cfRule>
    <cfRule type="cellIs" dxfId="1147" priority="1182" stopIfTrue="1" operator="equal">
      <formula>"ADMISIBLE"</formula>
    </cfRule>
  </conditionalFormatting>
  <conditionalFormatting sqref="K1348:L1349">
    <cfRule type="cellIs" dxfId="1146" priority="1180" stopIfTrue="1" operator="equal">
      <formula>"NO ADMISIBLE"</formula>
    </cfRule>
  </conditionalFormatting>
  <conditionalFormatting sqref="K1347:L1349">
    <cfRule type="cellIs" dxfId="1145" priority="1179" stopIfTrue="1" operator="equal">
      <formula>"NO ADMISIBLE"</formula>
    </cfRule>
  </conditionalFormatting>
  <conditionalFormatting sqref="K1347:L1349">
    <cfRule type="expression" dxfId="1144" priority="1178">
      <formula>MOD(ROW(),2)=0</formula>
    </cfRule>
  </conditionalFormatting>
  <conditionalFormatting sqref="K1347:L1349">
    <cfRule type="expression" dxfId="1143" priority="1177">
      <formula>AND(ROW()=CELL("row"),COLUMN()=CELL("COL"))</formula>
    </cfRule>
  </conditionalFormatting>
  <conditionalFormatting sqref="AA1346:AA1356">
    <cfRule type="cellIs" dxfId="1142" priority="1176" stopIfTrue="1" operator="equal">
      <formula>"NO ADMISIBLE"</formula>
    </cfRule>
  </conditionalFormatting>
  <conditionalFormatting sqref="AA1346:AA1356">
    <cfRule type="cellIs" dxfId="1141" priority="1174" stopIfTrue="1" operator="equal">
      <formula>"NO ADMISIBLE"</formula>
    </cfRule>
    <cfRule type="cellIs" dxfId="1140" priority="1175" stopIfTrue="1" operator="equal">
      <formula>"ADMISIBLE"</formula>
    </cfRule>
  </conditionalFormatting>
  <conditionalFormatting sqref="Q1346:AI1346 T1347:AI1356 Q1347:R1356">
    <cfRule type="cellIs" dxfId="1139" priority="1173" operator="equal">
      <formula>"NO CUMPLE"</formula>
    </cfRule>
  </conditionalFormatting>
  <conditionalFormatting sqref="B1352:B1355">
    <cfRule type="cellIs" dxfId="1138" priority="1172" stopIfTrue="1" operator="equal">
      <formula>"NO ADMISIBLE"</formula>
    </cfRule>
  </conditionalFormatting>
  <conditionalFormatting sqref="C1358 C1364:C1367 AD1358:AD1367 U1358:U1367 Y1358:Z1367 M1367:M1368 Z1368 M1358:Q1358 N1359:Q1368">
    <cfRule type="cellIs" dxfId="1137" priority="1171" stopIfTrue="1" operator="equal">
      <formula>"NO ADMISIBLE"</formula>
    </cfRule>
  </conditionalFormatting>
  <conditionalFormatting sqref="V1358:Y1358 V1359:X1367 V1368 X1368">
    <cfRule type="cellIs" dxfId="1136" priority="1169" stopIfTrue="1" operator="equal">
      <formula>"NO ADMISIBLE"</formula>
    </cfRule>
    <cfRule type="cellIs" dxfId="1135" priority="1170" stopIfTrue="1" operator="equal">
      <formula>"ADMISIBLE"</formula>
    </cfRule>
  </conditionalFormatting>
  <conditionalFormatting sqref="Z1358:Z1368">
    <cfRule type="cellIs" dxfId="1134" priority="1167" stopIfTrue="1" operator="equal">
      <formula>"NO ADMISIBLE"</formula>
    </cfRule>
    <cfRule type="cellIs" dxfId="1133" priority="1168" stopIfTrue="1" operator="equal">
      <formula>"ADMISIBLE"</formula>
    </cfRule>
  </conditionalFormatting>
  <conditionalFormatting sqref="AE1358:AE1367">
    <cfRule type="cellIs" dxfId="1132" priority="1166" stopIfTrue="1" operator="equal">
      <formula>"NO ADMISIBLE"</formula>
    </cfRule>
  </conditionalFormatting>
  <conditionalFormatting sqref="AE1358">
    <cfRule type="cellIs" dxfId="1131" priority="1164" stopIfTrue="1" operator="equal">
      <formula>"NO ADMISIBLE"</formula>
    </cfRule>
    <cfRule type="cellIs" dxfId="1130" priority="1165" stopIfTrue="1" operator="equal">
      <formula>"ADMISIBLE"</formula>
    </cfRule>
  </conditionalFormatting>
  <conditionalFormatting sqref="AG1358:AG1367">
    <cfRule type="cellIs" dxfId="1129" priority="1163" stopIfTrue="1" operator="equal">
      <formula>"NO ADMISIBLE"</formula>
    </cfRule>
  </conditionalFormatting>
  <conditionalFormatting sqref="AG1358">
    <cfRule type="cellIs" dxfId="1128" priority="1161" stopIfTrue="1" operator="equal">
      <formula>"NO ADMISIBLE"</formula>
    </cfRule>
    <cfRule type="cellIs" dxfId="1127" priority="1162" stopIfTrue="1" operator="equal">
      <formula>"ADMISIBLE"</formula>
    </cfRule>
  </conditionalFormatting>
  <conditionalFormatting sqref="R1358:R1368">
    <cfRule type="cellIs" dxfId="1126" priority="1160" stopIfTrue="1" operator="equal">
      <formula>"NO ADMISIBLE"</formula>
    </cfRule>
  </conditionalFormatting>
  <conditionalFormatting sqref="D1358:D1367">
    <cfRule type="cellIs" dxfId="1125" priority="1159" stopIfTrue="1" operator="equal">
      <formula>"NO ADMISIBLE"</formula>
    </cfRule>
  </conditionalFormatting>
  <conditionalFormatting sqref="AI1358:AI1368">
    <cfRule type="cellIs" dxfId="1124" priority="1158" stopIfTrue="1" operator="equal">
      <formula>"NO ADMISIBLE"</formula>
    </cfRule>
  </conditionalFormatting>
  <conditionalFormatting sqref="AI1358:AI1368">
    <cfRule type="cellIs" dxfId="1123" priority="1156" stopIfTrue="1" operator="equal">
      <formula>"NO ADMISIBLE"</formula>
    </cfRule>
    <cfRule type="cellIs" dxfId="1122" priority="1157" stopIfTrue="1" operator="equal">
      <formula>"ADMISIBLE"</formula>
    </cfRule>
  </conditionalFormatting>
  <conditionalFormatting sqref="AA1358:AA1368">
    <cfRule type="cellIs" dxfId="1121" priority="1155" stopIfTrue="1" operator="equal">
      <formula>"NO ADMISIBLE"</formula>
    </cfRule>
  </conditionalFormatting>
  <conditionalFormatting sqref="AA1358:AA1368">
    <cfRule type="cellIs" dxfId="1120" priority="1153" stopIfTrue="1" operator="equal">
      <formula>"NO ADMISIBLE"</formula>
    </cfRule>
    <cfRule type="cellIs" dxfId="1119" priority="1154" stopIfTrue="1" operator="equal">
      <formula>"ADMISIBLE"</formula>
    </cfRule>
  </conditionalFormatting>
  <conditionalFormatting sqref="J1360:J1368">
    <cfRule type="cellIs" dxfId="1118" priority="1152" stopIfTrue="1" operator="equal">
      <formula>"NO ADMISIBLE"</formula>
    </cfRule>
  </conditionalFormatting>
  <conditionalFormatting sqref="M1359">
    <cfRule type="cellIs" dxfId="1117" priority="1151" stopIfTrue="1" operator="equal">
      <formula>"NO ADMISIBLE"</formula>
    </cfRule>
  </conditionalFormatting>
  <conditionalFormatting sqref="T1358:T1367">
    <cfRule type="cellIs" dxfId="1116" priority="1150" stopIfTrue="1" operator="equal">
      <formula>"NO ADMISIBLE"</formula>
    </cfRule>
  </conditionalFormatting>
  <conditionalFormatting sqref="T1359:T1367">
    <cfRule type="cellIs" dxfId="1115" priority="1147" operator="equal">
      <formula>"VERIFICAR"</formula>
    </cfRule>
    <cfRule type="cellIs" dxfId="1114" priority="1148" operator="equal">
      <formula>"NO"</formula>
    </cfRule>
    <cfRule type="cellIs" dxfId="1113" priority="1149" operator="equal">
      <formula>"SI"</formula>
    </cfRule>
  </conditionalFormatting>
  <conditionalFormatting sqref="AB1358:AB1367">
    <cfRule type="cellIs" dxfId="1112" priority="1146" stopIfTrue="1" operator="equal">
      <formula>"NO ADMISIBLE"</formula>
    </cfRule>
  </conditionalFormatting>
  <conditionalFormatting sqref="AC1358:AC1367">
    <cfRule type="cellIs" dxfId="1111" priority="1145" stopIfTrue="1" operator="equal">
      <formula>"NO ADMISIBLE"</formula>
    </cfRule>
  </conditionalFormatting>
  <conditionalFormatting sqref="AF1358:AF1368">
    <cfRule type="cellIs" dxfId="1110" priority="1144" stopIfTrue="1" operator="equal">
      <formula>"NO ADMISIBLE"</formula>
    </cfRule>
  </conditionalFormatting>
  <conditionalFormatting sqref="AF1358:AF1368">
    <cfRule type="cellIs" dxfId="1109" priority="1142" stopIfTrue="1" operator="equal">
      <formula>"NO ADMISIBLE"</formula>
    </cfRule>
    <cfRule type="cellIs" dxfId="1108" priority="1143" stopIfTrue="1" operator="equal">
      <formula>"ADMISIBLE"</formula>
    </cfRule>
  </conditionalFormatting>
  <conditionalFormatting sqref="AH1358:AH1368">
    <cfRule type="cellIs" dxfId="1107" priority="1141" stopIfTrue="1" operator="equal">
      <formula>"NO ADMISIBLE"</formula>
    </cfRule>
  </conditionalFormatting>
  <conditionalFormatting sqref="AH1358:AH1368">
    <cfRule type="cellIs" dxfId="1106" priority="1139" stopIfTrue="1" operator="equal">
      <formula>"NO ADMISIBLE"</formula>
    </cfRule>
    <cfRule type="cellIs" dxfId="1105" priority="1140" stopIfTrue="1" operator="equal">
      <formula>"ADMISIBLE"</formula>
    </cfRule>
  </conditionalFormatting>
  <conditionalFormatting sqref="B1359:C1359">
    <cfRule type="cellIs" dxfId="1104" priority="1138" stopIfTrue="1" operator="equal">
      <formula>"NO ADMISIBLE"</formula>
    </cfRule>
  </conditionalFormatting>
  <conditionalFormatting sqref="K1362:M1366 M1360:M1361">
    <cfRule type="cellIs" dxfId="1103" priority="1137" stopIfTrue="1" operator="equal">
      <formula>"NO ADMISIBLE"</formula>
    </cfRule>
  </conditionalFormatting>
  <conditionalFormatting sqref="J1359:J1368">
    <cfRule type="cellIs" dxfId="1102" priority="1136" stopIfTrue="1" operator="equal">
      <formula>"NO ADMISIBLE"</formula>
    </cfRule>
  </conditionalFormatting>
  <conditionalFormatting sqref="K1362:L1368">
    <cfRule type="cellIs" dxfId="1101" priority="1135" stopIfTrue="1" operator="equal">
      <formula>"NO ADMISIBLE"</formula>
    </cfRule>
  </conditionalFormatting>
  <conditionalFormatting sqref="C1362:M1368 M1359:M1361 C1359:J1361 B1359:B1368">
    <cfRule type="expression" dxfId="1100" priority="1134">
      <formula>MOD(ROW(),2)=0</formula>
    </cfRule>
  </conditionalFormatting>
  <conditionalFormatting sqref="T1368:U1368">
    <cfRule type="cellIs" dxfId="1099" priority="1133" stopIfTrue="1" operator="equal">
      <formula>"NO ADMISIBLE"</formula>
    </cfRule>
  </conditionalFormatting>
  <conditionalFormatting sqref="T1368:U1368">
    <cfRule type="cellIs" dxfId="1098" priority="1130" operator="equal">
      <formula>"VERIFICAR"</formula>
    </cfRule>
    <cfRule type="cellIs" dxfId="1097" priority="1131" operator="equal">
      <formula>"NO"</formula>
    </cfRule>
    <cfRule type="cellIs" dxfId="1096" priority="1132" operator="equal">
      <formula>"SI"</formula>
    </cfRule>
  </conditionalFormatting>
  <conditionalFormatting sqref="W1368">
    <cfRule type="cellIs" dxfId="1095" priority="1129" stopIfTrue="1" operator="equal">
      <formula>"NO ADMISIBLE"</formula>
    </cfRule>
  </conditionalFormatting>
  <conditionalFormatting sqref="W1368">
    <cfRule type="cellIs" dxfId="1094" priority="1126" operator="equal">
      <formula>"VERIFICAR"</formula>
    </cfRule>
    <cfRule type="cellIs" dxfId="1093" priority="1127" operator="equal">
      <formula>"NO"</formula>
    </cfRule>
    <cfRule type="cellIs" dxfId="1092" priority="1128" operator="equal">
      <formula>"SI"</formula>
    </cfRule>
  </conditionalFormatting>
  <conditionalFormatting sqref="Y1368">
    <cfRule type="cellIs" dxfId="1091" priority="1125" stopIfTrue="1" operator="equal">
      <formula>"NO ADMISIBLE"</formula>
    </cfRule>
  </conditionalFormatting>
  <conditionalFormatting sqref="Y1368">
    <cfRule type="cellIs" dxfId="1090" priority="1122" operator="equal">
      <formula>"VERIFICAR"</formula>
    </cfRule>
    <cfRule type="cellIs" dxfId="1089" priority="1123" operator="equal">
      <formula>"NO"</formula>
    </cfRule>
    <cfRule type="cellIs" dxfId="1088" priority="1124" operator="equal">
      <formula>"SI"</formula>
    </cfRule>
  </conditionalFormatting>
  <conditionalFormatting sqref="AA1368:AI1368">
    <cfRule type="cellIs" dxfId="1087" priority="1121" stopIfTrue="1" operator="equal">
      <formula>"NO ADMISIBLE"</formula>
    </cfRule>
  </conditionalFormatting>
  <conditionalFormatting sqref="AA1368:AI1368">
    <cfRule type="cellIs" dxfId="1086" priority="1118" operator="equal">
      <formula>"VERIFICAR"</formula>
    </cfRule>
    <cfRule type="cellIs" dxfId="1085" priority="1119" operator="equal">
      <formula>"NO"</formula>
    </cfRule>
    <cfRule type="cellIs" dxfId="1084" priority="1120" operator="equal">
      <formula>"SI"</formula>
    </cfRule>
  </conditionalFormatting>
  <conditionalFormatting sqref="S1358">
    <cfRule type="cellIs" dxfId="1083" priority="1117" stopIfTrue="1" operator="equal">
      <formula>"NO ADMISIBLE"</formula>
    </cfRule>
  </conditionalFormatting>
  <conditionalFormatting sqref="S1358">
    <cfRule type="cellIs" dxfId="1082" priority="1115" stopIfTrue="1" operator="equal">
      <formula>"NO ADMISIBLE"</formula>
    </cfRule>
    <cfRule type="cellIs" dxfId="1081" priority="1116" stopIfTrue="1" operator="equal">
      <formula>"ADMISIBLE"</formula>
    </cfRule>
  </conditionalFormatting>
  <conditionalFormatting sqref="K1360:L1361">
    <cfRule type="cellIs" dxfId="1080" priority="1114" stopIfTrue="1" operator="equal">
      <formula>"NO ADMISIBLE"</formula>
    </cfRule>
  </conditionalFormatting>
  <conditionalFormatting sqref="K1359:L1361">
    <cfRule type="cellIs" dxfId="1079" priority="1113" stopIfTrue="1" operator="equal">
      <formula>"NO ADMISIBLE"</formula>
    </cfRule>
  </conditionalFormatting>
  <conditionalFormatting sqref="K1359:L1361">
    <cfRule type="expression" dxfId="1078" priority="1112">
      <formula>MOD(ROW(),2)=0</formula>
    </cfRule>
  </conditionalFormatting>
  <conditionalFormatting sqref="K1359:L1361">
    <cfRule type="expression" dxfId="1077" priority="1111">
      <formula>AND(ROW()=CELL("row"),COLUMN()=CELL("COL"))</formula>
    </cfRule>
  </conditionalFormatting>
  <conditionalFormatting sqref="AA1358:AA1368">
    <cfRule type="cellIs" dxfId="1076" priority="1110" stopIfTrue="1" operator="equal">
      <formula>"NO ADMISIBLE"</formula>
    </cfRule>
  </conditionalFormatting>
  <conditionalFormatting sqref="AA1358:AA1368">
    <cfRule type="cellIs" dxfId="1075" priority="1108" stopIfTrue="1" operator="equal">
      <formula>"NO ADMISIBLE"</formula>
    </cfRule>
    <cfRule type="cellIs" dxfId="1074" priority="1109" stopIfTrue="1" operator="equal">
      <formula>"ADMISIBLE"</formula>
    </cfRule>
  </conditionalFormatting>
  <conditionalFormatting sqref="Q1358:AI1358 T1359:AI1368 Q1359:R1368">
    <cfRule type="cellIs" dxfId="1073" priority="1107" operator="equal">
      <formula>"NO CUMPLE"</formula>
    </cfRule>
  </conditionalFormatting>
  <conditionalFormatting sqref="B1364:B1367">
    <cfRule type="cellIs" dxfId="1072" priority="1106" stopIfTrue="1" operator="equal">
      <formula>"NO ADMISIBLE"</formula>
    </cfRule>
  </conditionalFormatting>
  <conditionalFormatting sqref="C1370 C1376:C1379 AD1370:AD1379 U1370:U1379 Y1370:Z1379 M1379:M1380 Z1380 M1370:Q1370 N1371:Q1380">
    <cfRule type="cellIs" dxfId="1071" priority="1105" stopIfTrue="1" operator="equal">
      <formula>"NO ADMISIBLE"</formula>
    </cfRule>
  </conditionalFormatting>
  <conditionalFormatting sqref="V1370:Y1370 V1371:X1379 V1380 X1380">
    <cfRule type="cellIs" dxfId="1070" priority="1103" stopIfTrue="1" operator="equal">
      <formula>"NO ADMISIBLE"</formula>
    </cfRule>
    <cfRule type="cellIs" dxfId="1069" priority="1104" stopIfTrue="1" operator="equal">
      <formula>"ADMISIBLE"</formula>
    </cfRule>
  </conditionalFormatting>
  <conditionalFormatting sqref="Z1370:Z1380">
    <cfRule type="cellIs" dxfId="1068" priority="1101" stopIfTrue="1" operator="equal">
      <formula>"NO ADMISIBLE"</formula>
    </cfRule>
    <cfRule type="cellIs" dxfId="1067" priority="1102" stopIfTrue="1" operator="equal">
      <formula>"ADMISIBLE"</formula>
    </cfRule>
  </conditionalFormatting>
  <conditionalFormatting sqref="AE1370:AE1379">
    <cfRule type="cellIs" dxfId="1066" priority="1100" stopIfTrue="1" operator="equal">
      <formula>"NO ADMISIBLE"</formula>
    </cfRule>
  </conditionalFormatting>
  <conditionalFormatting sqref="AE1370">
    <cfRule type="cellIs" dxfId="1065" priority="1098" stopIfTrue="1" operator="equal">
      <formula>"NO ADMISIBLE"</formula>
    </cfRule>
    <cfRule type="cellIs" dxfId="1064" priority="1099" stopIfTrue="1" operator="equal">
      <formula>"ADMISIBLE"</formula>
    </cfRule>
  </conditionalFormatting>
  <conditionalFormatting sqref="AG1370:AG1379">
    <cfRule type="cellIs" dxfId="1063" priority="1097" stopIfTrue="1" operator="equal">
      <formula>"NO ADMISIBLE"</formula>
    </cfRule>
  </conditionalFormatting>
  <conditionalFormatting sqref="AG1370">
    <cfRule type="cellIs" dxfId="1062" priority="1095" stopIfTrue="1" operator="equal">
      <formula>"NO ADMISIBLE"</formula>
    </cfRule>
    <cfRule type="cellIs" dxfId="1061" priority="1096" stopIfTrue="1" operator="equal">
      <formula>"ADMISIBLE"</formula>
    </cfRule>
  </conditionalFormatting>
  <conditionalFormatting sqref="R1370:R1380">
    <cfRule type="cellIs" dxfId="1060" priority="1094" stopIfTrue="1" operator="equal">
      <formula>"NO ADMISIBLE"</formula>
    </cfRule>
  </conditionalFormatting>
  <conditionalFormatting sqref="D1370:D1379">
    <cfRule type="cellIs" dxfId="1059" priority="1093" stopIfTrue="1" operator="equal">
      <formula>"NO ADMISIBLE"</formula>
    </cfRule>
  </conditionalFormatting>
  <conditionalFormatting sqref="AI1370:AI1380">
    <cfRule type="cellIs" dxfId="1058" priority="1092" stopIfTrue="1" operator="equal">
      <formula>"NO ADMISIBLE"</formula>
    </cfRule>
  </conditionalFormatting>
  <conditionalFormatting sqref="AI1370:AI1380">
    <cfRule type="cellIs" dxfId="1057" priority="1090" stopIfTrue="1" operator="equal">
      <formula>"NO ADMISIBLE"</formula>
    </cfRule>
    <cfRule type="cellIs" dxfId="1056" priority="1091" stopIfTrue="1" operator="equal">
      <formula>"ADMISIBLE"</formula>
    </cfRule>
  </conditionalFormatting>
  <conditionalFormatting sqref="AA1370:AA1380">
    <cfRule type="cellIs" dxfId="1055" priority="1089" stopIfTrue="1" operator="equal">
      <formula>"NO ADMISIBLE"</formula>
    </cfRule>
  </conditionalFormatting>
  <conditionalFormatting sqref="AA1370:AA1380">
    <cfRule type="cellIs" dxfId="1054" priority="1087" stopIfTrue="1" operator="equal">
      <formula>"NO ADMISIBLE"</formula>
    </cfRule>
    <cfRule type="cellIs" dxfId="1053" priority="1088" stopIfTrue="1" operator="equal">
      <formula>"ADMISIBLE"</formula>
    </cfRule>
  </conditionalFormatting>
  <conditionalFormatting sqref="J1372:J1380">
    <cfRule type="cellIs" dxfId="1052" priority="1086" stopIfTrue="1" operator="equal">
      <formula>"NO ADMISIBLE"</formula>
    </cfRule>
  </conditionalFormatting>
  <conditionalFormatting sqref="M1371">
    <cfRule type="cellIs" dxfId="1051" priority="1085" stopIfTrue="1" operator="equal">
      <formula>"NO ADMISIBLE"</formula>
    </cfRule>
  </conditionalFormatting>
  <conditionalFormatting sqref="T1370:T1379">
    <cfRule type="cellIs" dxfId="1050" priority="1084" stopIfTrue="1" operator="equal">
      <formula>"NO ADMISIBLE"</formula>
    </cfRule>
  </conditionalFormatting>
  <conditionalFormatting sqref="T1371:T1379">
    <cfRule type="cellIs" dxfId="1049" priority="1081" operator="equal">
      <formula>"VERIFICAR"</formula>
    </cfRule>
    <cfRule type="cellIs" dxfId="1048" priority="1082" operator="equal">
      <formula>"NO"</formula>
    </cfRule>
    <cfRule type="cellIs" dxfId="1047" priority="1083" operator="equal">
      <formula>"SI"</formula>
    </cfRule>
  </conditionalFormatting>
  <conditionalFormatting sqref="AB1370:AB1379">
    <cfRule type="cellIs" dxfId="1046" priority="1080" stopIfTrue="1" operator="equal">
      <formula>"NO ADMISIBLE"</formula>
    </cfRule>
  </conditionalFormatting>
  <conditionalFormatting sqref="AC1370:AC1379">
    <cfRule type="cellIs" dxfId="1045" priority="1079" stopIfTrue="1" operator="equal">
      <formula>"NO ADMISIBLE"</formula>
    </cfRule>
  </conditionalFormatting>
  <conditionalFormatting sqref="AF1370:AF1380">
    <cfRule type="cellIs" dxfId="1044" priority="1078" stopIfTrue="1" operator="equal">
      <formula>"NO ADMISIBLE"</formula>
    </cfRule>
  </conditionalFormatting>
  <conditionalFormatting sqref="AF1370:AF1380">
    <cfRule type="cellIs" dxfId="1043" priority="1076" stopIfTrue="1" operator="equal">
      <formula>"NO ADMISIBLE"</formula>
    </cfRule>
    <cfRule type="cellIs" dxfId="1042" priority="1077" stopIfTrue="1" operator="equal">
      <formula>"ADMISIBLE"</formula>
    </cfRule>
  </conditionalFormatting>
  <conditionalFormatting sqref="AH1370:AH1380">
    <cfRule type="cellIs" dxfId="1041" priority="1075" stopIfTrue="1" operator="equal">
      <formula>"NO ADMISIBLE"</formula>
    </cfRule>
  </conditionalFormatting>
  <conditionalFormatting sqref="AH1370:AH1380">
    <cfRule type="cellIs" dxfId="1040" priority="1073" stopIfTrue="1" operator="equal">
      <formula>"NO ADMISIBLE"</formula>
    </cfRule>
    <cfRule type="cellIs" dxfId="1039" priority="1074" stopIfTrue="1" operator="equal">
      <formula>"ADMISIBLE"</formula>
    </cfRule>
  </conditionalFormatting>
  <conditionalFormatting sqref="B1371:C1371">
    <cfRule type="cellIs" dxfId="1038" priority="1072" stopIfTrue="1" operator="equal">
      <formula>"NO ADMISIBLE"</formula>
    </cfRule>
  </conditionalFormatting>
  <conditionalFormatting sqref="K1374:M1378 M1372:M1373">
    <cfRule type="cellIs" dxfId="1037" priority="1071" stopIfTrue="1" operator="equal">
      <formula>"NO ADMISIBLE"</formula>
    </cfRule>
  </conditionalFormatting>
  <conditionalFormatting sqref="J1371:J1380">
    <cfRule type="cellIs" dxfId="1036" priority="1070" stopIfTrue="1" operator="equal">
      <formula>"NO ADMISIBLE"</formula>
    </cfRule>
  </conditionalFormatting>
  <conditionalFormatting sqref="K1374:L1380">
    <cfRule type="cellIs" dxfId="1035" priority="1069" stopIfTrue="1" operator="equal">
      <formula>"NO ADMISIBLE"</formula>
    </cfRule>
  </conditionalFormatting>
  <conditionalFormatting sqref="C1374:M1380 M1371:M1373 C1371:J1373 B1371:B1380">
    <cfRule type="expression" dxfId="1034" priority="1068">
      <formula>MOD(ROW(),2)=0</formula>
    </cfRule>
  </conditionalFormatting>
  <conditionalFormatting sqref="T1380:U1380">
    <cfRule type="cellIs" dxfId="1033" priority="1067" stopIfTrue="1" operator="equal">
      <formula>"NO ADMISIBLE"</formula>
    </cfRule>
  </conditionalFormatting>
  <conditionalFormatting sqref="T1380:U1380">
    <cfRule type="cellIs" dxfId="1032" priority="1064" operator="equal">
      <formula>"VERIFICAR"</formula>
    </cfRule>
    <cfRule type="cellIs" dxfId="1031" priority="1065" operator="equal">
      <formula>"NO"</formula>
    </cfRule>
    <cfRule type="cellIs" dxfId="1030" priority="1066" operator="equal">
      <formula>"SI"</formula>
    </cfRule>
  </conditionalFormatting>
  <conditionalFormatting sqref="W1380">
    <cfRule type="cellIs" dxfId="1029" priority="1063" stopIfTrue="1" operator="equal">
      <formula>"NO ADMISIBLE"</formula>
    </cfRule>
  </conditionalFormatting>
  <conditionalFormatting sqref="W1380">
    <cfRule type="cellIs" dxfId="1028" priority="1060" operator="equal">
      <formula>"VERIFICAR"</formula>
    </cfRule>
    <cfRule type="cellIs" dxfId="1027" priority="1061" operator="equal">
      <formula>"NO"</formula>
    </cfRule>
    <cfRule type="cellIs" dxfId="1026" priority="1062" operator="equal">
      <formula>"SI"</formula>
    </cfRule>
  </conditionalFormatting>
  <conditionalFormatting sqref="Y1380">
    <cfRule type="cellIs" dxfId="1025" priority="1059" stopIfTrue="1" operator="equal">
      <formula>"NO ADMISIBLE"</formula>
    </cfRule>
  </conditionalFormatting>
  <conditionalFormatting sqref="Y1380">
    <cfRule type="cellIs" dxfId="1024" priority="1056" operator="equal">
      <formula>"VERIFICAR"</formula>
    </cfRule>
    <cfRule type="cellIs" dxfId="1023" priority="1057" operator="equal">
      <formula>"NO"</formula>
    </cfRule>
    <cfRule type="cellIs" dxfId="1022" priority="1058" operator="equal">
      <formula>"SI"</formula>
    </cfRule>
  </conditionalFormatting>
  <conditionalFormatting sqref="AA1380:AI1380">
    <cfRule type="cellIs" dxfId="1021" priority="1055" stopIfTrue="1" operator="equal">
      <formula>"NO ADMISIBLE"</formula>
    </cfRule>
  </conditionalFormatting>
  <conditionalFormatting sqref="AA1380:AI1380">
    <cfRule type="cellIs" dxfId="1020" priority="1052" operator="equal">
      <formula>"VERIFICAR"</formula>
    </cfRule>
    <cfRule type="cellIs" dxfId="1019" priority="1053" operator="equal">
      <formula>"NO"</formula>
    </cfRule>
    <cfRule type="cellIs" dxfId="1018" priority="1054" operator="equal">
      <formula>"SI"</formula>
    </cfRule>
  </conditionalFormatting>
  <conditionalFormatting sqref="S1370">
    <cfRule type="cellIs" dxfId="1017" priority="1051" stopIfTrue="1" operator="equal">
      <formula>"NO ADMISIBLE"</formula>
    </cfRule>
  </conditionalFormatting>
  <conditionalFormatting sqref="S1370">
    <cfRule type="cellIs" dxfId="1016" priority="1049" stopIfTrue="1" operator="equal">
      <formula>"NO ADMISIBLE"</formula>
    </cfRule>
    <cfRule type="cellIs" dxfId="1015" priority="1050" stopIfTrue="1" operator="equal">
      <formula>"ADMISIBLE"</formula>
    </cfRule>
  </conditionalFormatting>
  <conditionalFormatting sqref="K1372:L1373">
    <cfRule type="cellIs" dxfId="1014" priority="1048" stopIfTrue="1" operator="equal">
      <formula>"NO ADMISIBLE"</formula>
    </cfRule>
  </conditionalFormatting>
  <conditionalFormatting sqref="K1371:L1373">
    <cfRule type="cellIs" dxfId="1013" priority="1047" stopIfTrue="1" operator="equal">
      <formula>"NO ADMISIBLE"</formula>
    </cfRule>
  </conditionalFormatting>
  <conditionalFormatting sqref="K1371:L1373">
    <cfRule type="expression" dxfId="1012" priority="1046">
      <formula>MOD(ROW(),2)=0</formula>
    </cfRule>
  </conditionalFormatting>
  <conditionalFormatting sqref="K1371:L1373">
    <cfRule type="expression" dxfId="1011" priority="1045">
      <formula>AND(ROW()=CELL("row"),COLUMN()=CELL("COL"))</formula>
    </cfRule>
  </conditionalFormatting>
  <conditionalFormatting sqref="AA1370:AA1380">
    <cfRule type="cellIs" dxfId="1010" priority="1044" stopIfTrue="1" operator="equal">
      <formula>"NO ADMISIBLE"</formula>
    </cfRule>
  </conditionalFormatting>
  <conditionalFormatting sqref="AA1370:AA1380">
    <cfRule type="cellIs" dxfId="1009" priority="1042" stopIfTrue="1" operator="equal">
      <formula>"NO ADMISIBLE"</formula>
    </cfRule>
    <cfRule type="cellIs" dxfId="1008" priority="1043" stopIfTrue="1" operator="equal">
      <formula>"ADMISIBLE"</formula>
    </cfRule>
  </conditionalFormatting>
  <conditionalFormatting sqref="Q1370:AI1370 T1371:AI1380 Q1371:R1380">
    <cfRule type="cellIs" dxfId="1007" priority="1041" operator="equal">
      <formula>"NO CUMPLE"</formula>
    </cfRule>
  </conditionalFormatting>
  <conditionalFormatting sqref="B1376:B1379">
    <cfRule type="cellIs" dxfId="1006" priority="1040" stopIfTrue="1" operator="equal">
      <formula>"NO ADMISIBLE"</formula>
    </cfRule>
  </conditionalFormatting>
  <conditionalFormatting sqref="C1382 C1388:C1391 AD1382:AD1391 U1382:U1391 Y1382:Z1391 M1391:M1392 Z1392 M1382:Q1382 N1383:Q1392">
    <cfRule type="cellIs" dxfId="1005" priority="1039" stopIfTrue="1" operator="equal">
      <formula>"NO ADMISIBLE"</formula>
    </cfRule>
  </conditionalFormatting>
  <conditionalFormatting sqref="V1382:Y1382 V1383:X1391 V1392 X1392">
    <cfRule type="cellIs" dxfId="1004" priority="1037" stopIfTrue="1" operator="equal">
      <formula>"NO ADMISIBLE"</formula>
    </cfRule>
    <cfRule type="cellIs" dxfId="1003" priority="1038" stopIfTrue="1" operator="equal">
      <formula>"ADMISIBLE"</formula>
    </cfRule>
  </conditionalFormatting>
  <conditionalFormatting sqref="Z1382:Z1392">
    <cfRule type="cellIs" dxfId="1002" priority="1035" stopIfTrue="1" operator="equal">
      <formula>"NO ADMISIBLE"</formula>
    </cfRule>
    <cfRule type="cellIs" dxfId="1001" priority="1036" stopIfTrue="1" operator="equal">
      <formula>"ADMISIBLE"</formula>
    </cfRule>
  </conditionalFormatting>
  <conditionalFormatting sqref="AE1382:AE1391">
    <cfRule type="cellIs" dxfId="1000" priority="1034" stopIfTrue="1" operator="equal">
      <formula>"NO ADMISIBLE"</formula>
    </cfRule>
  </conditionalFormatting>
  <conditionalFormatting sqref="AE1382">
    <cfRule type="cellIs" dxfId="999" priority="1032" stopIfTrue="1" operator="equal">
      <formula>"NO ADMISIBLE"</formula>
    </cfRule>
    <cfRule type="cellIs" dxfId="998" priority="1033" stopIfTrue="1" operator="equal">
      <formula>"ADMISIBLE"</formula>
    </cfRule>
  </conditionalFormatting>
  <conditionalFormatting sqref="AG1382:AG1391">
    <cfRule type="cellIs" dxfId="997" priority="1031" stopIfTrue="1" operator="equal">
      <formula>"NO ADMISIBLE"</formula>
    </cfRule>
  </conditionalFormatting>
  <conditionalFormatting sqref="AG1382">
    <cfRule type="cellIs" dxfId="996" priority="1029" stopIfTrue="1" operator="equal">
      <formula>"NO ADMISIBLE"</formula>
    </cfRule>
    <cfRule type="cellIs" dxfId="995" priority="1030" stopIfTrue="1" operator="equal">
      <formula>"ADMISIBLE"</formula>
    </cfRule>
  </conditionalFormatting>
  <conditionalFormatting sqref="R1382:R1392">
    <cfRule type="cellIs" dxfId="994" priority="1028" stopIfTrue="1" operator="equal">
      <formula>"NO ADMISIBLE"</formula>
    </cfRule>
  </conditionalFormatting>
  <conditionalFormatting sqref="D1382:D1391">
    <cfRule type="cellIs" dxfId="993" priority="1027" stopIfTrue="1" operator="equal">
      <formula>"NO ADMISIBLE"</formula>
    </cfRule>
  </conditionalFormatting>
  <conditionalFormatting sqref="AI1382:AI1392">
    <cfRule type="cellIs" dxfId="992" priority="1026" stopIfTrue="1" operator="equal">
      <formula>"NO ADMISIBLE"</formula>
    </cfRule>
  </conditionalFormatting>
  <conditionalFormatting sqref="AI1382:AI1392">
    <cfRule type="cellIs" dxfId="991" priority="1024" stopIfTrue="1" operator="equal">
      <formula>"NO ADMISIBLE"</formula>
    </cfRule>
    <cfRule type="cellIs" dxfId="990" priority="1025" stopIfTrue="1" operator="equal">
      <formula>"ADMISIBLE"</formula>
    </cfRule>
  </conditionalFormatting>
  <conditionalFormatting sqref="AA1382:AA1392">
    <cfRule type="cellIs" dxfId="989" priority="1023" stopIfTrue="1" operator="equal">
      <formula>"NO ADMISIBLE"</formula>
    </cfRule>
  </conditionalFormatting>
  <conditionalFormatting sqref="AA1382:AA1392">
    <cfRule type="cellIs" dxfId="988" priority="1021" stopIfTrue="1" operator="equal">
      <formula>"NO ADMISIBLE"</formula>
    </cfRule>
    <cfRule type="cellIs" dxfId="987" priority="1022" stopIfTrue="1" operator="equal">
      <formula>"ADMISIBLE"</formula>
    </cfRule>
  </conditionalFormatting>
  <conditionalFormatting sqref="J1384:J1392">
    <cfRule type="cellIs" dxfId="986" priority="1020" stopIfTrue="1" operator="equal">
      <formula>"NO ADMISIBLE"</formula>
    </cfRule>
  </conditionalFormatting>
  <conditionalFormatting sqref="M1383">
    <cfRule type="cellIs" dxfId="985" priority="1019" stopIfTrue="1" operator="equal">
      <formula>"NO ADMISIBLE"</formula>
    </cfRule>
  </conditionalFormatting>
  <conditionalFormatting sqref="T1382:T1391">
    <cfRule type="cellIs" dxfId="984" priority="1018" stopIfTrue="1" operator="equal">
      <formula>"NO ADMISIBLE"</formula>
    </cfRule>
  </conditionalFormatting>
  <conditionalFormatting sqref="T1383:T1391">
    <cfRule type="cellIs" dxfId="983" priority="1015" operator="equal">
      <formula>"VERIFICAR"</formula>
    </cfRule>
    <cfRule type="cellIs" dxfId="982" priority="1016" operator="equal">
      <formula>"NO"</formula>
    </cfRule>
    <cfRule type="cellIs" dxfId="981" priority="1017" operator="equal">
      <formula>"SI"</formula>
    </cfRule>
  </conditionalFormatting>
  <conditionalFormatting sqref="AB1382:AB1391">
    <cfRule type="cellIs" dxfId="980" priority="1014" stopIfTrue="1" operator="equal">
      <formula>"NO ADMISIBLE"</formula>
    </cfRule>
  </conditionalFormatting>
  <conditionalFormatting sqref="AC1382:AC1391">
    <cfRule type="cellIs" dxfId="979" priority="1013" stopIfTrue="1" operator="equal">
      <formula>"NO ADMISIBLE"</formula>
    </cfRule>
  </conditionalFormatting>
  <conditionalFormatting sqref="AF1382:AF1392">
    <cfRule type="cellIs" dxfId="978" priority="1012" stopIfTrue="1" operator="equal">
      <formula>"NO ADMISIBLE"</formula>
    </cfRule>
  </conditionalFormatting>
  <conditionalFormatting sqref="AF1382:AF1392">
    <cfRule type="cellIs" dxfId="977" priority="1010" stopIfTrue="1" operator="equal">
      <formula>"NO ADMISIBLE"</formula>
    </cfRule>
    <cfRule type="cellIs" dxfId="976" priority="1011" stopIfTrue="1" operator="equal">
      <formula>"ADMISIBLE"</formula>
    </cfRule>
  </conditionalFormatting>
  <conditionalFormatting sqref="AH1382:AH1392">
    <cfRule type="cellIs" dxfId="975" priority="1009" stopIfTrue="1" operator="equal">
      <formula>"NO ADMISIBLE"</formula>
    </cfRule>
  </conditionalFormatting>
  <conditionalFormatting sqref="AH1382:AH1392">
    <cfRule type="cellIs" dxfId="974" priority="1007" stopIfTrue="1" operator="equal">
      <formula>"NO ADMISIBLE"</formula>
    </cfRule>
    <cfRule type="cellIs" dxfId="973" priority="1008" stopIfTrue="1" operator="equal">
      <formula>"ADMISIBLE"</formula>
    </cfRule>
  </conditionalFormatting>
  <conditionalFormatting sqref="B1383:C1383">
    <cfRule type="cellIs" dxfId="972" priority="1006" stopIfTrue="1" operator="equal">
      <formula>"NO ADMISIBLE"</formula>
    </cfRule>
  </conditionalFormatting>
  <conditionalFormatting sqref="K1386:M1390 M1384:M1385">
    <cfRule type="cellIs" dxfId="971" priority="1005" stopIfTrue="1" operator="equal">
      <formula>"NO ADMISIBLE"</formula>
    </cfRule>
  </conditionalFormatting>
  <conditionalFormatting sqref="J1383:J1392">
    <cfRule type="cellIs" dxfId="970" priority="1004" stopIfTrue="1" operator="equal">
      <formula>"NO ADMISIBLE"</formula>
    </cfRule>
  </conditionalFormatting>
  <conditionalFormatting sqref="K1386:L1392">
    <cfRule type="cellIs" dxfId="969" priority="1003" stopIfTrue="1" operator="equal">
      <formula>"NO ADMISIBLE"</formula>
    </cfRule>
  </conditionalFormatting>
  <conditionalFormatting sqref="C1386:M1392 M1383:M1385 C1383:J1385 B1383:B1392">
    <cfRule type="expression" dxfId="968" priority="1002">
      <formula>MOD(ROW(),2)=0</formula>
    </cfRule>
  </conditionalFormatting>
  <conditionalFormatting sqref="T1392:U1392">
    <cfRule type="cellIs" dxfId="967" priority="1001" stopIfTrue="1" operator="equal">
      <formula>"NO ADMISIBLE"</formula>
    </cfRule>
  </conditionalFormatting>
  <conditionalFormatting sqref="T1392:U1392">
    <cfRule type="cellIs" dxfId="966" priority="998" operator="equal">
      <formula>"VERIFICAR"</formula>
    </cfRule>
    <cfRule type="cellIs" dxfId="965" priority="999" operator="equal">
      <formula>"NO"</formula>
    </cfRule>
    <cfRule type="cellIs" dxfId="964" priority="1000" operator="equal">
      <formula>"SI"</formula>
    </cfRule>
  </conditionalFormatting>
  <conditionalFormatting sqref="W1392">
    <cfRule type="cellIs" dxfId="963" priority="997" stopIfTrue="1" operator="equal">
      <formula>"NO ADMISIBLE"</formula>
    </cfRule>
  </conditionalFormatting>
  <conditionalFormatting sqref="W1392">
    <cfRule type="cellIs" dxfId="962" priority="994" operator="equal">
      <formula>"VERIFICAR"</formula>
    </cfRule>
    <cfRule type="cellIs" dxfId="961" priority="995" operator="equal">
      <formula>"NO"</formula>
    </cfRule>
    <cfRule type="cellIs" dxfId="960" priority="996" operator="equal">
      <formula>"SI"</formula>
    </cfRule>
  </conditionalFormatting>
  <conditionalFormatting sqref="Y1392">
    <cfRule type="cellIs" dxfId="959" priority="993" stopIfTrue="1" operator="equal">
      <formula>"NO ADMISIBLE"</formula>
    </cfRule>
  </conditionalFormatting>
  <conditionalFormatting sqref="Y1392">
    <cfRule type="cellIs" dxfId="958" priority="990" operator="equal">
      <formula>"VERIFICAR"</formula>
    </cfRule>
    <cfRule type="cellIs" dxfId="957" priority="991" operator="equal">
      <formula>"NO"</formula>
    </cfRule>
    <cfRule type="cellIs" dxfId="956" priority="992" operator="equal">
      <formula>"SI"</formula>
    </cfRule>
  </conditionalFormatting>
  <conditionalFormatting sqref="AA1392:AI1392">
    <cfRule type="cellIs" dxfId="955" priority="989" stopIfTrue="1" operator="equal">
      <formula>"NO ADMISIBLE"</formula>
    </cfRule>
  </conditionalFormatting>
  <conditionalFormatting sqref="AA1392:AI1392">
    <cfRule type="cellIs" dxfId="954" priority="986" operator="equal">
      <formula>"VERIFICAR"</formula>
    </cfRule>
    <cfRule type="cellIs" dxfId="953" priority="987" operator="equal">
      <formula>"NO"</formula>
    </cfRule>
    <cfRule type="cellIs" dxfId="952" priority="988" operator="equal">
      <formula>"SI"</formula>
    </cfRule>
  </conditionalFormatting>
  <conditionalFormatting sqref="S1382">
    <cfRule type="cellIs" dxfId="951" priority="985" stopIfTrue="1" operator="equal">
      <formula>"NO ADMISIBLE"</formula>
    </cfRule>
  </conditionalFormatting>
  <conditionalFormatting sqref="S1382">
    <cfRule type="cellIs" dxfId="950" priority="983" stopIfTrue="1" operator="equal">
      <formula>"NO ADMISIBLE"</formula>
    </cfRule>
    <cfRule type="cellIs" dxfId="949" priority="984" stopIfTrue="1" operator="equal">
      <formula>"ADMISIBLE"</formula>
    </cfRule>
  </conditionalFormatting>
  <conditionalFormatting sqref="K1384:L1385">
    <cfRule type="cellIs" dxfId="948" priority="982" stopIfTrue="1" operator="equal">
      <formula>"NO ADMISIBLE"</formula>
    </cfRule>
  </conditionalFormatting>
  <conditionalFormatting sqref="K1383:L1385">
    <cfRule type="cellIs" dxfId="947" priority="981" stopIfTrue="1" operator="equal">
      <formula>"NO ADMISIBLE"</formula>
    </cfRule>
  </conditionalFormatting>
  <conditionalFormatting sqref="K1383:L1385">
    <cfRule type="expression" dxfId="946" priority="980">
      <formula>MOD(ROW(),2)=0</formula>
    </cfRule>
  </conditionalFormatting>
  <conditionalFormatting sqref="K1383:L1385">
    <cfRule type="expression" dxfId="945" priority="979">
      <formula>AND(ROW()=CELL("row"),COLUMN()=CELL("COL"))</formula>
    </cfRule>
  </conditionalFormatting>
  <conditionalFormatting sqref="AA1382:AA1392">
    <cfRule type="cellIs" dxfId="944" priority="978" stopIfTrue="1" operator="equal">
      <formula>"NO ADMISIBLE"</formula>
    </cfRule>
  </conditionalFormatting>
  <conditionalFormatting sqref="AA1382:AA1392">
    <cfRule type="cellIs" dxfId="943" priority="976" stopIfTrue="1" operator="equal">
      <formula>"NO ADMISIBLE"</formula>
    </cfRule>
    <cfRule type="cellIs" dxfId="942" priority="977" stopIfTrue="1" operator="equal">
      <formula>"ADMISIBLE"</formula>
    </cfRule>
  </conditionalFormatting>
  <conditionalFormatting sqref="Q1382:AI1382 T1383:AI1392 Q1383:R1392">
    <cfRule type="cellIs" dxfId="941" priority="975" operator="equal">
      <formula>"NO CUMPLE"</formula>
    </cfRule>
  </conditionalFormatting>
  <conditionalFormatting sqref="B1388:B1391">
    <cfRule type="cellIs" dxfId="940" priority="974" stopIfTrue="1" operator="equal">
      <formula>"NO ADMISIBLE"</formula>
    </cfRule>
  </conditionalFormatting>
  <conditionalFormatting sqref="C1394 C1400:C1403 AD1394:AD1403 U1394:U1403 Y1394:Z1403 M1403:M1404 Z1404 M1394:Q1394 N1395:Q1404">
    <cfRule type="cellIs" dxfId="939" priority="973" stopIfTrue="1" operator="equal">
      <formula>"NO ADMISIBLE"</formula>
    </cfRule>
  </conditionalFormatting>
  <conditionalFormatting sqref="V1394:Y1394 V1395:X1403 V1404 X1404">
    <cfRule type="cellIs" dxfId="938" priority="971" stopIfTrue="1" operator="equal">
      <formula>"NO ADMISIBLE"</formula>
    </cfRule>
    <cfRule type="cellIs" dxfId="937" priority="972" stopIfTrue="1" operator="equal">
      <formula>"ADMISIBLE"</formula>
    </cfRule>
  </conditionalFormatting>
  <conditionalFormatting sqref="Z1394:Z1404">
    <cfRule type="cellIs" dxfId="936" priority="969" stopIfTrue="1" operator="equal">
      <formula>"NO ADMISIBLE"</formula>
    </cfRule>
    <cfRule type="cellIs" dxfId="935" priority="970" stopIfTrue="1" operator="equal">
      <formula>"ADMISIBLE"</formula>
    </cfRule>
  </conditionalFormatting>
  <conditionalFormatting sqref="AE1394:AE1403">
    <cfRule type="cellIs" dxfId="934" priority="968" stopIfTrue="1" operator="equal">
      <formula>"NO ADMISIBLE"</formula>
    </cfRule>
  </conditionalFormatting>
  <conditionalFormatting sqref="AE1394">
    <cfRule type="cellIs" dxfId="933" priority="966" stopIfTrue="1" operator="equal">
      <formula>"NO ADMISIBLE"</formula>
    </cfRule>
    <cfRule type="cellIs" dxfId="932" priority="967" stopIfTrue="1" operator="equal">
      <formula>"ADMISIBLE"</formula>
    </cfRule>
  </conditionalFormatting>
  <conditionalFormatting sqref="AG1394:AG1403">
    <cfRule type="cellIs" dxfId="931" priority="965" stopIfTrue="1" operator="equal">
      <formula>"NO ADMISIBLE"</formula>
    </cfRule>
  </conditionalFormatting>
  <conditionalFormatting sqref="AG1394">
    <cfRule type="cellIs" dxfId="930" priority="963" stopIfTrue="1" operator="equal">
      <formula>"NO ADMISIBLE"</formula>
    </cfRule>
    <cfRule type="cellIs" dxfId="929" priority="964" stopIfTrue="1" operator="equal">
      <formula>"ADMISIBLE"</formula>
    </cfRule>
  </conditionalFormatting>
  <conditionalFormatting sqref="R1394:R1404">
    <cfRule type="cellIs" dxfId="928" priority="962" stopIfTrue="1" operator="equal">
      <formula>"NO ADMISIBLE"</formula>
    </cfRule>
  </conditionalFormatting>
  <conditionalFormatting sqref="D1394:D1403">
    <cfRule type="cellIs" dxfId="927" priority="961" stopIfTrue="1" operator="equal">
      <formula>"NO ADMISIBLE"</formula>
    </cfRule>
  </conditionalFormatting>
  <conditionalFormatting sqref="AI1394:AI1404">
    <cfRule type="cellIs" dxfId="926" priority="960" stopIfTrue="1" operator="equal">
      <formula>"NO ADMISIBLE"</formula>
    </cfRule>
  </conditionalFormatting>
  <conditionalFormatting sqref="AI1394:AI1404">
    <cfRule type="cellIs" dxfId="925" priority="958" stopIfTrue="1" operator="equal">
      <formula>"NO ADMISIBLE"</formula>
    </cfRule>
    <cfRule type="cellIs" dxfId="924" priority="959" stopIfTrue="1" operator="equal">
      <formula>"ADMISIBLE"</formula>
    </cfRule>
  </conditionalFormatting>
  <conditionalFormatting sqref="AA1394:AA1404">
    <cfRule type="cellIs" dxfId="923" priority="957" stopIfTrue="1" operator="equal">
      <formula>"NO ADMISIBLE"</formula>
    </cfRule>
  </conditionalFormatting>
  <conditionalFormatting sqref="AA1394:AA1404">
    <cfRule type="cellIs" dxfId="922" priority="955" stopIfTrue="1" operator="equal">
      <formula>"NO ADMISIBLE"</formula>
    </cfRule>
    <cfRule type="cellIs" dxfId="921" priority="956" stopIfTrue="1" operator="equal">
      <formula>"ADMISIBLE"</formula>
    </cfRule>
  </conditionalFormatting>
  <conditionalFormatting sqref="J1396:J1404">
    <cfRule type="cellIs" dxfId="920" priority="954" stopIfTrue="1" operator="equal">
      <formula>"NO ADMISIBLE"</formula>
    </cfRule>
  </conditionalFormatting>
  <conditionalFormatting sqref="M1395">
    <cfRule type="cellIs" dxfId="919" priority="953" stopIfTrue="1" operator="equal">
      <formula>"NO ADMISIBLE"</formula>
    </cfRule>
  </conditionalFormatting>
  <conditionalFormatting sqref="T1394:T1403">
    <cfRule type="cellIs" dxfId="918" priority="952" stopIfTrue="1" operator="equal">
      <formula>"NO ADMISIBLE"</formula>
    </cfRule>
  </conditionalFormatting>
  <conditionalFormatting sqref="T1395:T1403">
    <cfRule type="cellIs" dxfId="917" priority="949" operator="equal">
      <formula>"VERIFICAR"</formula>
    </cfRule>
    <cfRule type="cellIs" dxfId="916" priority="950" operator="equal">
      <formula>"NO"</formula>
    </cfRule>
    <cfRule type="cellIs" dxfId="915" priority="951" operator="equal">
      <formula>"SI"</formula>
    </cfRule>
  </conditionalFormatting>
  <conditionalFormatting sqref="AB1394:AB1403">
    <cfRule type="cellIs" dxfId="914" priority="948" stopIfTrue="1" operator="equal">
      <formula>"NO ADMISIBLE"</formula>
    </cfRule>
  </conditionalFormatting>
  <conditionalFormatting sqref="AC1394:AC1403">
    <cfRule type="cellIs" dxfId="913" priority="947" stopIfTrue="1" operator="equal">
      <formula>"NO ADMISIBLE"</formula>
    </cfRule>
  </conditionalFormatting>
  <conditionalFormatting sqref="AF1394:AF1404">
    <cfRule type="cellIs" dxfId="912" priority="946" stopIfTrue="1" operator="equal">
      <formula>"NO ADMISIBLE"</formula>
    </cfRule>
  </conditionalFormatting>
  <conditionalFormatting sqref="AF1394:AF1404">
    <cfRule type="cellIs" dxfId="911" priority="944" stopIfTrue="1" operator="equal">
      <formula>"NO ADMISIBLE"</formula>
    </cfRule>
    <cfRule type="cellIs" dxfId="910" priority="945" stopIfTrue="1" operator="equal">
      <formula>"ADMISIBLE"</formula>
    </cfRule>
  </conditionalFormatting>
  <conditionalFormatting sqref="AH1394:AH1404">
    <cfRule type="cellIs" dxfId="909" priority="943" stopIfTrue="1" operator="equal">
      <formula>"NO ADMISIBLE"</formula>
    </cfRule>
  </conditionalFormatting>
  <conditionalFormatting sqref="AH1394:AH1404">
    <cfRule type="cellIs" dxfId="908" priority="941" stopIfTrue="1" operator="equal">
      <formula>"NO ADMISIBLE"</formula>
    </cfRule>
    <cfRule type="cellIs" dxfId="907" priority="942" stopIfTrue="1" operator="equal">
      <formula>"ADMISIBLE"</formula>
    </cfRule>
  </conditionalFormatting>
  <conditionalFormatting sqref="B1395:C1395">
    <cfRule type="cellIs" dxfId="906" priority="940" stopIfTrue="1" operator="equal">
      <formula>"NO ADMISIBLE"</formula>
    </cfRule>
  </conditionalFormatting>
  <conditionalFormatting sqref="K1398:M1402 M1396:M1397">
    <cfRule type="cellIs" dxfId="905" priority="939" stopIfTrue="1" operator="equal">
      <formula>"NO ADMISIBLE"</formula>
    </cfRule>
  </conditionalFormatting>
  <conditionalFormatting sqref="J1395:J1404">
    <cfRule type="cellIs" dxfId="904" priority="938" stopIfTrue="1" operator="equal">
      <formula>"NO ADMISIBLE"</formula>
    </cfRule>
  </conditionalFormatting>
  <conditionalFormatting sqref="K1398:L1404">
    <cfRule type="cellIs" dxfId="903" priority="937" stopIfTrue="1" operator="equal">
      <formula>"NO ADMISIBLE"</formula>
    </cfRule>
  </conditionalFormatting>
  <conditionalFormatting sqref="C1398:M1404 M1395:M1397 C1395:J1397 B1395:B1404">
    <cfRule type="expression" dxfId="902" priority="936">
      <formula>MOD(ROW(),2)=0</formula>
    </cfRule>
  </conditionalFormatting>
  <conditionalFormatting sqref="T1404:U1404">
    <cfRule type="cellIs" dxfId="901" priority="935" stopIfTrue="1" operator="equal">
      <formula>"NO ADMISIBLE"</formula>
    </cfRule>
  </conditionalFormatting>
  <conditionalFormatting sqref="T1404:U1404">
    <cfRule type="cellIs" dxfId="900" priority="932" operator="equal">
      <formula>"VERIFICAR"</formula>
    </cfRule>
    <cfRule type="cellIs" dxfId="899" priority="933" operator="equal">
      <formula>"NO"</formula>
    </cfRule>
    <cfRule type="cellIs" dxfId="898" priority="934" operator="equal">
      <formula>"SI"</formula>
    </cfRule>
  </conditionalFormatting>
  <conditionalFormatting sqref="W1404">
    <cfRule type="cellIs" dxfId="897" priority="931" stopIfTrue="1" operator="equal">
      <formula>"NO ADMISIBLE"</formula>
    </cfRule>
  </conditionalFormatting>
  <conditionalFormatting sqref="W1404">
    <cfRule type="cellIs" dxfId="896" priority="928" operator="equal">
      <formula>"VERIFICAR"</formula>
    </cfRule>
    <cfRule type="cellIs" dxfId="895" priority="929" operator="equal">
      <formula>"NO"</formula>
    </cfRule>
    <cfRule type="cellIs" dxfId="894" priority="930" operator="equal">
      <formula>"SI"</formula>
    </cfRule>
  </conditionalFormatting>
  <conditionalFormatting sqref="Y1404">
    <cfRule type="cellIs" dxfId="893" priority="927" stopIfTrue="1" operator="equal">
      <formula>"NO ADMISIBLE"</formula>
    </cfRule>
  </conditionalFormatting>
  <conditionalFormatting sqref="Y1404">
    <cfRule type="cellIs" dxfId="892" priority="924" operator="equal">
      <formula>"VERIFICAR"</formula>
    </cfRule>
    <cfRule type="cellIs" dxfId="891" priority="925" operator="equal">
      <formula>"NO"</formula>
    </cfRule>
    <cfRule type="cellIs" dxfId="890" priority="926" operator="equal">
      <formula>"SI"</formula>
    </cfRule>
  </conditionalFormatting>
  <conditionalFormatting sqref="AA1404:AI1404">
    <cfRule type="cellIs" dxfId="889" priority="923" stopIfTrue="1" operator="equal">
      <formula>"NO ADMISIBLE"</formula>
    </cfRule>
  </conditionalFormatting>
  <conditionalFormatting sqref="AA1404:AI1404">
    <cfRule type="cellIs" dxfId="888" priority="920" operator="equal">
      <formula>"VERIFICAR"</formula>
    </cfRule>
    <cfRule type="cellIs" dxfId="887" priority="921" operator="equal">
      <formula>"NO"</formula>
    </cfRule>
    <cfRule type="cellIs" dxfId="886" priority="922" operator="equal">
      <formula>"SI"</formula>
    </cfRule>
  </conditionalFormatting>
  <conditionalFormatting sqref="S1394">
    <cfRule type="cellIs" dxfId="885" priority="919" stopIfTrue="1" operator="equal">
      <formula>"NO ADMISIBLE"</formula>
    </cfRule>
  </conditionalFormatting>
  <conditionalFormatting sqref="S1394">
    <cfRule type="cellIs" dxfId="884" priority="917" stopIfTrue="1" operator="equal">
      <formula>"NO ADMISIBLE"</formula>
    </cfRule>
    <cfRule type="cellIs" dxfId="883" priority="918" stopIfTrue="1" operator="equal">
      <formula>"ADMISIBLE"</formula>
    </cfRule>
  </conditionalFormatting>
  <conditionalFormatting sqref="K1396:L1397">
    <cfRule type="cellIs" dxfId="882" priority="916" stopIfTrue="1" operator="equal">
      <formula>"NO ADMISIBLE"</formula>
    </cfRule>
  </conditionalFormatting>
  <conditionalFormatting sqref="K1395:L1397">
    <cfRule type="cellIs" dxfId="881" priority="915" stopIfTrue="1" operator="equal">
      <formula>"NO ADMISIBLE"</formula>
    </cfRule>
  </conditionalFormatting>
  <conditionalFormatting sqref="K1395:L1397">
    <cfRule type="expression" dxfId="880" priority="914">
      <formula>MOD(ROW(),2)=0</formula>
    </cfRule>
  </conditionalFormatting>
  <conditionalFormatting sqref="K1395:L1397">
    <cfRule type="expression" dxfId="879" priority="913">
      <formula>AND(ROW()=CELL("row"),COLUMN()=CELL("COL"))</formula>
    </cfRule>
  </conditionalFormatting>
  <conditionalFormatting sqref="AA1394:AA1404">
    <cfRule type="cellIs" dxfId="878" priority="912" stopIfTrue="1" operator="equal">
      <formula>"NO ADMISIBLE"</formula>
    </cfRule>
  </conditionalFormatting>
  <conditionalFormatting sqref="AA1394:AA1404">
    <cfRule type="cellIs" dxfId="877" priority="910" stopIfTrue="1" operator="equal">
      <formula>"NO ADMISIBLE"</formula>
    </cfRule>
    <cfRule type="cellIs" dxfId="876" priority="911" stopIfTrue="1" operator="equal">
      <formula>"ADMISIBLE"</formula>
    </cfRule>
  </conditionalFormatting>
  <conditionalFormatting sqref="Q1394:AI1394 T1395:AI1404 Q1395:R1404">
    <cfRule type="cellIs" dxfId="875" priority="909" operator="equal">
      <formula>"NO CUMPLE"</formula>
    </cfRule>
  </conditionalFormatting>
  <conditionalFormatting sqref="B1400:B1403">
    <cfRule type="cellIs" dxfId="874" priority="908" stopIfTrue="1" operator="equal">
      <formula>"NO ADMISIBLE"</formula>
    </cfRule>
  </conditionalFormatting>
  <conditionalFormatting sqref="C1406 C1412:C1415 AD1406:AD1415 U1406:U1415 Y1406:Z1415 M1415:M1416 Z1416 M1406:Q1406 N1407:Q1416">
    <cfRule type="cellIs" dxfId="873" priority="907" stopIfTrue="1" operator="equal">
      <formula>"NO ADMISIBLE"</formula>
    </cfRule>
  </conditionalFormatting>
  <conditionalFormatting sqref="V1406:Y1406 V1407:X1415 V1416 X1416">
    <cfRule type="cellIs" dxfId="872" priority="905" stopIfTrue="1" operator="equal">
      <formula>"NO ADMISIBLE"</formula>
    </cfRule>
    <cfRule type="cellIs" dxfId="871" priority="906" stopIfTrue="1" operator="equal">
      <formula>"ADMISIBLE"</formula>
    </cfRule>
  </conditionalFormatting>
  <conditionalFormatting sqref="Z1406:Z1416">
    <cfRule type="cellIs" dxfId="870" priority="903" stopIfTrue="1" operator="equal">
      <formula>"NO ADMISIBLE"</formula>
    </cfRule>
    <cfRule type="cellIs" dxfId="869" priority="904" stopIfTrue="1" operator="equal">
      <formula>"ADMISIBLE"</formula>
    </cfRule>
  </conditionalFormatting>
  <conditionalFormatting sqref="AE1406:AE1415">
    <cfRule type="cellIs" dxfId="868" priority="902" stopIfTrue="1" operator="equal">
      <formula>"NO ADMISIBLE"</formula>
    </cfRule>
  </conditionalFormatting>
  <conditionalFormatting sqref="AE1406">
    <cfRule type="cellIs" dxfId="867" priority="900" stopIfTrue="1" operator="equal">
      <formula>"NO ADMISIBLE"</formula>
    </cfRule>
    <cfRule type="cellIs" dxfId="866" priority="901" stopIfTrue="1" operator="equal">
      <formula>"ADMISIBLE"</formula>
    </cfRule>
  </conditionalFormatting>
  <conditionalFormatting sqref="AG1406:AG1415">
    <cfRule type="cellIs" dxfId="865" priority="899" stopIfTrue="1" operator="equal">
      <formula>"NO ADMISIBLE"</formula>
    </cfRule>
  </conditionalFormatting>
  <conditionalFormatting sqref="AG1406">
    <cfRule type="cellIs" dxfId="864" priority="897" stopIfTrue="1" operator="equal">
      <formula>"NO ADMISIBLE"</formula>
    </cfRule>
    <cfRule type="cellIs" dxfId="863" priority="898" stopIfTrue="1" operator="equal">
      <formula>"ADMISIBLE"</formula>
    </cfRule>
  </conditionalFormatting>
  <conditionalFormatting sqref="R1406:R1416">
    <cfRule type="cellIs" dxfId="862" priority="896" stopIfTrue="1" operator="equal">
      <formula>"NO ADMISIBLE"</formula>
    </cfRule>
  </conditionalFormatting>
  <conditionalFormatting sqref="D1406:D1415">
    <cfRule type="cellIs" dxfId="861" priority="895" stopIfTrue="1" operator="equal">
      <formula>"NO ADMISIBLE"</formula>
    </cfRule>
  </conditionalFormatting>
  <conditionalFormatting sqref="AI1406:AI1416">
    <cfRule type="cellIs" dxfId="860" priority="894" stopIfTrue="1" operator="equal">
      <formula>"NO ADMISIBLE"</formula>
    </cfRule>
  </conditionalFormatting>
  <conditionalFormatting sqref="AI1406:AI1416">
    <cfRule type="cellIs" dxfId="859" priority="892" stopIfTrue="1" operator="equal">
      <formula>"NO ADMISIBLE"</formula>
    </cfRule>
    <cfRule type="cellIs" dxfId="858" priority="893" stopIfTrue="1" operator="equal">
      <formula>"ADMISIBLE"</formula>
    </cfRule>
  </conditionalFormatting>
  <conditionalFormatting sqref="AA1406:AA1416">
    <cfRule type="cellIs" dxfId="857" priority="891" stopIfTrue="1" operator="equal">
      <formula>"NO ADMISIBLE"</formula>
    </cfRule>
  </conditionalFormatting>
  <conditionalFormatting sqref="AA1406:AA1416">
    <cfRule type="cellIs" dxfId="856" priority="889" stopIfTrue="1" operator="equal">
      <formula>"NO ADMISIBLE"</formula>
    </cfRule>
    <cfRule type="cellIs" dxfId="855" priority="890" stopIfTrue="1" operator="equal">
      <formula>"ADMISIBLE"</formula>
    </cfRule>
  </conditionalFormatting>
  <conditionalFormatting sqref="J1408:J1416">
    <cfRule type="cellIs" dxfId="854" priority="888" stopIfTrue="1" operator="equal">
      <formula>"NO ADMISIBLE"</formula>
    </cfRule>
  </conditionalFormatting>
  <conditionalFormatting sqref="M1407">
    <cfRule type="cellIs" dxfId="853" priority="887" stopIfTrue="1" operator="equal">
      <formula>"NO ADMISIBLE"</formula>
    </cfRule>
  </conditionalFormatting>
  <conditionalFormatting sqref="T1406:T1415">
    <cfRule type="cellIs" dxfId="852" priority="886" stopIfTrue="1" operator="equal">
      <formula>"NO ADMISIBLE"</formula>
    </cfRule>
  </conditionalFormatting>
  <conditionalFormatting sqref="T1407:T1415">
    <cfRule type="cellIs" dxfId="851" priority="883" operator="equal">
      <formula>"VERIFICAR"</formula>
    </cfRule>
    <cfRule type="cellIs" dxfId="850" priority="884" operator="equal">
      <formula>"NO"</formula>
    </cfRule>
    <cfRule type="cellIs" dxfId="849" priority="885" operator="equal">
      <formula>"SI"</formula>
    </cfRule>
  </conditionalFormatting>
  <conditionalFormatting sqref="AB1406:AB1415">
    <cfRule type="cellIs" dxfId="848" priority="882" stopIfTrue="1" operator="equal">
      <formula>"NO ADMISIBLE"</formula>
    </cfRule>
  </conditionalFormatting>
  <conditionalFormatting sqref="AC1406:AC1415">
    <cfRule type="cellIs" dxfId="847" priority="881" stopIfTrue="1" operator="equal">
      <formula>"NO ADMISIBLE"</formula>
    </cfRule>
  </conditionalFormatting>
  <conditionalFormatting sqref="AF1406:AF1416">
    <cfRule type="cellIs" dxfId="846" priority="880" stopIfTrue="1" operator="equal">
      <formula>"NO ADMISIBLE"</formula>
    </cfRule>
  </conditionalFormatting>
  <conditionalFormatting sqref="AF1406:AF1416">
    <cfRule type="cellIs" dxfId="845" priority="878" stopIfTrue="1" operator="equal">
      <formula>"NO ADMISIBLE"</formula>
    </cfRule>
    <cfRule type="cellIs" dxfId="844" priority="879" stopIfTrue="1" operator="equal">
      <formula>"ADMISIBLE"</formula>
    </cfRule>
  </conditionalFormatting>
  <conditionalFormatting sqref="AH1406:AH1416">
    <cfRule type="cellIs" dxfId="843" priority="877" stopIfTrue="1" operator="equal">
      <formula>"NO ADMISIBLE"</formula>
    </cfRule>
  </conditionalFormatting>
  <conditionalFormatting sqref="AH1406:AH1416">
    <cfRule type="cellIs" dxfId="842" priority="875" stopIfTrue="1" operator="equal">
      <formula>"NO ADMISIBLE"</formula>
    </cfRule>
    <cfRule type="cellIs" dxfId="841" priority="876" stopIfTrue="1" operator="equal">
      <formula>"ADMISIBLE"</formula>
    </cfRule>
  </conditionalFormatting>
  <conditionalFormatting sqref="B1407:C1407">
    <cfRule type="cellIs" dxfId="840" priority="874" stopIfTrue="1" operator="equal">
      <formula>"NO ADMISIBLE"</formula>
    </cfRule>
  </conditionalFormatting>
  <conditionalFormatting sqref="K1410:M1414 M1408:M1409">
    <cfRule type="cellIs" dxfId="839" priority="873" stopIfTrue="1" operator="equal">
      <formula>"NO ADMISIBLE"</formula>
    </cfRule>
  </conditionalFormatting>
  <conditionalFormatting sqref="J1407:J1416">
    <cfRule type="cellIs" dxfId="838" priority="872" stopIfTrue="1" operator="equal">
      <formula>"NO ADMISIBLE"</formula>
    </cfRule>
  </conditionalFormatting>
  <conditionalFormatting sqref="K1410:L1416">
    <cfRule type="cellIs" dxfId="837" priority="871" stopIfTrue="1" operator="equal">
      <formula>"NO ADMISIBLE"</formula>
    </cfRule>
  </conditionalFormatting>
  <conditionalFormatting sqref="C1410:M1416 M1407:M1409 C1407:J1409 B1407:B1416">
    <cfRule type="expression" dxfId="836" priority="870">
      <formula>MOD(ROW(),2)=0</formula>
    </cfRule>
  </conditionalFormatting>
  <conditionalFormatting sqref="T1416:U1416">
    <cfRule type="cellIs" dxfId="835" priority="869" stopIfTrue="1" operator="equal">
      <formula>"NO ADMISIBLE"</formula>
    </cfRule>
  </conditionalFormatting>
  <conditionalFormatting sqref="T1416:U1416">
    <cfRule type="cellIs" dxfId="834" priority="866" operator="equal">
      <formula>"VERIFICAR"</formula>
    </cfRule>
    <cfRule type="cellIs" dxfId="833" priority="867" operator="equal">
      <formula>"NO"</formula>
    </cfRule>
    <cfRule type="cellIs" dxfId="832" priority="868" operator="equal">
      <formula>"SI"</formula>
    </cfRule>
  </conditionalFormatting>
  <conditionalFormatting sqref="W1416">
    <cfRule type="cellIs" dxfId="831" priority="865" stopIfTrue="1" operator="equal">
      <formula>"NO ADMISIBLE"</formula>
    </cfRule>
  </conditionalFormatting>
  <conditionalFormatting sqref="W1416">
    <cfRule type="cellIs" dxfId="830" priority="862" operator="equal">
      <formula>"VERIFICAR"</formula>
    </cfRule>
    <cfRule type="cellIs" dxfId="829" priority="863" operator="equal">
      <formula>"NO"</formula>
    </cfRule>
    <cfRule type="cellIs" dxfId="828" priority="864" operator="equal">
      <formula>"SI"</formula>
    </cfRule>
  </conditionalFormatting>
  <conditionalFormatting sqref="Y1416">
    <cfRule type="cellIs" dxfId="827" priority="861" stopIfTrue="1" operator="equal">
      <formula>"NO ADMISIBLE"</formula>
    </cfRule>
  </conditionalFormatting>
  <conditionalFormatting sqref="Y1416">
    <cfRule type="cellIs" dxfId="826" priority="858" operator="equal">
      <formula>"VERIFICAR"</formula>
    </cfRule>
    <cfRule type="cellIs" dxfId="825" priority="859" operator="equal">
      <formula>"NO"</formula>
    </cfRule>
    <cfRule type="cellIs" dxfId="824" priority="860" operator="equal">
      <formula>"SI"</formula>
    </cfRule>
  </conditionalFormatting>
  <conditionalFormatting sqref="AA1416:AI1416">
    <cfRule type="cellIs" dxfId="823" priority="857" stopIfTrue="1" operator="equal">
      <formula>"NO ADMISIBLE"</formula>
    </cfRule>
  </conditionalFormatting>
  <conditionalFormatting sqref="AA1416:AI1416">
    <cfRule type="cellIs" dxfId="822" priority="854" operator="equal">
      <formula>"VERIFICAR"</formula>
    </cfRule>
    <cfRule type="cellIs" dxfId="821" priority="855" operator="equal">
      <formula>"NO"</formula>
    </cfRule>
    <cfRule type="cellIs" dxfId="820" priority="856" operator="equal">
      <formula>"SI"</formula>
    </cfRule>
  </conditionalFormatting>
  <conditionalFormatting sqref="S1406">
    <cfRule type="cellIs" dxfId="819" priority="853" stopIfTrue="1" operator="equal">
      <formula>"NO ADMISIBLE"</formula>
    </cfRule>
  </conditionalFormatting>
  <conditionalFormatting sqref="S1406">
    <cfRule type="cellIs" dxfId="818" priority="851" stopIfTrue="1" operator="equal">
      <formula>"NO ADMISIBLE"</formula>
    </cfRule>
    <cfRule type="cellIs" dxfId="817" priority="852" stopIfTrue="1" operator="equal">
      <formula>"ADMISIBLE"</formula>
    </cfRule>
  </conditionalFormatting>
  <conditionalFormatting sqref="K1408:L1409">
    <cfRule type="cellIs" dxfId="816" priority="850" stopIfTrue="1" operator="equal">
      <formula>"NO ADMISIBLE"</formula>
    </cfRule>
  </conditionalFormatting>
  <conditionalFormatting sqref="K1407:L1409">
    <cfRule type="cellIs" dxfId="815" priority="849" stopIfTrue="1" operator="equal">
      <formula>"NO ADMISIBLE"</formula>
    </cfRule>
  </conditionalFormatting>
  <conditionalFormatting sqref="K1407:L1409">
    <cfRule type="expression" dxfId="814" priority="848">
      <formula>MOD(ROW(),2)=0</formula>
    </cfRule>
  </conditionalFormatting>
  <conditionalFormatting sqref="K1407:L1409">
    <cfRule type="expression" dxfId="813" priority="847">
      <formula>AND(ROW()=CELL("row"),COLUMN()=CELL("COL"))</formula>
    </cfRule>
  </conditionalFormatting>
  <conditionalFormatting sqref="AA1406:AA1416">
    <cfRule type="cellIs" dxfId="812" priority="846" stopIfTrue="1" operator="equal">
      <formula>"NO ADMISIBLE"</formula>
    </cfRule>
  </conditionalFormatting>
  <conditionalFormatting sqref="AA1406:AA1416">
    <cfRule type="cellIs" dxfId="811" priority="844" stopIfTrue="1" operator="equal">
      <formula>"NO ADMISIBLE"</formula>
    </cfRule>
    <cfRule type="cellIs" dxfId="810" priority="845" stopIfTrue="1" operator="equal">
      <formula>"ADMISIBLE"</formula>
    </cfRule>
  </conditionalFormatting>
  <conditionalFormatting sqref="Q1406:AI1406 T1407:AI1416 Q1407:R1416">
    <cfRule type="cellIs" dxfId="809" priority="843" operator="equal">
      <formula>"NO CUMPLE"</formula>
    </cfRule>
  </conditionalFormatting>
  <conditionalFormatting sqref="B1412:B1415">
    <cfRule type="cellIs" dxfId="808" priority="842" stopIfTrue="1" operator="equal">
      <formula>"NO ADMISIBLE"</formula>
    </cfRule>
  </conditionalFormatting>
  <conditionalFormatting sqref="S39:S48">
    <cfRule type="cellIs" dxfId="807" priority="823" stopIfTrue="1" operator="equal">
      <formula>"NO ADMISIBLE"</formula>
    </cfRule>
  </conditionalFormatting>
  <conditionalFormatting sqref="S39:S48">
    <cfRule type="cellIs" dxfId="806" priority="821" stopIfTrue="1" operator="equal">
      <formula>"NO ADMISIBLE"</formula>
    </cfRule>
    <cfRule type="cellIs" dxfId="805" priority="822" stopIfTrue="1" operator="equal">
      <formula>"ADMISIBLE"</formula>
    </cfRule>
  </conditionalFormatting>
  <conditionalFormatting sqref="S39:S48">
    <cfRule type="cellIs" dxfId="804" priority="820" operator="equal">
      <formula>"NO CUMPLE"</formula>
    </cfRule>
  </conditionalFormatting>
  <conditionalFormatting sqref="S51:S60">
    <cfRule type="cellIs" dxfId="803" priority="819" stopIfTrue="1" operator="equal">
      <formula>"NO ADMISIBLE"</formula>
    </cfRule>
  </conditionalFormatting>
  <conditionalFormatting sqref="S51:S60">
    <cfRule type="cellIs" dxfId="802" priority="817" stopIfTrue="1" operator="equal">
      <formula>"NO ADMISIBLE"</formula>
    </cfRule>
    <cfRule type="cellIs" dxfId="801" priority="818" stopIfTrue="1" operator="equal">
      <formula>"ADMISIBLE"</formula>
    </cfRule>
  </conditionalFormatting>
  <conditionalFormatting sqref="S51:S60">
    <cfRule type="cellIs" dxfId="800" priority="816" operator="equal">
      <formula>"NO CUMPLE"</formula>
    </cfRule>
  </conditionalFormatting>
  <conditionalFormatting sqref="S63:S72">
    <cfRule type="cellIs" dxfId="799" priority="815" stopIfTrue="1" operator="equal">
      <formula>"NO ADMISIBLE"</formula>
    </cfRule>
  </conditionalFormatting>
  <conditionalFormatting sqref="S63:S72">
    <cfRule type="cellIs" dxfId="798" priority="813" stopIfTrue="1" operator="equal">
      <formula>"NO ADMISIBLE"</formula>
    </cfRule>
    <cfRule type="cellIs" dxfId="797" priority="814" stopIfTrue="1" operator="equal">
      <formula>"ADMISIBLE"</formula>
    </cfRule>
  </conditionalFormatting>
  <conditionalFormatting sqref="S63:S72">
    <cfRule type="cellIs" dxfId="796" priority="812" operator="equal">
      <formula>"NO CUMPLE"</formula>
    </cfRule>
  </conditionalFormatting>
  <conditionalFormatting sqref="S75:S84">
    <cfRule type="cellIs" dxfId="795" priority="811" stopIfTrue="1" operator="equal">
      <formula>"NO ADMISIBLE"</formula>
    </cfRule>
  </conditionalFormatting>
  <conditionalFormatting sqref="S75:S84">
    <cfRule type="cellIs" dxfId="794" priority="809" stopIfTrue="1" operator="equal">
      <formula>"NO ADMISIBLE"</formula>
    </cfRule>
    <cfRule type="cellIs" dxfId="793" priority="810" stopIfTrue="1" operator="equal">
      <formula>"ADMISIBLE"</formula>
    </cfRule>
  </conditionalFormatting>
  <conditionalFormatting sqref="S75:S84">
    <cfRule type="cellIs" dxfId="792" priority="808" operator="equal">
      <formula>"NO CUMPLE"</formula>
    </cfRule>
  </conditionalFormatting>
  <conditionalFormatting sqref="S87:S96">
    <cfRule type="cellIs" dxfId="791" priority="807" stopIfTrue="1" operator="equal">
      <formula>"NO ADMISIBLE"</formula>
    </cfRule>
  </conditionalFormatting>
  <conditionalFormatting sqref="S87:S96">
    <cfRule type="cellIs" dxfId="790" priority="805" stopIfTrue="1" operator="equal">
      <formula>"NO ADMISIBLE"</formula>
    </cfRule>
    <cfRule type="cellIs" dxfId="789" priority="806" stopIfTrue="1" operator="equal">
      <formula>"ADMISIBLE"</formula>
    </cfRule>
  </conditionalFormatting>
  <conditionalFormatting sqref="S87:S96">
    <cfRule type="cellIs" dxfId="788" priority="804" operator="equal">
      <formula>"NO CUMPLE"</formula>
    </cfRule>
  </conditionalFormatting>
  <conditionalFormatting sqref="S99:S108">
    <cfRule type="cellIs" dxfId="787" priority="803" stopIfTrue="1" operator="equal">
      <formula>"NO ADMISIBLE"</formula>
    </cfRule>
  </conditionalFormatting>
  <conditionalFormatting sqref="S99:S108">
    <cfRule type="cellIs" dxfId="786" priority="801" stopIfTrue="1" operator="equal">
      <formula>"NO ADMISIBLE"</formula>
    </cfRule>
    <cfRule type="cellIs" dxfId="785" priority="802" stopIfTrue="1" operator="equal">
      <formula>"ADMISIBLE"</formula>
    </cfRule>
  </conditionalFormatting>
  <conditionalFormatting sqref="S99:S108">
    <cfRule type="cellIs" dxfId="784" priority="800" operator="equal">
      <formula>"NO CUMPLE"</formula>
    </cfRule>
  </conditionalFormatting>
  <conditionalFormatting sqref="S111:S120">
    <cfRule type="cellIs" dxfId="783" priority="799" stopIfTrue="1" operator="equal">
      <formula>"NO ADMISIBLE"</formula>
    </cfRule>
  </conditionalFormatting>
  <conditionalFormatting sqref="S111:S120">
    <cfRule type="cellIs" dxfId="782" priority="797" stopIfTrue="1" operator="equal">
      <formula>"NO ADMISIBLE"</formula>
    </cfRule>
    <cfRule type="cellIs" dxfId="781" priority="798" stopIfTrue="1" operator="equal">
      <formula>"ADMISIBLE"</formula>
    </cfRule>
  </conditionalFormatting>
  <conditionalFormatting sqref="S111:S120">
    <cfRule type="cellIs" dxfId="780" priority="796" operator="equal">
      <formula>"NO CUMPLE"</formula>
    </cfRule>
  </conditionalFormatting>
  <conditionalFormatting sqref="S123:S132">
    <cfRule type="cellIs" dxfId="779" priority="795" stopIfTrue="1" operator="equal">
      <formula>"NO ADMISIBLE"</formula>
    </cfRule>
  </conditionalFormatting>
  <conditionalFormatting sqref="S123:S132">
    <cfRule type="cellIs" dxfId="778" priority="793" stopIfTrue="1" operator="equal">
      <formula>"NO ADMISIBLE"</formula>
    </cfRule>
    <cfRule type="cellIs" dxfId="777" priority="794" stopIfTrue="1" operator="equal">
      <formula>"ADMISIBLE"</formula>
    </cfRule>
  </conditionalFormatting>
  <conditionalFormatting sqref="S123:S132">
    <cfRule type="cellIs" dxfId="776" priority="792" operator="equal">
      <formula>"NO CUMPLE"</formula>
    </cfRule>
  </conditionalFormatting>
  <conditionalFormatting sqref="S135:S144">
    <cfRule type="cellIs" dxfId="775" priority="791" stopIfTrue="1" operator="equal">
      <formula>"NO ADMISIBLE"</formula>
    </cfRule>
  </conditionalFormatting>
  <conditionalFormatting sqref="S135:S144">
    <cfRule type="cellIs" dxfId="774" priority="789" stopIfTrue="1" operator="equal">
      <formula>"NO ADMISIBLE"</formula>
    </cfRule>
    <cfRule type="cellIs" dxfId="773" priority="790" stopIfTrue="1" operator="equal">
      <formula>"ADMISIBLE"</formula>
    </cfRule>
  </conditionalFormatting>
  <conditionalFormatting sqref="S135:S144">
    <cfRule type="cellIs" dxfId="772" priority="788" operator="equal">
      <formula>"NO CUMPLE"</formula>
    </cfRule>
  </conditionalFormatting>
  <conditionalFormatting sqref="S147:S156">
    <cfRule type="cellIs" dxfId="771" priority="787" stopIfTrue="1" operator="equal">
      <formula>"NO ADMISIBLE"</formula>
    </cfRule>
  </conditionalFormatting>
  <conditionalFormatting sqref="S147:S156">
    <cfRule type="cellIs" dxfId="770" priority="785" stopIfTrue="1" operator="equal">
      <formula>"NO ADMISIBLE"</formula>
    </cfRule>
    <cfRule type="cellIs" dxfId="769" priority="786" stopIfTrue="1" operator="equal">
      <formula>"ADMISIBLE"</formula>
    </cfRule>
  </conditionalFormatting>
  <conditionalFormatting sqref="S147:S156">
    <cfRule type="cellIs" dxfId="768" priority="784" operator="equal">
      <formula>"NO CUMPLE"</formula>
    </cfRule>
  </conditionalFormatting>
  <conditionalFormatting sqref="S159:S168">
    <cfRule type="cellIs" dxfId="767" priority="783" stopIfTrue="1" operator="equal">
      <formula>"NO ADMISIBLE"</formula>
    </cfRule>
  </conditionalFormatting>
  <conditionalFormatting sqref="S159:S168">
    <cfRule type="cellIs" dxfId="766" priority="781" stopIfTrue="1" operator="equal">
      <formula>"NO ADMISIBLE"</formula>
    </cfRule>
    <cfRule type="cellIs" dxfId="765" priority="782" stopIfTrue="1" operator="equal">
      <formula>"ADMISIBLE"</formula>
    </cfRule>
  </conditionalFormatting>
  <conditionalFormatting sqref="S159:S168">
    <cfRule type="cellIs" dxfId="764" priority="780" operator="equal">
      <formula>"NO CUMPLE"</formula>
    </cfRule>
  </conditionalFormatting>
  <conditionalFormatting sqref="S171:S180">
    <cfRule type="cellIs" dxfId="763" priority="779" stopIfTrue="1" operator="equal">
      <formula>"NO ADMISIBLE"</formula>
    </cfRule>
  </conditionalFormatting>
  <conditionalFormatting sqref="S171:S180">
    <cfRule type="cellIs" dxfId="762" priority="777" stopIfTrue="1" operator="equal">
      <formula>"NO ADMISIBLE"</formula>
    </cfRule>
    <cfRule type="cellIs" dxfId="761" priority="778" stopIfTrue="1" operator="equal">
      <formula>"ADMISIBLE"</formula>
    </cfRule>
  </conditionalFormatting>
  <conditionalFormatting sqref="S171:S180">
    <cfRule type="cellIs" dxfId="760" priority="776" operator="equal">
      <formula>"NO CUMPLE"</formula>
    </cfRule>
  </conditionalFormatting>
  <conditionalFormatting sqref="S183:S192">
    <cfRule type="cellIs" dxfId="759" priority="775" stopIfTrue="1" operator="equal">
      <formula>"NO ADMISIBLE"</formula>
    </cfRule>
  </conditionalFormatting>
  <conditionalFormatting sqref="S183:S192">
    <cfRule type="cellIs" dxfId="758" priority="773" stopIfTrue="1" operator="equal">
      <formula>"NO ADMISIBLE"</formula>
    </cfRule>
    <cfRule type="cellIs" dxfId="757" priority="774" stopIfTrue="1" operator="equal">
      <formula>"ADMISIBLE"</formula>
    </cfRule>
  </conditionalFormatting>
  <conditionalFormatting sqref="S183:S192">
    <cfRule type="cellIs" dxfId="756" priority="772" operator="equal">
      <formula>"NO CUMPLE"</formula>
    </cfRule>
  </conditionalFormatting>
  <conditionalFormatting sqref="S195:S204">
    <cfRule type="cellIs" dxfId="755" priority="771" stopIfTrue="1" operator="equal">
      <formula>"NO ADMISIBLE"</formula>
    </cfRule>
  </conditionalFormatting>
  <conditionalFormatting sqref="S195:S204">
    <cfRule type="cellIs" dxfId="754" priority="769" stopIfTrue="1" operator="equal">
      <formula>"NO ADMISIBLE"</formula>
    </cfRule>
    <cfRule type="cellIs" dxfId="753" priority="770" stopIfTrue="1" operator="equal">
      <formula>"ADMISIBLE"</formula>
    </cfRule>
  </conditionalFormatting>
  <conditionalFormatting sqref="S195:S204">
    <cfRule type="cellIs" dxfId="752" priority="768" operator="equal">
      <formula>"NO CUMPLE"</formula>
    </cfRule>
  </conditionalFormatting>
  <conditionalFormatting sqref="S207:S216">
    <cfRule type="cellIs" dxfId="751" priority="767" stopIfTrue="1" operator="equal">
      <formula>"NO ADMISIBLE"</formula>
    </cfRule>
  </conditionalFormatting>
  <conditionalFormatting sqref="S207:S216">
    <cfRule type="cellIs" dxfId="750" priority="765" stopIfTrue="1" operator="equal">
      <formula>"NO ADMISIBLE"</formula>
    </cfRule>
    <cfRule type="cellIs" dxfId="749" priority="766" stopIfTrue="1" operator="equal">
      <formula>"ADMISIBLE"</formula>
    </cfRule>
  </conditionalFormatting>
  <conditionalFormatting sqref="S207:S216">
    <cfRule type="cellIs" dxfId="748" priority="764" operator="equal">
      <formula>"NO CUMPLE"</formula>
    </cfRule>
  </conditionalFormatting>
  <conditionalFormatting sqref="S219:S228">
    <cfRule type="cellIs" dxfId="747" priority="763" stopIfTrue="1" operator="equal">
      <formula>"NO ADMISIBLE"</formula>
    </cfRule>
  </conditionalFormatting>
  <conditionalFormatting sqref="S219:S228">
    <cfRule type="cellIs" dxfId="746" priority="761" stopIfTrue="1" operator="equal">
      <formula>"NO ADMISIBLE"</formula>
    </cfRule>
    <cfRule type="cellIs" dxfId="745" priority="762" stopIfTrue="1" operator="equal">
      <formula>"ADMISIBLE"</formula>
    </cfRule>
  </conditionalFormatting>
  <conditionalFormatting sqref="S219:S228">
    <cfRule type="cellIs" dxfId="744" priority="760" operator="equal">
      <formula>"NO CUMPLE"</formula>
    </cfRule>
  </conditionalFormatting>
  <conditionalFormatting sqref="S231:S240">
    <cfRule type="cellIs" dxfId="743" priority="759" stopIfTrue="1" operator="equal">
      <formula>"NO ADMISIBLE"</formula>
    </cfRule>
  </conditionalFormatting>
  <conditionalFormatting sqref="S231:S240">
    <cfRule type="cellIs" dxfId="742" priority="757" stopIfTrue="1" operator="equal">
      <formula>"NO ADMISIBLE"</formula>
    </cfRule>
    <cfRule type="cellIs" dxfId="741" priority="758" stopIfTrue="1" operator="equal">
      <formula>"ADMISIBLE"</formula>
    </cfRule>
  </conditionalFormatting>
  <conditionalFormatting sqref="S231:S240">
    <cfRule type="cellIs" dxfId="740" priority="756" operator="equal">
      <formula>"NO CUMPLE"</formula>
    </cfRule>
  </conditionalFormatting>
  <conditionalFormatting sqref="S243:S252">
    <cfRule type="cellIs" dxfId="739" priority="755" stopIfTrue="1" operator="equal">
      <formula>"NO ADMISIBLE"</formula>
    </cfRule>
  </conditionalFormatting>
  <conditionalFormatting sqref="S243:S252">
    <cfRule type="cellIs" dxfId="738" priority="753" stopIfTrue="1" operator="equal">
      <formula>"NO ADMISIBLE"</formula>
    </cfRule>
    <cfRule type="cellIs" dxfId="737" priority="754" stopIfTrue="1" operator="equal">
      <formula>"ADMISIBLE"</formula>
    </cfRule>
  </conditionalFormatting>
  <conditionalFormatting sqref="S243:S252">
    <cfRule type="cellIs" dxfId="736" priority="752" operator="equal">
      <formula>"NO CUMPLE"</formula>
    </cfRule>
  </conditionalFormatting>
  <conditionalFormatting sqref="S255:S264">
    <cfRule type="cellIs" dxfId="735" priority="751" stopIfTrue="1" operator="equal">
      <formula>"NO ADMISIBLE"</formula>
    </cfRule>
  </conditionalFormatting>
  <conditionalFormatting sqref="S255:S264">
    <cfRule type="cellIs" dxfId="734" priority="749" stopIfTrue="1" operator="equal">
      <formula>"NO ADMISIBLE"</formula>
    </cfRule>
    <cfRule type="cellIs" dxfId="733" priority="750" stopIfTrue="1" operator="equal">
      <formula>"ADMISIBLE"</formula>
    </cfRule>
  </conditionalFormatting>
  <conditionalFormatting sqref="S255:S264">
    <cfRule type="cellIs" dxfId="732" priority="748" operator="equal">
      <formula>"NO CUMPLE"</formula>
    </cfRule>
  </conditionalFormatting>
  <conditionalFormatting sqref="S267:S276">
    <cfRule type="cellIs" dxfId="731" priority="747" stopIfTrue="1" operator="equal">
      <formula>"NO ADMISIBLE"</formula>
    </cfRule>
  </conditionalFormatting>
  <conditionalFormatting sqref="S267:S276">
    <cfRule type="cellIs" dxfId="730" priority="745" stopIfTrue="1" operator="equal">
      <formula>"NO ADMISIBLE"</formula>
    </cfRule>
    <cfRule type="cellIs" dxfId="729" priority="746" stopIfTrue="1" operator="equal">
      <formula>"ADMISIBLE"</formula>
    </cfRule>
  </conditionalFormatting>
  <conditionalFormatting sqref="S267:S276">
    <cfRule type="cellIs" dxfId="728" priority="744" operator="equal">
      <formula>"NO CUMPLE"</formula>
    </cfRule>
  </conditionalFormatting>
  <conditionalFormatting sqref="S279:S288">
    <cfRule type="cellIs" dxfId="727" priority="743" stopIfTrue="1" operator="equal">
      <formula>"NO ADMISIBLE"</formula>
    </cfRule>
  </conditionalFormatting>
  <conditionalFormatting sqref="S279:S288">
    <cfRule type="cellIs" dxfId="726" priority="741" stopIfTrue="1" operator="equal">
      <formula>"NO ADMISIBLE"</formula>
    </cfRule>
    <cfRule type="cellIs" dxfId="725" priority="742" stopIfTrue="1" operator="equal">
      <formula>"ADMISIBLE"</formula>
    </cfRule>
  </conditionalFormatting>
  <conditionalFormatting sqref="S279:S288">
    <cfRule type="cellIs" dxfId="724" priority="740" operator="equal">
      <formula>"NO CUMPLE"</formula>
    </cfRule>
  </conditionalFormatting>
  <conditionalFormatting sqref="S291:S300">
    <cfRule type="cellIs" dxfId="723" priority="739" stopIfTrue="1" operator="equal">
      <formula>"NO ADMISIBLE"</formula>
    </cfRule>
  </conditionalFormatting>
  <conditionalFormatting sqref="S291:S300">
    <cfRule type="cellIs" dxfId="722" priority="737" stopIfTrue="1" operator="equal">
      <formula>"NO ADMISIBLE"</formula>
    </cfRule>
    <cfRule type="cellIs" dxfId="721" priority="738" stopIfTrue="1" operator="equal">
      <formula>"ADMISIBLE"</formula>
    </cfRule>
  </conditionalFormatting>
  <conditionalFormatting sqref="S291:S300">
    <cfRule type="cellIs" dxfId="720" priority="736" operator="equal">
      <formula>"NO CUMPLE"</formula>
    </cfRule>
  </conditionalFormatting>
  <conditionalFormatting sqref="S303:S312">
    <cfRule type="cellIs" dxfId="719" priority="735" stopIfTrue="1" operator="equal">
      <formula>"NO ADMISIBLE"</formula>
    </cfRule>
  </conditionalFormatting>
  <conditionalFormatting sqref="S303:S312">
    <cfRule type="cellIs" dxfId="718" priority="733" stopIfTrue="1" operator="equal">
      <formula>"NO ADMISIBLE"</formula>
    </cfRule>
    <cfRule type="cellIs" dxfId="717" priority="734" stopIfTrue="1" operator="equal">
      <formula>"ADMISIBLE"</formula>
    </cfRule>
  </conditionalFormatting>
  <conditionalFormatting sqref="S303:S312">
    <cfRule type="cellIs" dxfId="716" priority="732" operator="equal">
      <formula>"NO CUMPLE"</formula>
    </cfRule>
  </conditionalFormatting>
  <conditionalFormatting sqref="S315:S324">
    <cfRule type="cellIs" dxfId="715" priority="731" stopIfTrue="1" operator="equal">
      <formula>"NO ADMISIBLE"</formula>
    </cfRule>
  </conditionalFormatting>
  <conditionalFormatting sqref="S315:S324">
    <cfRule type="cellIs" dxfId="714" priority="729" stopIfTrue="1" operator="equal">
      <formula>"NO ADMISIBLE"</formula>
    </cfRule>
    <cfRule type="cellIs" dxfId="713" priority="730" stopIfTrue="1" operator="equal">
      <formula>"ADMISIBLE"</formula>
    </cfRule>
  </conditionalFormatting>
  <conditionalFormatting sqref="S315:S324">
    <cfRule type="cellIs" dxfId="712" priority="728" operator="equal">
      <formula>"NO CUMPLE"</formula>
    </cfRule>
  </conditionalFormatting>
  <conditionalFormatting sqref="S327:S336">
    <cfRule type="cellIs" dxfId="711" priority="727" stopIfTrue="1" operator="equal">
      <formula>"NO ADMISIBLE"</formula>
    </cfRule>
  </conditionalFormatting>
  <conditionalFormatting sqref="S327:S336">
    <cfRule type="cellIs" dxfId="710" priority="725" stopIfTrue="1" operator="equal">
      <formula>"NO ADMISIBLE"</formula>
    </cfRule>
    <cfRule type="cellIs" dxfId="709" priority="726" stopIfTrue="1" operator="equal">
      <formula>"ADMISIBLE"</formula>
    </cfRule>
  </conditionalFormatting>
  <conditionalFormatting sqref="S327:S336">
    <cfRule type="cellIs" dxfId="708" priority="724" operator="equal">
      <formula>"NO CUMPLE"</formula>
    </cfRule>
  </conditionalFormatting>
  <conditionalFormatting sqref="S339:S348">
    <cfRule type="cellIs" dxfId="707" priority="723" stopIfTrue="1" operator="equal">
      <formula>"NO ADMISIBLE"</formula>
    </cfRule>
  </conditionalFormatting>
  <conditionalFormatting sqref="S339:S348">
    <cfRule type="cellIs" dxfId="706" priority="721" stopIfTrue="1" operator="equal">
      <formula>"NO ADMISIBLE"</formula>
    </cfRule>
    <cfRule type="cellIs" dxfId="705" priority="722" stopIfTrue="1" operator="equal">
      <formula>"ADMISIBLE"</formula>
    </cfRule>
  </conditionalFormatting>
  <conditionalFormatting sqref="S339:S348">
    <cfRule type="cellIs" dxfId="704" priority="720" operator="equal">
      <formula>"NO CUMPLE"</formula>
    </cfRule>
  </conditionalFormatting>
  <conditionalFormatting sqref="S351:S360">
    <cfRule type="cellIs" dxfId="703" priority="715" stopIfTrue="1" operator="equal">
      <formula>"NO ADMISIBLE"</formula>
    </cfRule>
  </conditionalFormatting>
  <conditionalFormatting sqref="S351:S360">
    <cfRule type="cellIs" dxfId="702" priority="713" stopIfTrue="1" operator="equal">
      <formula>"NO ADMISIBLE"</formula>
    </cfRule>
    <cfRule type="cellIs" dxfId="701" priority="714" stopIfTrue="1" operator="equal">
      <formula>"ADMISIBLE"</formula>
    </cfRule>
  </conditionalFormatting>
  <conditionalFormatting sqref="S351:S360">
    <cfRule type="cellIs" dxfId="700" priority="712" operator="equal">
      <formula>"NO CUMPLE"</formula>
    </cfRule>
  </conditionalFormatting>
  <conditionalFormatting sqref="S363:S372">
    <cfRule type="cellIs" dxfId="699" priority="711" stopIfTrue="1" operator="equal">
      <formula>"NO ADMISIBLE"</formula>
    </cfRule>
  </conditionalFormatting>
  <conditionalFormatting sqref="S363:S372">
    <cfRule type="cellIs" dxfId="698" priority="709" stopIfTrue="1" operator="equal">
      <formula>"NO ADMISIBLE"</formula>
    </cfRule>
    <cfRule type="cellIs" dxfId="697" priority="710" stopIfTrue="1" operator="equal">
      <formula>"ADMISIBLE"</formula>
    </cfRule>
  </conditionalFormatting>
  <conditionalFormatting sqref="S363:S372">
    <cfRule type="cellIs" dxfId="696" priority="708" operator="equal">
      <formula>"NO CUMPLE"</formula>
    </cfRule>
  </conditionalFormatting>
  <conditionalFormatting sqref="S375:S384">
    <cfRule type="cellIs" dxfId="695" priority="707" stopIfTrue="1" operator="equal">
      <formula>"NO ADMISIBLE"</formula>
    </cfRule>
  </conditionalFormatting>
  <conditionalFormatting sqref="S375:S384">
    <cfRule type="cellIs" dxfId="694" priority="705" stopIfTrue="1" operator="equal">
      <formula>"NO ADMISIBLE"</formula>
    </cfRule>
    <cfRule type="cellIs" dxfId="693" priority="706" stopIfTrue="1" operator="equal">
      <formula>"ADMISIBLE"</formula>
    </cfRule>
  </conditionalFormatting>
  <conditionalFormatting sqref="S375:S384">
    <cfRule type="cellIs" dxfId="692" priority="704" operator="equal">
      <formula>"NO CUMPLE"</formula>
    </cfRule>
  </conditionalFormatting>
  <conditionalFormatting sqref="S387:S396">
    <cfRule type="cellIs" dxfId="691" priority="703" stopIfTrue="1" operator="equal">
      <formula>"NO ADMISIBLE"</formula>
    </cfRule>
  </conditionalFormatting>
  <conditionalFormatting sqref="S387:S396">
    <cfRule type="cellIs" dxfId="690" priority="701" stopIfTrue="1" operator="equal">
      <formula>"NO ADMISIBLE"</formula>
    </cfRule>
    <cfRule type="cellIs" dxfId="689" priority="702" stopIfTrue="1" operator="equal">
      <formula>"ADMISIBLE"</formula>
    </cfRule>
  </conditionalFormatting>
  <conditionalFormatting sqref="S387:S396">
    <cfRule type="cellIs" dxfId="688" priority="700" operator="equal">
      <formula>"NO CUMPLE"</formula>
    </cfRule>
  </conditionalFormatting>
  <conditionalFormatting sqref="S399:S408">
    <cfRule type="cellIs" dxfId="687" priority="699" stopIfTrue="1" operator="equal">
      <formula>"NO ADMISIBLE"</formula>
    </cfRule>
  </conditionalFormatting>
  <conditionalFormatting sqref="S399:S408">
    <cfRule type="cellIs" dxfId="686" priority="697" stopIfTrue="1" operator="equal">
      <formula>"NO ADMISIBLE"</formula>
    </cfRule>
    <cfRule type="cellIs" dxfId="685" priority="698" stopIfTrue="1" operator="equal">
      <formula>"ADMISIBLE"</formula>
    </cfRule>
  </conditionalFormatting>
  <conditionalFormatting sqref="S399:S408">
    <cfRule type="cellIs" dxfId="684" priority="696" operator="equal">
      <formula>"NO CUMPLE"</formula>
    </cfRule>
  </conditionalFormatting>
  <conditionalFormatting sqref="S411:S420">
    <cfRule type="cellIs" dxfId="683" priority="695" stopIfTrue="1" operator="equal">
      <formula>"NO ADMISIBLE"</formula>
    </cfRule>
  </conditionalFormatting>
  <conditionalFormatting sqref="S411:S420">
    <cfRule type="cellIs" dxfId="682" priority="693" stopIfTrue="1" operator="equal">
      <formula>"NO ADMISIBLE"</formula>
    </cfRule>
    <cfRule type="cellIs" dxfId="681" priority="694" stopIfTrue="1" operator="equal">
      <formula>"ADMISIBLE"</formula>
    </cfRule>
  </conditionalFormatting>
  <conditionalFormatting sqref="S411:S420">
    <cfRule type="cellIs" dxfId="680" priority="692" operator="equal">
      <formula>"NO CUMPLE"</formula>
    </cfRule>
  </conditionalFormatting>
  <conditionalFormatting sqref="S423:S432">
    <cfRule type="cellIs" dxfId="679" priority="691" stopIfTrue="1" operator="equal">
      <formula>"NO ADMISIBLE"</formula>
    </cfRule>
  </conditionalFormatting>
  <conditionalFormatting sqref="S423:S432">
    <cfRule type="cellIs" dxfId="678" priority="689" stopIfTrue="1" operator="equal">
      <formula>"NO ADMISIBLE"</formula>
    </cfRule>
    <cfRule type="cellIs" dxfId="677" priority="690" stopIfTrue="1" operator="equal">
      <formula>"ADMISIBLE"</formula>
    </cfRule>
  </conditionalFormatting>
  <conditionalFormatting sqref="S423:S432">
    <cfRule type="cellIs" dxfId="676" priority="688" operator="equal">
      <formula>"NO CUMPLE"</formula>
    </cfRule>
  </conditionalFormatting>
  <conditionalFormatting sqref="S435:S444">
    <cfRule type="cellIs" dxfId="675" priority="687" stopIfTrue="1" operator="equal">
      <formula>"NO ADMISIBLE"</formula>
    </cfRule>
  </conditionalFormatting>
  <conditionalFormatting sqref="S435:S444">
    <cfRule type="cellIs" dxfId="674" priority="685" stopIfTrue="1" operator="equal">
      <formula>"NO ADMISIBLE"</formula>
    </cfRule>
    <cfRule type="cellIs" dxfId="673" priority="686" stopIfTrue="1" operator="equal">
      <formula>"ADMISIBLE"</formula>
    </cfRule>
  </conditionalFormatting>
  <conditionalFormatting sqref="S435:S444">
    <cfRule type="cellIs" dxfId="672" priority="684" operator="equal">
      <formula>"NO CUMPLE"</formula>
    </cfRule>
  </conditionalFormatting>
  <conditionalFormatting sqref="S447:S456">
    <cfRule type="cellIs" dxfId="671" priority="683" stopIfTrue="1" operator="equal">
      <formula>"NO ADMISIBLE"</formula>
    </cfRule>
  </conditionalFormatting>
  <conditionalFormatting sqref="S447:S456">
    <cfRule type="cellIs" dxfId="670" priority="681" stopIfTrue="1" operator="equal">
      <formula>"NO ADMISIBLE"</formula>
    </cfRule>
    <cfRule type="cellIs" dxfId="669" priority="682" stopIfTrue="1" operator="equal">
      <formula>"ADMISIBLE"</formula>
    </cfRule>
  </conditionalFormatting>
  <conditionalFormatting sqref="S447:S456">
    <cfRule type="cellIs" dxfId="668" priority="680" operator="equal">
      <formula>"NO CUMPLE"</formula>
    </cfRule>
  </conditionalFormatting>
  <conditionalFormatting sqref="S459:S468">
    <cfRule type="cellIs" dxfId="667" priority="679" stopIfTrue="1" operator="equal">
      <formula>"NO ADMISIBLE"</formula>
    </cfRule>
  </conditionalFormatting>
  <conditionalFormatting sqref="S459:S468">
    <cfRule type="cellIs" dxfId="666" priority="677" stopIfTrue="1" operator="equal">
      <formula>"NO ADMISIBLE"</formula>
    </cfRule>
    <cfRule type="cellIs" dxfId="665" priority="678" stopIfTrue="1" operator="equal">
      <formula>"ADMISIBLE"</formula>
    </cfRule>
  </conditionalFormatting>
  <conditionalFormatting sqref="S459:S468">
    <cfRule type="cellIs" dxfId="664" priority="676" operator="equal">
      <formula>"NO CUMPLE"</formula>
    </cfRule>
  </conditionalFormatting>
  <conditionalFormatting sqref="S471:S480">
    <cfRule type="cellIs" dxfId="663" priority="675" stopIfTrue="1" operator="equal">
      <formula>"NO ADMISIBLE"</formula>
    </cfRule>
  </conditionalFormatting>
  <conditionalFormatting sqref="S471:S480">
    <cfRule type="cellIs" dxfId="662" priority="673" stopIfTrue="1" operator="equal">
      <formula>"NO ADMISIBLE"</formula>
    </cfRule>
    <cfRule type="cellIs" dxfId="661" priority="674" stopIfTrue="1" operator="equal">
      <formula>"ADMISIBLE"</formula>
    </cfRule>
  </conditionalFormatting>
  <conditionalFormatting sqref="S471:S480">
    <cfRule type="cellIs" dxfId="660" priority="672" operator="equal">
      <formula>"NO CUMPLE"</formula>
    </cfRule>
  </conditionalFormatting>
  <conditionalFormatting sqref="S483:S492">
    <cfRule type="cellIs" dxfId="659" priority="671" stopIfTrue="1" operator="equal">
      <formula>"NO ADMISIBLE"</formula>
    </cfRule>
  </conditionalFormatting>
  <conditionalFormatting sqref="S483:S492">
    <cfRule type="cellIs" dxfId="658" priority="669" stopIfTrue="1" operator="equal">
      <formula>"NO ADMISIBLE"</formula>
    </cfRule>
    <cfRule type="cellIs" dxfId="657" priority="670" stopIfTrue="1" operator="equal">
      <formula>"ADMISIBLE"</formula>
    </cfRule>
  </conditionalFormatting>
  <conditionalFormatting sqref="S483:S492">
    <cfRule type="cellIs" dxfId="656" priority="668" operator="equal">
      <formula>"NO CUMPLE"</formula>
    </cfRule>
  </conditionalFormatting>
  <conditionalFormatting sqref="S495:S504">
    <cfRule type="cellIs" dxfId="655" priority="667" stopIfTrue="1" operator="equal">
      <formula>"NO ADMISIBLE"</formula>
    </cfRule>
  </conditionalFormatting>
  <conditionalFormatting sqref="S495:S504">
    <cfRule type="cellIs" dxfId="654" priority="665" stopIfTrue="1" operator="equal">
      <formula>"NO ADMISIBLE"</formula>
    </cfRule>
    <cfRule type="cellIs" dxfId="653" priority="666" stopIfTrue="1" operator="equal">
      <formula>"ADMISIBLE"</formula>
    </cfRule>
  </conditionalFormatting>
  <conditionalFormatting sqref="S495:S504">
    <cfRule type="cellIs" dxfId="652" priority="664" operator="equal">
      <formula>"NO CUMPLE"</formula>
    </cfRule>
  </conditionalFormatting>
  <conditionalFormatting sqref="S507:S516">
    <cfRule type="cellIs" dxfId="651" priority="663" stopIfTrue="1" operator="equal">
      <formula>"NO ADMISIBLE"</formula>
    </cfRule>
  </conditionalFormatting>
  <conditionalFormatting sqref="S507:S516">
    <cfRule type="cellIs" dxfId="650" priority="661" stopIfTrue="1" operator="equal">
      <formula>"NO ADMISIBLE"</formula>
    </cfRule>
    <cfRule type="cellIs" dxfId="649" priority="662" stopIfTrue="1" operator="equal">
      <formula>"ADMISIBLE"</formula>
    </cfRule>
  </conditionalFormatting>
  <conditionalFormatting sqref="S507:S516">
    <cfRule type="cellIs" dxfId="648" priority="660" operator="equal">
      <formula>"NO CUMPLE"</formula>
    </cfRule>
  </conditionalFormatting>
  <conditionalFormatting sqref="S519:S528">
    <cfRule type="cellIs" dxfId="647" priority="659" stopIfTrue="1" operator="equal">
      <formula>"NO ADMISIBLE"</formula>
    </cfRule>
  </conditionalFormatting>
  <conditionalFormatting sqref="S519:S528">
    <cfRule type="cellIs" dxfId="646" priority="657" stopIfTrue="1" operator="equal">
      <formula>"NO ADMISIBLE"</formula>
    </cfRule>
    <cfRule type="cellIs" dxfId="645" priority="658" stopIfTrue="1" operator="equal">
      <formula>"ADMISIBLE"</formula>
    </cfRule>
  </conditionalFormatting>
  <conditionalFormatting sqref="S519:S528">
    <cfRule type="cellIs" dxfId="644" priority="656" operator="equal">
      <formula>"NO CUMPLE"</formula>
    </cfRule>
  </conditionalFormatting>
  <conditionalFormatting sqref="S531:S540">
    <cfRule type="cellIs" dxfId="643" priority="655" stopIfTrue="1" operator="equal">
      <formula>"NO ADMISIBLE"</formula>
    </cfRule>
  </conditionalFormatting>
  <conditionalFormatting sqref="S531:S540">
    <cfRule type="cellIs" dxfId="642" priority="653" stopIfTrue="1" operator="equal">
      <formula>"NO ADMISIBLE"</formula>
    </cfRule>
    <cfRule type="cellIs" dxfId="641" priority="654" stopIfTrue="1" operator="equal">
      <formula>"ADMISIBLE"</formula>
    </cfRule>
  </conditionalFormatting>
  <conditionalFormatting sqref="S531:S540">
    <cfRule type="cellIs" dxfId="640" priority="652" operator="equal">
      <formula>"NO CUMPLE"</formula>
    </cfRule>
  </conditionalFormatting>
  <conditionalFormatting sqref="S543:S552">
    <cfRule type="cellIs" dxfId="639" priority="651" stopIfTrue="1" operator="equal">
      <formula>"NO ADMISIBLE"</formula>
    </cfRule>
  </conditionalFormatting>
  <conditionalFormatting sqref="S543:S552">
    <cfRule type="cellIs" dxfId="638" priority="649" stopIfTrue="1" operator="equal">
      <formula>"NO ADMISIBLE"</formula>
    </cfRule>
    <cfRule type="cellIs" dxfId="637" priority="650" stopIfTrue="1" operator="equal">
      <formula>"ADMISIBLE"</formula>
    </cfRule>
  </conditionalFormatting>
  <conditionalFormatting sqref="S543:S552">
    <cfRule type="cellIs" dxfId="636" priority="648" operator="equal">
      <formula>"NO CUMPLE"</formula>
    </cfRule>
  </conditionalFormatting>
  <conditionalFormatting sqref="S555:S564">
    <cfRule type="cellIs" dxfId="635" priority="647" stopIfTrue="1" operator="equal">
      <formula>"NO ADMISIBLE"</formula>
    </cfRule>
  </conditionalFormatting>
  <conditionalFormatting sqref="S555:S564">
    <cfRule type="cellIs" dxfId="634" priority="645" stopIfTrue="1" operator="equal">
      <formula>"NO ADMISIBLE"</formula>
    </cfRule>
    <cfRule type="cellIs" dxfId="633" priority="646" stopIfTrue="1" operator="equal">
      <formula>"ADMISIBLE"</formula>
    </cfRule>
  </conditionalFormatting>
  <conditionalFormatting sqref="S555:S564">
    <cfRule type="cellIs" dxfId="632" priority="644" operator="equal">
      <formula>"NO CUMPLE"</formula>
    </cfRule>
  </conditionalFormatting>
  <conditionalFormatting sqref="S567:S576">
    <cfRule type="cellIs" dxfId="631" priority="643" stopIfTrue="1" operator="equal">
      <formula>"NO ADMISIBLE"</formula>
    </cfRule>
  </conditionalFormatting>
  <conditionalFormatting sqref="S567:S576">
    <cfRule type="cellIs" dxfId="630" priority="641" stopIfTrue="1" operator="equal">
      <formula>"NO ADMISIBLE"</formula>
    </cfRule>
    <cfRule type="cellIs" dxfId="629" priority="642" stopIfTrue="1" operator="equal">
      <formula>"ADMISIBLE"</formula>
    </cfRule>
  </conditionalFormatting>
  <conditionalFormatting sqref="S567:S576">
    <cfRule type="cellIs" dxfId="628" priority="640" operator="equal">
      <formula>"NO CUMPLE"</formula>
    </cfRule>
  </conditionalFormatting>
  <conditionalFormatting sqref="S579:S588">
    <cfRule type="cellIs" dxfId="627" priority="639" stopIfTrue="1" operator="equal">
      <formula>"NO ADMISIBLE"</formula>
    </cfRule>
  </conditionalFormatting>
  <conditionalFormatting sqref="S579:S588">
    <cfRule type="cellIs" dxfId="626" priority="637" stopIfTrue="1" operator="equal">
      <formula>"NO ADMISIBLE"</formula>
    </cfRule>
    <cfRule type="cellIs" dxfId="625" priority="638" stopIfTrue="1" operator="equal">
      <formula>"ADMISIBLE"</formula>
    </cfRule>
  </conditionalFormatting>
  <conditionalFormatting sqref="S579:S588">
    <cfRule type="cellIs" dxfId="624" priority="636" operator="equal">
      <formula>"NO CUMPLE"</formula>
    </cfRule>
  </conditionalFormatting>
  <conditionalFormatting sqref="S591:S600">
    <cfRule type="cellIs" dxfId="623" priority="635" stopIfTrue="1" operator="equal">
      <formula>"NO ADMISIBLE"</formula>
    </cfRule>
  </conditionalFormatting>
  <conditionalFormatting sqref="S591:S600">
    <cfRule type="cellIs" dxfId="622" priority="633" stopIfTrue="1" operator="equal">
      <formula>"NO ADMISIBLE"</formula>
    </cfRule>
    <cfRule type="cellIs" dxfId="621" priority="634" stopIfTrue="1" operator="equal">
      <formula>"ADMISIBLE"</formula>
    </cfRule>
  </conditionalFormatting>
  <conditionalFormatting sqref="S591:S600">
    <cfRule type="cellIs" dxfId="620" priority="632" operator="equal">
      <formula>"NO CUMPLE"</formula>
    </cfRule>
  </conditionalFormatting>
  <conditionalFormatting sqref="S603:S612">
    <cfRule type="cellIs" dxfId="619" priority="631" stopIfTrue="1" operator="equal">
      <formula>"NO ADMISIBLE"</formula>
    </cfRule>
  </conditionalFormatting>
  <conditionalFormatting sqref="S603:S612">
    <cfRule type="cellIs" dxfId="618" priority="629" stopIfTrue="1" operator="equal">
      <formula>"NO ADMISIBLE"</formula>
    </cfRule>
    <cfRule type="cellIs" dxfId="617" priority="630" stopIfTrue="1" operator="equal">
      <formula>"ADMISIBLE"</formula>
    </cfRule>
  </conditionalFormatting>
  <conditionalFormatting sqref="S603:S612">
    <cfRule type="cellIs" dxfId="616" priority="628" operator="equal">
      <formula>"NO CUMPLE"</formula>
    </cfRule>
  </conditionalFormatting>
  <conditionalFormatting sqref="S615:S624">
    <cfRule type="cellIs" dxfId="615" priority="627" stopIfTrue="1" operator="equal">
      <formula>"NO ADMISIBLE"</formula>
    </cfRule>
  </conditionalFormatting>
  <conditionalFormatting sqref="S615:S624">
    <cfRule type="cellIs" dxfId="614" priority="625" stopIfTrue="1" operator="equal">
      <formula>"NO ADMISIBLE"</formula>
    </cfRule>
    <cfRule type="cellIs" dxfId="613" priority="626" stopIfTrue="1" operator="equal">
      <formula>"ADMISIBLE"</formula>
    </cfRule>
  </conditionalFormatting>
  <conditionalFormatting sqref="S615:S624">
    <cfRule type="cellIs" dxfId="612" priority="624" operator="equal">
      <formula>"NO CUMPLE"</formula>
    </cfRule>
  </conditionalFormatting>
  <conditionalFormatting sqref="S627:S636">
    <cfRule type="cellIs" dxfId="611" priority="623" stopIfTrue="1" operator="equal">
      <formula>"NO ADMISIBLE"</formula>
    </cfRule>
  </conditionalFormatting>
  <conditionalFormatting sqref="S627:S636">
    <cfRule type="cellIs" dxfId="610" priority="621" stopIfTrue="1" operator="equal">
      <formula>"NO ADMISIBLE"</formula>
    </cfRule>
    <cfRule type="cellIs" dxfId="609" priority="622" stopIfTrue="1" operator="equal">
      <formula>"ADMISIBLE"</formula>
    </cfRule>
  </conditionalFormatting>
  <conditionalFormatting sqref="S627:S636">
    <cfRule type="cellIs" dxfId="608" priority="620" operator="equal">
      <formula>"NO CUMPLE"</formula>
    </cfRule>
  </conditionalFormatting>
  <conditionalFormatting sqref="S639:S648">
    <cfRule type="cellIs" dxfId="607" priority="619" stopIfTrue="1" operator="equal">
      <formula>"NO ADMISIBLE"</formula>
    </cfRule>
  </conditionalFormatting>
  <conditionalFormatting sqref="S639:S648">
    <cfRule type="cellIs" dxfId="606" priority="617" stopIfTrue="1" operator="equal">
      <formula>"NO ADMISIBLE"</formula>
    </cfRule>
    <cfRule type="cellIs" dxfId="605" priority="618" stopIfTrue="1" operator="equal">
      <formula>"ADMISIBLE"</formula>
    </cfRule>
  </conditionalFormatting>
  <conditionalFormatting sqref="S639:S648">
    <cfRule type="cellIs" dxfId="604" priority="616" operator="equal">
      <formula>"NO CUMPLE"</formula>
    </cfRule>
  </conditionalFormatting>
  <conditionalFormatting sqref="S651:S660">
    <cfRule type="cellIs" dxfId="603" priority="615" stopIfTrue="1" operator="equal">
      <formula>"NO ADMISIBLE"</formula>
    </cfRule>
  </conditionalFormatting>
  <conditionalFormatting sqref="S651:S660">
    <cfRule type="cellIs" dxfId="602" priority="613" stopIfTrue="1" operator="equal">
      <formula>"NO ADMISIBLE"</formula>
    </cfRule>
    <cfRule type="cellIs" dxfId="601" priority="614" stopIfTrue="1" operator="equal">
      <formula>"ADMISIBLE"</formula>
    </cfRule>
  </conditionalFormatting>
  <conditionalFormatting sqref="S651:S660">
    <cfRule type="cellIs" dxfId="600" priority="612" operator="equal">
      <formula>"NO CUMPLE"</formula>
    </cfRule>
  </conditionalFormatting>
  <conditionalFormatting sqref="S663:S672">
    <cfRule type="cellIs" dxfId="599" priority="611" stopIfTrue="1" operator="equal">
      <formula>"NO ADMISIBLE"</formula>
    </cfRule>
  </conditionalFormatting>
  <conditionalFormatting sqref="S663:S672">
    <cfRule type="cellIs" dxfId="598" priority="609" stopIfTrue="1" operator="equal">
      <formula>"NO ADMISIBLE"</formula>
    </cfRule>
    <cfRule type="cellIs" dxfId="597" priority="610" stopIfTrue="1" operator="equal">
      <formula>"ADMISIBLE"</formula>
    </cfRule>
  </conditionalFormatting>
  <conditionalFormatting sqref="S663:S672">
    <cfRule type="cellIs" dxfId="596" priority="608" operator="equal">
      <formula>"NO CUMPLE"</formula>
    </cfRule>
  </conditionalFormatting>
  <conditionalFormatting sqref="S675:S684">
    <cfRule type="cellIs" dxfId="595" priority="607" stopIfTrue="1" operator="equal">
      <formula>"NO ADMISIBLE"</formula>
    </cfRule>
  </conditionalFormatting>
  <conditionalFormatting sqref="S675:S684">
    <cfRule type="cellIs" dxfId="594" priority="605" stopIfTrue="1" operator="equal">
      <formula>"NO ADMISIBLE"</formula>
    </cfRule>
    <cfRule type="cellIs" dxfId="593" priority="606" stopIfTrue="1" operator="equal">
      <formula>"ADMISIBLE"</formula>
    </cfRule>
  </conditionalFormatting>
  <conditionalFormatting sqref="S675:S684">
    <cfRule type="cellIs" dxfId="592" priority="604" operator="equal">
      <formula>"NO CUMPLE"</formula>
    </cfRule>
  </conditionalFormatting>
  <conditionalFormatting sqref="S687:S696">
    <cfRule type="cellIs" dxfId="591" priority="603" stopIfTrue="1" operator="equal">
      <formula>"NO ADMISIBLE"</formula>
    </cfRule>
  </conditionalFormatting>
  <conditionalFormatting sqref="S687:S696">
    <cfRule type="cellIs" dxfId="590" priority="601" stopIfTrue="1" operator="equal">
      <formula>"NO ADMISIBLE"</formula>
    </cfRule>
    <cfRule type="cellIs" dxfId="589" priority="602" stopIfTrue="1" operator="equal">
      <formula>"ADMISIBLE"</formula>
    </cfRule>
  </conditionalFormatting>
  <conditionalFormatting sqref="S687:S696">
    <cfRule type="cellIs" dxfId="588" priority="600" operator="equal">
      <formula>"NO CUMPLE"</formula>
    </cfRule>
  </conditionalFormatting>
  <conditionalFormatting sqref="S699:S708">
    <cfRule type="cellIs" dxfId="587" priority="599" stopIfTrue="1" operator="equal">
      <formula>"NO ADMISIBLE"</formula>
    </cfRule>
  </conditionalFormatting>
  <conditionalFormatting sqref="S699:S708">
    <cfRule type="cellIs" dxfId="586" priority="597" stopIfTrue="1" operator="equal">
      <formula>"NO ADMISIBLE"</formula>
    </cfRule>
    <cfRule type="cellIs" dxfId="585" priority="598" stopIfTrue="1" operator="equal">
      <formula>"ADMISIBLE"</formula>
    </cfRule>
  </conditionalFormatting>
  <conditionalFormatting sqref="S699:S708">
    <cfRule type="cellIs" dxfId="584" priority="596" operator="equal">
      <formula>"NO CUMPLE"</formula>
    </cfRule>
  </conditionalFormatting>
  <conditionalFormatting sqref="S711:S720">
    <cfRule type="cellIs" dxfId="583" priority="595" stopIfTrue="1" operator="equal">
      <formula>"NO ADMISIBLE"</formula>
    </cfRule>
  </conditionalFormatting>
  <conditionalFormatting sqref="S711:S720">
    <cfRule type="cellIs" dxfId="582" priority="593" stopIfTrue="1" operator="equal">
      <formula>"NO ADMISIBLE"</formula>
    </cfRule>
    <cfRule type="cellIs" dxfId="581" priority="594" stopIfTrue="1" operator="equal">
      <formula>"ADMISIBLE"</formula>
    </cfRule>
  </conditionalFormatting>
  <conditionalFormatting sqref="S711:S720">
    <cfRule type="cellIs" dxfId="580" priority="592" operator="equal">
      <formula>"NO CUMPLE"</formula>
    </cfRule>
  </conditionalFormatting>
  <conditionalFormatting sqref="S723:S732">
    <cfRule type="cellIs" dxfId="579" priority="591" stopIfTrue="1" operator="equal">
      <formula>"NO ADMISIBLE"</formula>
    </cfRule>
  </conditionalFormatting>
  <conditionalFormatting sqref="S723:S732">
    <cfRule type="cellIs" dxfId="578" priority="589" stopIfTrue="1" operator="equal">
      <formula>"NO ADMISIBLE"</formula>
    </cfRule>
    <cfRule type="cellIs" dxfId="577" priority="590" stopIfTrue="1" operator="equal">
      <formula>"ADMISIBLE"</formula>
    </cfRule>
  </conditionalFormatting>
  <conditionalFormatting sqref="S723:S732">
    <cfRule type="cellIs" dxfId="576" priority="588" operator="equal">
      <formula>"NO CUMPLE"</formula>
    </cfRule>
  </conditionalFormatting>
  <conditionalFormatting sqref="S735:S744">
    <cfRule type="cellIs" dxfId="575" priority="587" stopIfTrue="1" operator="equal">
      <formula>"NO ADMISIBLE"</formula>
    </cfRule>
  </conditionalFormatting>
  <conditionalFormatting sqref="S735:S744">
    <cfRule type="cellIs" dxfId="574" priority="585" stopIfTrue="1" operator="equal">
      <formula>"NO ADMISIBLE"</formula>
    </cfRule>
    <cfRule type="cellIs" dxfId="573" priority="586" stopIfTrue="1" operator="equal">
      <formula>"ADMISIBLE"</formula>
    </cfRule>
  </conditionalFormatting>
  <conditionalFormatting sqref="S735:S744">
    <cfRule type="cellIs" dxfId="572" priority="584" operator="equal">
      <formula>"NO CUMPLE"</formula>
    </cfRule>
  </conditionalFormatting>
  <conditionalFormatting sqref="S759:S768">
    <cfRule type="cellIs" dxfId="571" priority="579" stopIfTrue="1" operator="equal">
      <formula>"NO ADMISIBLE"</formula>
    </cfRule>
  </conditionalFormatting>
  <conditionalFormatting sqref="S759:S768">
    <cfRule type="cellIs" dxfId="570" priority="577" stopIfTrue="1" operator="equal">
      <formula>"NO ADMISIBLE"</formula>
    </cfRule>
    <cfRule type="cellIs" dxfId="569" priority="578" stopIfTrue="1" operator="equal">
      <formula>"ADMISIBLE"</formula>
    </cfRule>
  </conditionalFormatting>
  <conditionalFormatting sqref="S759:S768">
    <cfRule type="cellIs" dxfId="568" priority="576" operator="equal">
      <formula>"NO CUMPLE"</formula>
    </cfRule>
  </conditionalFormatting>
  <conditionalFormatting sqref="S771:S780">
    <cfRule type="cellIs" dxfId="567" priority="575" stopIfTrue="1" operator="equal">
      <formula>"NO ADMISIBLE"</formula>
    </cfRule>
  </conditionalFormatting>
  <conditionalFormatting sqref="S771:S780">
    <cfRule type="cellIs" dxfId="566" priority="573" stopIfTrue="1" operator="equal">
      <formula>"NO ADMISIBLE"</formula>
    </cfRule>
    <cfRule type="cellIs" dxfId="565" priority="574" stopIfTrue="1" operator="equal">
      <formula>"ADMISIBLE"</formula>
    </cfRule>
  </conditionalFormatting>
  <conditionalFormatting sqref="S771:S780">
    <cfRule type="cellIs" dxfId="564" priority="572" operator="equal">
      <formula>"NO CUMPLE"</formula>
    </cfRule>
  </conditionalFormatting>
  <conditionalFormatting sqref="S783:S792">
    <cfRule type="cellIs" dxfId="563" priority="571" stopIfTrue="1" operator="equal">
      <formula>"NO ADMISIBLE"</formula>
    </cfRule>
  </conditionalFormatting>
  <conditionalFormatting sqref="S783:S792">
    <cfRule type="cellIs" dxfId="562" priority="569" stopIfTrue="1" operator="equal">
      <formula>"NO ADMISIBLE"</formula>
    </cfRule>
    <cfRule type="cellIs" dxfId="561" priority="570" stopIfTrue="1" operator="equal">
      <formula>"ADMISIBLE"</formula>
    </cfRule>
  </conditionalFormatting>
  <conditionalFormatting sqref="S783:S792">
    <cfRule type="cellIs" dxfId="560" priority="568" operator="equal">
      <formula>"NO CUMPLE"</formula>
    </cfRule>
  </conditionalFormatting>
  <conditionalFormatting sqref="S795:S804">
    <cfRule type="cellIs" dxfId="559" priority="567" stopIfTrue="1" operator="equal">
      <formula>"NO ADMISIBLE"</formula>
    </cfRule>
  </conditionalFormatting>
  <conditionalFormatting sqref="S795:S804">
    <cfRule type="cellIs" dxfId="558" priority="565" stopIfTrue="1" operator="equal">
      <formula>"NO ADMISIBLE"</formula>
    </cfRule>
    <cfRule type="cellIs" dxfId="557" priority="566" stopIfTrue="1" operator="equal">
      <formula>"ADMISIBLE"</formula>
    </cfRule>
  </conditionalFormatting>
  <conditionalFormatting sqref="S795:S804">
    <cfRule type="cellIs" dxfId="556" priority="564" operator="equal">
      <formula>"NO CUMPLE"</formula>
    </cfRule>
  </conditionalFormatting>
  <conditionalFormatting sqref="S807:S816">
    <cfRule type="cellIs" dxfId="555" priority="563" stopIfTrue="1" operator="equal">
      <formula>"NO ADMISIBLE"</formula>
    </cfRule>
  </conditionalFormatting>
  <conditionalFormatting sqref="S807:S816">
    <cfRule type="cellIs" dxfId="554" priority="561" stopIfTrue="1" operator="equal">
      <formula>"NO ADMISIBLE"</formula>
    </cfRule>
    <cfRule type="cellIs" dxfId="553" priority="562" stopIfTrue="1" operator="equal">
      <formula>"ADMISIBLE"</formula>
    </cfRule>
  </conditionalFormatting>
  <conditionalFormatting sqref="S807:S816">
    <cfRule type="cellIs" dxfId="552" priority="560" operator="equal">
      <formula>"NO CUMPLE"</formula>
    </cfRule>
  </conditionalFormatting>
  <conditionalFormatting sqref="S819:S828">
    <cfRule type="cellIs" dxfId="551" priority="559" stopIfTrue="1" operator="equal">
      <formula>"NO ADMISIBLE"</formula>
    </cfRule>
  </conditionalFormatting>
  <conditionalFormatting sqref="S819:S828">
    <cfRule type="cellIs" dxfId="550" priority="557" stopIfTrue="1" operator="equal">
      <formula>"NO ADMISIBLE"</formula>
    </cfRule>
    <cfRule type="cellIs" dxfId="549" priority="558" stopIfTrue="1" operator="equal">
      <formula>"ADMISIBLE"</formula>
    </cfRule>
  </conditionalFormatting>
  <conditionalFormatting sqref="S819:S828">
    <cfRule type="cellIs" dxfId="548" priority="556" operator="equal">
      <formula>"NO CUMPLE"</formula>
    </cfRule>
  </conditionalFormatting>
  <conditionalFormatting sqref="S831:S840">
    <cfRule type="cellIs" dxfId="547" priority="555" stopIfTrue="1" operator="equal">
      <formula>"NO ADMISIBLE"</formula>
    </cfRule>
  </conditionalFormatting>
  <conditionalFormatting sqref="S831:S840">
    <cfRule type="cellIs" dxfId="546" priority="553" stopIfTrue="1" operator="equal">
      <formula>"NO ADMISIBLE"</formula>
    </cfRule>
    <cfRule type="cellIs" dxfId="545" priority="554" stopIfTrue="1" operator="equal">
      <formula>"ADMISIBLE"</formula>
    </cfRule>
  </conditionalFormatting>
  <conditionalFormatting sqref="S831:S840">
    <cfRule type="cellIs" dxfId="544" priority="552" operator="equal">
      <formula>"NO CUMPLE"</formula>
    </cfRule>
  </conditionalFormatting>
  <conditionalFormatting sqref="S843:S852">
    <cfRule type="cellIs" dxfId="543" priority="551" stopIfTrue="1" operator="equal">
      <formula>"NO ADMISIBLE"</formula>
    </cfRule>
  </conditionalFormatting>
  <conditionalFormatting sqref="S843:S852">
    <cfRule type="cellIs" dxfId="542" priority="549" stopIfTrue="1" operator="equal">
      <formula>"NO ADMISIBLE"</formula>
    </cfRule>
    <cfRule type="cellIs" dxfId="541" priority="550" stopIfTrue="1" operator="equal">
      <formula>"ADMISIBLE"</formula>
    </cfRule>
  </conditionalFormatting>
  <conditionalFormatting sqref="S843:S852">
    <cfRule type="cellIs" dxfId="540" priority="548" operator="equal">
      <formula>"NO CUMPLE"</formula>
    </cfRule>
  </conditionalFormatting>
  <conditionalFormatting sqref="S855:S864">
    <cfRule type="cellIs" dxfId="539" priority="547" stopIfTrue="1" operator="equal">
      <formula>"NO ADMISIBLE"</formula>
    </cfRule>
  </conditionalFormatting>
  <conditionalFormatting sqref="S855:S864">
    <cfRule type="cellIs" dxfId="538" priority="545" stopIfTrue="1" operator="equal">
      <formula>"NO ADMISIBLE"</formula>
    </cfRule>
    <cfRule type="cellIs" dxfId="537" priority="546" stopIfTrue="1" operator="equal">
      <formula>"ADMISIBLE"</formula>
    </cfRule>
  </conditionalFormatting>
  <conditionalFormatting sqref="S855:S864">
    <cfRule type="cellIs" dxfId="536" priority="544" operator="equal">
      <formula>"NO CUMPLE"</formula>
    </cfRule>
  </conditionalFormatting>
  <conditionalFormatting sqref="S867:S876">
    <cfRule type="cellIs" dxfId="535" priority="543" stopIfTrue="1" operator="equal">
      <formula>"NO ADMISIBLE"</formula>
    </cfRule>
  </conditionalFormatting>
  <conditionalFormatting sqref="S867:S876">
    <cfRule type="cellIs" dxfId="534" priority="541" stopIfTrue="1" operator="equal">
      <formula>"NO ADMISIBLE"</formula>
    </cfRule>
    <cfRule type="cellIs" dxfId="533" priority="542" stopIfTrue="1" operator="equal">
      <formula>"ADMISIBLE"</formula>
    </cfRule>
  </conditionalFormatting>
  <conditionalFormatting sqref="S867:S876">
    <cfRule type="cellIs" dxfId="532" priority="540" operator="equal">
      <formula>"NO CUMPLE"</formula>
    </cfRule>
  </conditionalFormatting>
  <conditionalFormatting sqref="S879:S888">
    <cfRule type="cellIs" dxfId="531" priority="539" stopIfTrue="1" operator="equal">
      <formula>"NO ADMISIBLE"</formula>
    </cfRule>
  </conditionalFormatting>
  <conditionalFormatting sqref="S879:S888">
    <cfRule type="cellIs" dxfId="530" priority="537" stopIfTrue="1" operator="equal">
      <formula>"NO ADMISIBLE"</formula>
    </cfRule>
    <cfRule type="cellIs" dxfId="529" priority="538" stopIfTrue="1" operator="equal">
      <formula>"ADMISIBLE"</formula>
    </cfRule>
  </conditionalFormatting>
  <conditionalFormatting sqref="S879:S888">
    <cfRule type="cellIs" dxfId="528" priority="536" operator="equal">
      <formula>"NO CUMPLE"</formula>
    </cfRule>
  </conditionalFormatting>
  <conditionalFormatting sqref="S891:S900">
    <cfRule type="cellIs" dxfId="527" priority="535" stopIfTrue="1" operator="equal">
      <formula>"NO ADMISIBLE"</formula>
    </cfRule>
  </conditionalFormatting>
  <conditionalFormatting sqref="S891:S900">
    <cfRule type="cellIs" dxfId="526" priority="533" stopIfTrue="1" operator="equal">
      <formula>"NO ADMISIBLE"</formula>
    </cfRule>
    <cfRule type="cellIs" dxfId="525" priority="534" stopIfTrue="1" operator="equal">
      <formula>"ADMISIBLE"</formula>
    </cfRule>
  </conditionalFormatting>
  <conditionalFormatting sqref="S891:S900">
    <cfRule type="cellIs" dxfId="524" priority="532" operator="equal">
      <formula>"NO CUMPLE"</formula>
    </cfRule>
  </conditionalFormatting>
  <conditionalFormatting sqref="S903:S912">
    <cfRule type="cellIs" dxfId="523" priority="531" stopIfTrue="1" operator="equal">
      <formula>"NO ADMISIBLE"</formula>
    </cfRule>
  </conditionalFormatting>
  <conditionalFormatting sqref="S903:S912">
    <cfRule type="cellIs" dxfId="522" priority="529" stopIfTrue="1" operator="equal">
      <formula>"NO ADMISIBLE"</formula>
    </cfRule>
    <cfRule type="cellIs" dxfId="521" priority="530" stopIfTrue="1" operator="equal">
      <formula>"ADMISIBLE"</formula>
    </cfRule>
  </conditionalFormatting>
  <conditionalFormatting sqref="S903:S912">
    <cfRule type="cellIs" dxfId="520" priority="528" operator="equal">
      <formula>"NO CUMPLE"</formula>
    </cfRule>
  </conditionalFormatting>
  <conditionalFormatting sqref="S915:S924">
    <cfRule type="cellIs" dxfId="519" priority="527" stopIfTrue="1" operator="equal">
      <formula>"NO ADMISIBLE"</formula>
    </cfRule>
  </conditionalFormatting>
  <conditionalFormatting sqref="S915:S924">
    <cfRule type="cellIs" dxfId="518" priority="525" stopIfTrue="1" operator="equal">
      <formula>"NO ADMISIBLE"</formula>
    </cfRule>
    <cfRule type="cellIs" dxfId="517" priority="526" stopIfTrue="1" operator="equal">
      <formula>"ADMISIBLE"</formula>
    </cfRule>
  </conditionalFormatting>
  <conditionalFormatting sqref="S915:S924">
    <cfRule type="cellIs" dxfId="516" priority="524" operator="equal">
      <formula>"NO CUMPLE"</formula>
    </cfRule>
  </conditionalFormatting>
  <conditionalFormatting sqref="S927:S936">
    <cfRule type="cellIs" dxfId="515" priority="523" stopIfTrue="1" operator="equal">
      <formula>"NO ADMISIBLE"</formula>
    </cfRule>
  </conditionalFormatting>
  <conditionalFormatting sqref="S927:S936">
    <cfRule type="cellIs" dxfId="514" priority="521" stopIfTrue="1" operator="equal">
      <formula>"NO ADMISIBLE"</formula>
    </cfRule>
    <cfRule type="cellIs" dxfId="513" priority="522" stopIfTrue="1" operator="equal">
      <formula>"ADMISIBLE"</formula>
    </cfRule>
  </conditionalFormatting>
  <conditionalFormatting sqref="S927:S936">
    <cfRule type="cellIs" dxfId="512" priority="520" operator="equal">
      <formula>"NO CUMPLE"</formula>
    </cfRule>
  </conditionalFormatting>
  <conditionalFormatting sqref="S939:S948">
    <cfRule type="cellIs" dxfId="511" priority="519" stopIfTrue="1" operator="equal">
      <formula>"NO ADMISIBLE"</formula>
    </cfRule>
  </conditionalFormatting>
  <conditionalFormatting sqref="S939:S948">
    <cfRule type="cellIs" dxfId="510" priority="517" stopIfTrue="1" operator="equal">
      <formula>"NO ADMISIBLE"</formula>
    </cfRule>
    <cfRule type="cellIs" dxfId="509" priority="518" stopIfTrue="1" operator="equal">
      <formula>"ADMISIBLE"</formula>
    </cfRule>
  </conditionalFormatting>
  <conditionalFormatting sqref="S939:S948">
    <cfRule type="cellIs" dxfId="508" priority="516" operator="equal">
      <formula>"NO CUMPLE"</formula>
    </cfRule>
  </conditionalFormatting>
  <conditionalFormatting sqref="S951:S960">
    <cfRule type="cellIs" dxfId="507" priority="515" stopIfTrue="1" operator="equal">
      <formula>"NO ADMISIBLE"</formula>
    </cfRule>
  </conditionalFormatting>
  <conditionalFormatting sqref="S951:S960">
    <cfRule type="cellIs" dxfId="506" priority="513" stopIfTrue="1" operator="equal">
      <formula>"NO ADMISIBLE"</formula>
    </cfRule>
    <cfRule type="cellIs" dxfId="505" priority="514" stopIfTrue="1" operator="equal">
      <formula>"ADMISIBLE"</formula>
    </cfRule>
  </conditionalFormatting>
  <conditionalFormatting sqref="S951:S960">
    <cfRule type="cellIs" dxfId="504" priority="512" operator="equal">
      <formula>"NO CUMPLE"</formula>
    </cfRule>
  </conditionalFormatting>
  <conditionalFormatting sqref="S963:S972">
    <cfRule type="cellIs" dxfId="503" priority="511" stopIfTrue="1" operator="equal">
      <formula>"NO ADMISIBLE"</formula>
    </cfRule>
  </conditionalFormatting>
  <conditionalFormatting sqref="S963:S972">
    <cfRule type="cellIs" dxfId="502" priority="509" stopIfTrue="1" operator="equal">
      <formula>"NO ADMISIBLE"</formula>
    </cfRule>
    <cfRule type="cellIs" dxfId="501" priority="510" stopIfTrue="1" operator="equal">
      <formula>"ADMISIBLE"</formula>
    </cfRule>
  </conditionalFormatting>
  <conditionalFormatting sqref="S963:S972">
    <cfRule type="cellIs" dxfId="500" priority="508" operator="equal">
      <formula>"NO CUMPLE"</formula>
    </cfRule>
  </conditionalFormatting>
  <conditionalFormatting sqref="S975:S984">
    <cfRule type="cellIs" dxfId="499" priority="507" stopIfTrue="1" operator="equal">
      <formula>"NO ADMISIBLE"</formula>
    </cfRule>
  </conditionalFormatting>
  <conditionalFormatting sqref="S975:S984">
    <cfRule type="cellIs" dxfId="498" priority="505" stopIfTrue="1" operator="equal">
      <formula>"NO ADMISIBLE"</formula>
    </cfRule>
    <cfRule type="cellIs" dxfId="497" priority="506" stopIfTrue="1" operator="equal">
      <formula>"ADMISIBLE"</formula>
    </cfRule>
  </conditionalFormatting>
  <conditionalFormatting sqref="S975:S984">
    <cfRule type="cellIs" dxfId="496" priority="504" operator="equal">
      <formula>"NO CUMPLE"</formula>
    </cfRule>
  </conditionalFormatting>
  <conditionalFormatting sqref="S987:S996">
    <cfRule type="cellIs" dxfId="495" priority="503" stopIfTrue="1" operator="equal">
      <formula>"NO ADMISIBLE"</formula>
    </cfRule>
  </conditionalFormatting>
  <conditionalFormatting sqref="S987:S996">
    <cfRule type="cellIs" dxfId="494" priority="501" stopIfTrue="1" operator="equal">
      <formula>"NO ADMISIBLE"</formula>
    </cfRule>
    <cfRule type="cellIs" dxfId="493" priority="502" stopIfTrue="1" operator="equal">
      <formula>"ADMISIBLE"</formula>
    </cfRule>
  </conditionalFormatting>
  <conditionalFormatting sqref="S987:S996">
    <cfRule type="cellIs" dxfId="492" priority="500" operator="equal">
      <formula>"NO CUMPLE"</formula>
    </cfRule>
  </conditionalFormatting>
  <conditionalFormatting sqref="S999:S1008">
    <cfRule type="cellIs" dxfId="491" priority="499" stopIfTrue="1" operator="equal">
      <formula>"NO ADMISIBLE"</formula>
    </cfRule>
  </conditionalFormatting>
  <conditionalFormatting sqref="S999:S1008">
    <cfRule type="cellIs" dxfId="490" priority="497" stopIfTrue="1" operator="equal">
      <formula>"NO ADMISIBLE"</formula>
    </cfRule>
    <cfRule type="cellIs" dxfId="489" priority="498" stopIfTrue="1" operator="equal">
      <formula>"ADMISIBLE"</formula>
    </cfRule>
  </conditionalFormatting>
  <conditionalFormatting sqref="S999:S1008">
    <cfRule type="cellIs" dxfId="488" priority="496" operator="equal">
      <formula>"NO CUMPLE"</formula>
    </cfRule>
  </conditionalFormatting>
  <conditionalFormatting sqref="S1011:S1020">
    <cfRule type="cellIs" dxfId="487" priority="495" stopIfTrue="1" operator="equal">
      <formula>"NO ADMISIBLE"</formula>
    </cfRule>
  </conditionalFormatting>
  <conditionalFormatting sqref="S1011:S1020">
    <cfRule type="cellIs" dxfId="486" priority="493" stopIfTrue="1" operator="equal">
      <formula>"NO ADMISIBLE"</formula>
    </cfRule>
    <cfRule type="cellIs" dxfId="485" priority="494" stopIfTrue="1" operator="equal">
      <formula>"ADMISIBLE"</formula>
    </cfRule>
  </conditionalFormatting>
  <conditionalFormatting sqref="S1011:S1020">
    <cfRule type="cellIs" dxfId="484" priority="492" operator="equal">
      <formula>"NO CUMPLE"</formula>
    </cfRule>
  </conditionalFormatting>
  <conditionalFormatting sqref="S1023:S1032">
    <cfRule type="cellIs" dxfId="483" priority="491" stopIfTrue="1" operator="equal">
      <formula>"NO ADMISIBLE"</formula>
    </cfRule>
  </conditionalFormatting>
  <conditionalFormatting sqref="S1023:S1032">
    <cfRule type="cellIs" dxfId="482" priority="489" stopIfTrue="1" operator="equal">
      <formula>"NO ADMISIBLE"</formula>
    </cfRule>
    <cfRule type="cellIs" dxfId="481" priority="490" stopIfTrue="1" operator="equal">
      <formula>"ADMISIBLE"</formula>
    </cfRule>
  </conditionalFormatting>
  <conditionalFormatting sqref="S1023:S1032">
    <cfRule type="cellIs" dxfId="480" priority="488" operator="equal">
      <formula>"NO CUMPLE"</formula>
    </cfRule>
  </conditionalFormatting>
  <conditionalFormatting sqref="S1035:S1044">
    <cfRule type="cellIs" dxfId="479" priority="487" stopIfTrue="1" operator="equal">
      <formula>"NO ADMISIBLE"</formula>
    </cfRule>
  </conditionalFormatting>
  <conditionalFormatting sqref="S1035:S1044">
    <cfRule type="cellIs" dxfId="478" priority="485" stopIfTrue="1" operator="equal">
      <formula>"NO ADMISIBLE"</formula>
    </cfRule>
    <cfRule type="cellIs" dxfId="477" priority="486" stopIfTrue="1" operator="equal">
      <formula>"ADMISIBLE"</formula>
    </cfRule>
  </conditionalFormatting>
  <conditionalFormatting sqref="S1035:S1044">
    <cfRule type="cellIs" dxfId="476" priority="484" operator="equal">
      <formula>"NO CUMPLE"</formula>
    </cfRule>
  </conditionalFormatting>
  <conditionalFormatting sqref="S1047:S1056">
    <cfRule type="cellIs" dxfId="475" priority="483" stopIfTrue="1" operator="equal">
      <formula>"NO ADMISIBLE"</formula>
    </cfRule>
  </conditionalFormatting>
  <conditionalFormatting sqref="S1047:S1056">
    <cfRule type="cellIs" dxfId="474" priority="481" stopIfTrue="1" operator="equal">
      <formula>"NO ADMISIBLE"</formula>
    </cfRule>
    <cfRule type="cellIs" dxfId="473" priority="482" stopIfTrue="1" operator="equal">
      <formula>"ADMISIBLE"</formula>
    </cfRule>
  </conditionalFormatting>
  <conditionalFormatting sqref="S1047:S1056">
    <cfRule type="cellIs" dxfId="472" priority="480" operator="equal">
      <formula>"NO CUMPLE"</formula>
    </cfRule>
  </conditionalFormatting>
  <conditionalFormatting sqref="S1059:S1068">
    <cfRule type="cellIs" dxfId="471" priority="479" stopIfTrue="1" operator="equal">
      <formula>"NO ADMISIBLE"</formula>
    </cfRule>
  </conditionalFormatting>
  <conditionalFormatting sqref="S1059:S1068">
    <cfRule type="cellIs" dxfId="470" priority="477" stopIfTrue="1" operator="equal">
      <formula>"NO ADMISIBLE"</formula>
    </cfRule>
    <cfRule type="cellIs" dxfId="469" priority="478" stopIfTrue="1" operator="equal">
      <formula>"ADMISIBLE"</formula>
    </cfRule>
  </conditionalFormatting>
  <conditionalFormatting sqref="S1059:S1068">
    <cfRule type="cellIs" dxfId="468" priority="476" operator="equal">
      <formula>"NO CUMPLE"</formula>
    </cfRule>
  </conditionalFormatting>
  <conditionalFormatting sqref="S1071:S1080">
    <cfRule type="cellIs" dxfId="467" priority="475" stopIfTrue="1" operator="equal">
      <formula>"NO ADMISIBLE"</formula>
    </cfRule>
  </conditionalFormatting>
  <conditionalFormatting sqref="S1071:S1080">
    <cfRule type="cellIs" dxfId="466" priority="473" stopIfTrue="1" operator="equal">
      <formula>"NO ADMISIBLE"</formula>
    </cfRule>
    <cfRule type="cellIs" dxfId="465" priority="474" stopIfTrue="1" operator="equal">
      <formula>"ADMISIBLE"</formula>
    </cfRule>
  </conditionalFormatting>
  <conditionalFormatting sqref="S1071:S1080">
    <cfRule type="cellIs" dxfId="464" priority="472" operator="equal">
      <formula>"NO CUMPLE"</formula>
    </cfRule>
  </conditionalFormatting>
  <conditionalFormatting sqref="S1083:S1092">
    <cfRule type="cellIs" dxfId="463" priority="471" stopIfTrue="1" operator="equal">
      <formula>"NO ADMISIBLE"</formula>
    </cfRule>
  </conditionalFormatting>
  <conditionalFormatting sqref="S1083:S1092">
    <cfRule type="cellIs" dxfId="462" priority="469" stopIfTrue="1" operator="equal">
      <formula>"NO ADMISIBLE"</formula>
    </cfRule>
    <cfRule type="cellIs" dxfId="461" priority="470" stopIfTrue="1" operator="equal">
      <formula>"ADMISIBLE"</formula>
    </cfRule>
  </conditionalFormatting>
  <conditionalFormatting sqref="S1083:S1092">
    <cfRule type="cellIs" dxfId="460" priority="468" operator="equal">
      <formula>"NO CUMPLE"</formula>
    </cfRule>
  </conditionalFormatting>
  <conditionalFormatting sqref="S1095:S1104">
    <cfRule type="cellIs" dxfId="459" priority="467" stopIfTrue="1" operator="equal">
      <formula>"NO ADMISIBLE"</formula>
    </cfRule>
  </conditionalFormatting>
  <conditionalFormatting sqref="S1095:S1104">
    <cfRule type="cellIs" dxfId="458" priority="465" stopIfTrue="1" operator="equal">
      <formula>"NO ADMISIBLE"</formula>
    </cfRule>
    <cfRule type="cellIs" dxfId="457" priority="466" stopIfTrue="1" operator="equal">
      <formula>"ADMISIBLE"</formula>
    </cfRule>
  </conditionalFormatting>
  <conditionalFormatting sqref="S1095:S1104">
    <cfRule type="cellIs" dxfId="456" priority="464" operator="equal">
      <formula>"NO CUMPLE"</formula>
    </cfRule>
  </conditionalFormatting>
  <conditionalFormatting sqref="S1107:S1116">
    <cfRule type="cellIs" dxfId="455" priority="463" stopIfTrue="1" operator="equal">
      <formula>"NO ADMISIBLE"</formula>
    </cfRule>
  </conditionalFormatting>
  <conditionalFormatting sqref="S1107:S1116">
    <cfRule type="cellIs" dxfId="454" priority="461" stopIfTrue="1" operator="equal">
      <formula>"NO ADMISIBLE"</formula>
    </cfRule>
    <cfRule type="cellIs" dxfId="453" priority="462" stopIfTrue="1" operator="equal">
      <formula>"ADMISIBLE"</formula>
    </cfRule>
  </conditionalFormatting>
  <conditionalFormatting sqref="S1107:S1116">
    <cfRule type="cellIs" dxfId="452" priority="460" operator="equal">
      <formula>"NO CUMPLE"</formula>
    </cfRule>
  </conditionalFormatting>
  <conditionalFormatting sqref="S1119:S1128">
    <cfRule type="cellIs" dxfId="451" priority="459" stopIfTrue="1" operator="equal">
      <formula>"NO ADMISIBLE"</formula>
    </cfRule>
  </conditionalFormatting>
  <conditionalFormatting sqref="S1119:S1128">
    <cfRule type="cellIs" dxfId="450" priority="457" stopIfTrue="1" operator="equal">
      <formula>"NO ADMISIBLE"</formula>
    </cfRule>
    <cfRule type="cellIs" dxfId="449" priority="458" stopIfTrue="1" operator="equal">
      <formula>"ADMISIBLE"</formula>
    </cfRule>
  </conditionalFormatting>
  <conditionalFormatting sqref="S1119:S1128">
    <cfRule type="cellIs" dxfId="448" priority="456" operator="equal">
      <formula>"NO CUMPLE"</formula>
    </cfRule>
  </conditionalFormatting>
  <conditionalFormatting sqref="S1131:S1140">
    <cfRule type="cellIs" dxfId="447" priority="455" stopIfTrue="1" operator="equal">
      <formula>"NO ADMISIBLE"</formula>
    </cfRule>
  </conditionalFormatting>
  <conditionalFormatting sqref="S1131:S1140">
    <cfRule type="cellIs" dxfId="446" priority="453" stopIfTrue="1" operator="equal">
      <formula>"NO ADMISIBLE"</formula>
    </cfRule>
    <cfRule type="cellIs" dxfId="445" priority="454" stopIfTrue="1" operator="equal">
      <formula>"ADMISIBLE"</formula>
    </cfRule>
  </conditionalFormatting>
  <conditionalFormatting sqref="S1131:S1140">
    <cfRule type="cellIs" dxfId="444" priority="452" operator="equal">
      <formula>"NO CUMPLE"</formula>
    </cfRule>
  </conditionalFormatting>
  <conditionalFormatting sqref="S1143:S1152">
    <cfRule type="cellIs" dxfId="443" priority="451" stopIfTrue="1" operator="equal">
      <formula>"NO ADMISIBLE"</formula>
    </cfRule>
  </conditionalFormatting>
  <conditionalFormatting sqref="S1143:S1152">
    <cfRule type="cellIs" dxfId="442" priority="449" stopIfTrue="1" operator="equal">
      <formula>"NO ADMISIBLE"</formula>
    </cfRule>
    <cfRule type="cellIs" dxfId="441" priority="450" stopIfTrue="1" operator="equal">
      <formula>"ADMISIBLE"</formula>
    </cfRule>
  </conditionalFormatting>
  <conditionalFormatting sqref="S1143:S1152">
    <cfRule type="cellIs" dxfId="440" priority="448" operator="equal">
      <formula>"NO CUMPLE"</formula>
    </cfRule>
  </conditionalFormatting>
  <conditionalFormatting sqref="S1155:S1164">
    <cfRule type="cellIs" dxfId="439" priority="447" stopIfTrue="1" operator="equal">
      <formula>"NO ADMISIBLE"</formula>
    </cfRule>
  </conditionalFormatting>
  <conditionalFormatting sqref="S1155:S1164">
    <cfRule type="cellIs" dxfId="438" priority="445" stopIfTrue="1" operator="equal">
      <formula>"NO ADMISIBLE"</formula>
    </cfRule>
    <cfRule type="cellIs" dxfId="437" priority="446" stopIfTrue="1" operator="equal">
      <formula>"ADMISIBLE"</formula>
    </cfRule>
  </conditionalFormatting>
  <conditionalFormatting sqref="S1155:S1164">
    <cfRule type="cellIs" dxfId="436" priority="444" operator="equal">
      <formula>"NO CUMPLE"</formula>
    </cfRule>
  </conditionalFormatting>
  <conditionalFormatting sqref="S1167:S1176">
    <cfRule type="cellIs" dxfId="435" priority="443" stopIfTrue="1" operator="equal">
      <formula>"NO ADMISIBLE"</formula>
    </cfRule>
  </conditionalFormatting>
  <conditionalFormatting sqref="S1167:S1176">
    <cfRule type="cellIs" dxfId="434" priority="441" stopIfTrue="1" operator="equal">
      <formula>"NO ADMISIBLE"</formula>
    </cfRule>
    <cfRule type="cellIs" dxfId="433" priority="442" stopIfTrue="1" operator="equal">
      <formula>"ADMISIBLE"</formula>
    </cfRule>
  </conditionalFormatting>
  <conditionalFormatting sqref="S1167:S1176">
    <cfRule type="cellIs" dxfId="432" priority="440" operator="equal">
      <formula>"NO CUMPLE"</formula>
    </cfRule>
  </conditionalFormatting>
  <conditionalFormatting sqref="S1179:S1188">
    <cfRule type="cellIs" dxfId="431" priority="439" stopIfTrue="1" operator="equal">
      <formula>"NO ADMISIBLE"</formula>
    </cfRule>
  </conditionalFormatting>
  <conditionalFormatting sqref="S1179:S1188">
    <cfRule type="cellIs" dxfId="430" priority="437" stopIfTrue="1" operator="equal">
      <formula>"NO ADMISIBLE"</formula>
    </cfRule>
    <cfRule type="cellIs" dxfId="429" priority="438" stopIfTrue="1" operator="equal">
      <formula>"ADMISIBLE"</formula>
    </cfRule>
  </conditionalFormatting>
  <conditionalFormatting sqref="S1179:S1188">
    <cfRule type="cellIs" dxfId="428" priority="436" operator="equal">
      <formula>"NO CUMPLE"</formula>
    </cfRule>
  </conditionalFormatting>
  <conditionalFormatting sqref="S1191:S1200">
    <cfRule type="cellIs" dxfId="427" priority="435" stopIfTrue="1" operator="equal">
      <formula>"NO ADMISIBLE"</formula>
    </cfRule>
  </conditionalFormatting>
  <conditionalFormatting sqref="S1191:S1200">
    <cfRule type="cellIs" dxfId="426" priority="433" stopIfTrue="1" operator="equal">
      <formula>"NO ADMISIBLE"</formula>
    </cfRule>
    <cfRule type="cellIs" dxfId="425" priority="434" stopIfTrue="1" operator="equal">
      <formula>"ADMISIBLE"</formula>
    </cfRule>
  </conditionalFormatting>
  <conditionalFormatting sqref="S1191:S1200">
    <cfRule type="cellIs" dxfId="424" priority="432" operator="equal">
      <formula>"NO CUMPLE"</formula>
    </cfRule>
  </conditionalFormatting>
  <conditionalFormatting sqref="S1203:S1212">
    <cfRule type="cellIs" dxfId="423" priority="431" stopIfTrue="1" operator="equal">
      <formula>"NO ADMISIBLE"</formula>
    </cfRule>
  </conditionalFormatting>
  <conditionalFormatting sqref="S1203:S1212">
    <cfRule type="cellIs" dxfId="422" priority="429" stopIfTrue="1" operator="equal">
      <formula>"NO ADMISIBLE"</formula>
    </cfRule>
    <cfRule type="cellIs" dxfId="421" priority="430" stopIfTrue="1" operator="equal">
      <formula>"ADMISIBLE"</formula>
    </cfRule>
  </conditionalFormatting>
  <conditionalFormatting sqref="S1203:S1212">
    <cfRule type="cellIs" dxfId="420" priority="428" operator="equal">
      <formula>"NO CUMPLE"</formula>
    </cfRule>
  </conditionalFormatting>
  <conditionalFormatting sqref="S1215:S1224">
    <cfRule type="cellIs" dxfId="419" priority="427" stopIfTrue="1" operator="equal">
      <formula>"NO ADMISIBLE"</formula>
    </cfRule>
  </conditionalFormatting>
  <conditionalFormatting sqref="S1215:S1224">
    <cfRule type="cellIs" dxfId="418" priority="425" stopIfTrue="1" operator="equal">
      <formula>"NO ADMISIBLE"</formula>
    </cfRule>
    <cfRule type="cellIs" dxfId="417" priority="426" stopIfTrue="1" operator="equal">
      <formula>"ADMISIBLE"</formula>
    </cfRule>
  </conditionalFormatting>
  <conditionalFormatting sqref="S1215:S1224">
    <cfRule type="cellIs" dxfId="416" priority="424" operator="equal">
      <formula>"NO CUMPLE"</formula>
    </cfRule>
  </conditionalFormatting>
  <conditionalFormatting sqref="S1227:S1236">
    <cfRule type="cellIs" dxfId="415" priority="423" stopIfTrue="1" operator="equal">
      <formula>"NO ADMISIBLE"</formula>
    </cfRule>
  </conditionalFormatting>
  <conditionalFormatting sqref="S1227:S1236">
    <cfRule type="cellIs" dxfId="414" priority="421" stopIfTrue="1" operator="equal">
      <formula>"NO ADMISIBLE"</formula>
    </cfRule>
    <cfRule type="cellIs" dxfId="413" priority="422" stopIfTrue="1" operator="equal">
      <formula>"ADMISIBLE"</formula>
    </cfRule>
  </conditionalFormatting>
  <conditionalFormatting sqref="S1227:S1236">
    <cfRule type="cellIs" dxfId="412" priority="420" operator="equal">
      <formula>"NO CUMPLE"</formula>
    </cfRule>
  </conditionalFormatting>
  <conditionalFormatting sqref="S1239:S1248">
    <cfRule type="cellIs" dxfId="411" priority="419" stopIfTrue="1" operator="equal">
      <formula>"NO ADMISIBLE"</formula>
    </cfRule>
  </conditionalFormatting>
  <conditionalFormatting sqref="S1239:S1248">
    <cfRule type="cellIs" dxfId="410" priority="417" stopIfTrue="1" operator="equal">
      <formula>"NO ADMISIBLE"</formula>
    </cfRule>
    <cfRule type="cellIs" dxfId="409" priority="418" stopIfTrue="1" operator="equal">
      <formula>"ADMISIBLE"</formula>
    </cfRule>
  </conditionalFormatting>
  <conditionalFormatting sqref="S1239:S1248">
    <cfRule type="cellIs" dxfId="408" priority="416" operator="equal">
      <formula>"NO CUMPLE"</formula>
    </cfRule>
  </conditionalFormatting>
  <conditionalFormatting sqref="S1251:S1260">
    <cfRule type="cellIs" dxfId="407" priority="415" stopIfTrue="1" operator="equal">
      <formula>"NO ADMISIBLE"</formula>
    </cfRule>
  </conditionalFormatting>
  <conditionalFormatting sqref="S1251:S1260">
    <cfRule type="cellIs" dxfId="406" priority="413" stopIfTrue="1" operator="equal">
      <formula>"NO ADMISIBLE"</formula>
    </cfRule>
    <cfRule type="cellIs" dxfId="405" priority="414" stopIfTrue="1" operator="equal">
      <formula>"ADMISIBLE"</formula>
    </cfRule>
  </conditionalFormatting>
  <conditionalFormatting sqref="S1251:S1260">
    <cfRule type="cellIs" dxfId="404" priority="412" operator="equal">
      <formula>"NO CUMPLE"</formula>
    </cfRule>
  </conditionalFormatting>
  <conditionalFormatting sqref="S1263:S1272">
    <cfRule type="cellIs" dxfId="403" priority="411" stopIfTrue="1" operator="equal">
      <formula>"NO ADMISIBLE"</formula>
    </cfRule>
  </conditionalFormatting>
  <conditionalFormatting sqref="S1263:S1272">
    <cfRule type="cellIs" dxfId="402" priority="409" stopIfTrue="1" operator="equal">
      <formula>"NO ADMISIBLE"</formula>
    </cfRule>
    <cfRule type="cellIs" dxfId="401" priority="410" stopIfTrue="1" operator="equal">
      <formula>"ADMISIBLE"</formula>
    </cfRule>
  </conditionalFormatting>
  <conditionalFormatting sqref="S1263:S1272">
    <cfRule type="cellIs" dxfId="400" priority="408" operator="equal">
      <formula>"NO CUMPLE"</formula>
    </cfRule>
  </conditionalFormatting>
  <conditionalFormatting sqref="S1275:S1284">
    <cfRule type="cellIs" dxfId="399" priority="407" stopIfTrue="1" operator="equal">
      <formula>"NO ADMISIBLE"</formula>
    </cfRule>
  </conditionalFormatting>
  <conditionalFormatting sqref="S1275:S1284">
    <cfRule type="cellIs" dxfId="398" priority="405" stopIfTrue="1" operator="equal">
      <formula>"NO ADMISIBLE"</formula>
    </cfRule>
    <cfRule type="cellIs" dxfId="397" priority="406" stopIfTrue="1" operator="equal">
      <formula>"ADMISIBLE"</formula>
    </cfRule>
  </conditionalFormatting>
  <conditionalFormatting sqref="S1275:S1284">
    <cfRule type="cellIs" dxfId="396" priority="404" operator="equal">
      <formula>"NO CUMPLE"</formula>
    </cfRule>
  </conditionalFormatting>
  <conditionalFormatting sqref="S1287:S1296">
    <cfRule type="cellIs" dxfId="395" priority="403" stopIfTrue="1" operator="equal">
      <formula>"NO ADMISIBLE"</formula>
    </cfRule>
  </conditionalFormatting>
  <conditionalFormatting sqref="S1287:S1296">
    <cfRule type="cellIs" dxfId="394" priority="401" stopIfTrue="1" operator="equal">
      <formula>"NO ADMISIBLE"</formula>
    </cfRule>
    <cfRule type="cellIs" dxfId="393" priority="402" stopIfTrue="1" operator="equal">
      <formula>"ADMISIBLE"</formula>
    </cfRule>
  </conditionalFormatting>
  <conditionalFormatting sqref="S1287:S1296">
    <cfRule type="cellIs" dxfId="392" priority="400" operator="equal">
      <formula>"NO CUMPLE"</formula>
    </cfRule>
  </conditionalFormatting>
  <conditionalFormatting sqref="S1299:S1308">
    <cfRule type="cellIs" dxfId="391" priority="399" stopIfTrue="1" operator="equal">
      <formula>"NO ADMISIBLE"</formula>
    </cfRule>
  </conditionalFormatting>
  <conditionalFormatting sqref="S1299:S1308">
    <cfRule type="cellIs" dxfId="390" priority="397" stopIfTrue="1" operator="equal">
      <formula>"NO ADMISIBLE"</formula>
    </cfRule>
    <cfRule type="cellIs" dxfId="389" priority="398" stopIfTrue="1" operator="equal">
      <formula>"ADMISIBLE"</formula>
    </cfRule>
  </conditionalFormatting>
  <conditionalFormatting sqref="S1299:S1308">
    <cfRule type="cellIs" dxfId="388" priority="396" operator="equal">
      <formula>"NO CUMPLE"</formula>
    </cfRule>
  </conditionalFormatting>
  <conditionalFormatting sqref="S1311:S1320">
    <cfRule type="cellIs" dxfId="387" priority="395" stopIfTrue="1" operator="equal">
      <formula>"NO ADMISIBLE"</formula>
    </cfRule>
  </conditionalFormatting>
  <conditionalFormatting sqref="S1311:S1320">
    <cfRule type="cellIs" dxfId="386" priority="393" stopIfTrue="1" operator="equal">
      <formula>"NO ADMISIBLE"</formula>
    </cfRule>
    <cfRule type="cellIs" dxfId="385" priority="394" stopIfTrue="1" operator="equal">
      <formula>"ADMISIBLE"</formula>
    </cfRule>
  </conditionalFormatting>
  <conditionalFormatting sqref="S1311:S1320">
    <cfRule type="cellIs" dxfId="384" priority="392" operator="equal">
      <formula>"NO CUMPLE"</formula>
    </cfRule>
  </conditionalFormatting>
  <conditionalFormatting sqref="S1323:S1332">
    <cfRule type="cellIs" dxfId="383" priority="391" stopIfTrue="1" operator="equal">
      <formula>"NO ADMISIBLE"</formula>
    </cfRule>
  </conditionalFormatting>
  <conditionalFormatting sqref="S1323:S1332">
    <cfRule type="cellIs" dxfId="382" priority="389" stopIfTrue="1" operator="equal">
      <formula>"NO ADMISIBLE"</formula>
    </cfRule>
    <cfRule type="cellIs" dxfId="381" priority="390" stopIfTrue="1" operator="equal">
      <formula>"ADMISIBLE"</formula>
    </cfRule>
  </conditionalFormatting>
  <conditionalFormatting sqref="S1323:S1332">
    <cfRule type="cellIs" dxfId="380" priority="388" operator="equal">
      <formula>"NO CUMPLE"</formula>
    </cfRule>
  </conditionalFormatting>
  <conditionalFormatting sqref="S1335:S1344">
    <cfRule type="cellIs" dxfId="379" priority="387" stopIfTrue="1" operator="equal">
      <formula>"NO ADMISIBLE"</formula>
    </cfRule>
  </conditionalFormatting>
  <conditionalFormatting sqref="S1335:S1344">
    <cfRule type="cellIs" dxfId="378" priority="385" stopIfTrue="1" operator="equal">
      <formula>"NO ADMISIBLE"</formula>
    </cfRule>
    <cfRule type="cellIs" dxfId="377" priority="386" stopIfTrue="1" operator="equal">
      <formula>"ADMISIBLE"</formula>
    </cfRule>
  </conditionalFormatting>
  <conditionalFormatting sqref="S1335:S1344">
    <cfRule type="cellIs" dxfId="376" priority="384" operator="equal">
      <formula>"NO CUMPLE"</formula>
    </cfRule>
  </conditionalFormatting>
  <conditionalFormatting sqref="S1347:S1356">
    <cfRule type="cellIs" dxfId="375" priority="383" stopIfTrue="1" operator="equal">
      <formula>"NO ADMISIBLE"</formula>
    </cfRule>
  </conditionalFormatting>
  <conditionalFormatting sqref="S1347:S1356">
    <cfRule type="cellIs" dxfId="374" priority="381" stopIfTrue="1" operator="equal">
      <formula>"NO ADMISIBLE"</formula>
    </cfRule>
    <cfRule type="cellIs" dxfId="373" priority="382" stopIfTrue="1" operator="equal">
      <formula>"ADMISIBLE"</formula>
    </cfRule>
  </conditionalFormatting>
  <conditionalFormatting sqref="S1347:S1356">
    <cfRule type="cellIs" dxfId="372" priority="380" operator="equal">
      <formula>"NO CUMPLE"</formula>
    </cfRule>
  </conditionalFormatting>
  <conditionalFormatting sqref="S1359:S1368">
    <cfRule type="cellIs" dxfId="371" priority="379" stopIfTrue="1" operator="equal">
      <formula>"NO ADMISIBLE"</formula>
    </cfRule>
  </conditionalFormatting>
  <conditionalFormatting sqref="S1359:S1368">
    <cfRule type="cellIs" dxfId="370" priority="377" stopIfTrue="1" operator="equal">
      <formula>"NO ADMISIBLE"</formula>
    </cfRule>
    <cfRule type="cellIs" dxfId="369" priority="378" stopIfTrue="1" operator="equal">
      <formula>"ADMISIBLE"</formula>
    </cfRule>
  </conditionalFormatting>
  <conditionalFormatting sqref="S1359:S1368">
    <cfRule type="cellIs" dxfId="368" priority="376" operator="equal">
      <formula>"NO CUMPLE"</formula>
    </cfRule>
  </conditionalFormatting>
  <conditionalFormatting sqref="S1371:S1380">
    <cfRule type="cellIs" dxfId="367" priority="375" stopIfTrue="1" operator="equal">
      <formula>"NO ADMISIBLE"</formula>
    </cfRule>
  </conditionalFormatting>
  <conditionalFormatting sqref="S1371:S1380">
    <cfRule type="cellIs" dxfId="366" priority="373" stopIfTrue="1" operator="equal">
      <formula>"NO ADMISIBLE"</formula>
    </cfRule>
    <cfRule type="cellIs" dxfId="365" priority="374" stopIfTrue="1" operator="equal">
      <formula>"ADMISIBLE"</formula>
    </cfRule>
  </conditionalFormatting>
  <conditionalFormatting sqref="S1371:S1380">
    <cfRule type="cellIs" dxfId="364" priority="372" operator="equal">
      <formula>"NO CUMPLE"</formula>
    </cfRule>
  </conditionalFormatting>
  <conditionalFormatting sqref="S1383:S1392">
    <cfRule type="cellIs" dxfId="363" priority="371" stopIfTrue="1" operator="equal">
      <formula>"NO ADMISIBLE"</formula>
    </cfRule>
  </conditionalFormatting>
  <conditionalFormatting sqref="S1383:S1392">
    <cfRule type="cellIs" dxfId="362" priority="369" stopIfTrue="1" operator="equal">
      <formula>"NO ADMISIBLE"</formula>
    </cfRule>
    <cfRule type="cellIs" dxfId="361" priority="370" stopIfTrue="1" operator="equal">
      <formula>"ADMISIBLE"</formula>
    </cfRule>
  </conditionalFormatting>
  <conditionalFormatting sqref="S1383:S1392">
    <cfRule type="cellIs" dxfId="360" priority="368" operator="equal">
      <formula>"NO CUMPLE"</formula>
    </cfRule>
  </conditionalFormatting>
  <conditionalFormatting sqref="S1395:S1404">
    <cfRule type="cellIs" dxfId="359" priority="367" stopIfTrue="1" operator="equal">
      <formula>"NO ADMISIBLE"</formula>
    </cfRule>
  </conditionalFormatting>
  <conditionalFormatting sqref="S1395:S1404">
    <cfRule type="cellIs" dxfId="358" priority="365" stopIfTrue="1" operator="equal">
      <formula>"NO ADMISIBLE"</formula>
    </cfRule>
    <cfRule type="cellIs" dxfId="357" priority="366" stopIfTrue="1" operator="equal">
      <formula>"ADMISIBLE"</formula>
    </cfRule>
  </conditionalFormatting>
  <conditionalFormatting sqref="S1395:S1404">
    <cfRule type="cellIs" dxfId="356" priority="364" operator="equal">
      <formula>"NO CUMPLE"</formula>
    </cfRule>
  </conditionalFormatting>
  <conditionalFormatting sqref="S1407:S1416">
    <cfRule type="cellIs" dxfId="355" priority="363" stopIfTrue="1" operator="equal">
      <formula>"NO ADMISIBLE"</formula>
    </cfRule>
  </conditionalFormatting>
  <conditionalFormatting sqref="S1407:S1416">
    <cfRule type="cellIs" dxfId="354" priority="361" stopIfTrue="1" operator="equal">
      <formula>"NO ADMISIBLE"</formula>
    </cfRule>
    <cfRule type="cellIs" dxfId="353" priority="362" stopIfTrue="1" operator="equal">
      <formula>"ADMISIBLE"</formula>
    </cfRule>
  </conditionalFormatting>
  <conditionalFormatting sqref="S1407:S1416">
    <cfRule type="cellIs" dxfId="352" priority="360" operator="equal">
      <formula>"NO CUMPLE"</formula>
    </cfRule>
  </conditionalFormatting>
  <conditionalFormatting sqref="R54:R58">
    <cfRule type="cellIs" dxfId="351" priority="354" operator="equal">
      <formula>"NO CUMPLE"</formula>
    </cfRule>
  </conditionalFormatting>
  <conditionalFormatting sqref="R54:R58">
    <cfRule type="cellIs" dxfId="350" priority="355" stopIfTrue="1" operator="equal">
      <formula>"NO ADMISIBLE"</formula>
    </cfRule>
  </conditionalFormatting>
  <conditionalFormatting sqref="C243">
    <cfRule type="cellIs" dxfId="349" priority="324" stopIfTrue="1" operator="equal">
      <formula>"NO ADMISIBLE"</formula>
    </cfRule>
  </conditionalFormatting>
  <conditionalFormatting sqref="D279">
    <cfRule type="cellIs" dxfId="348" priority="321" stopIfTrue="1" operator="equal">
      <formula>"NO ADMISIBLE"</formula>
    </cfRule>
  </conditionalFormatting>
  <conditionalFormatting sqref="D279">
    <cfRule type="expression" dxfId="347" priority="320">
      <formula>MOD(ROW(),2)=0</formula>
    </cfRule>
  </conditionalFormatting>
  <conditionalFormatting sqref="D279">
    <cfRule type="cellIs" dxfId="346" priority="319" stopIfTrue="1" operator="equal">
      <formula>"NO ADMISIBLE"</formula>
    </cfRule>
  </conditionalFormatting>
  <conditionalFormatting sqref="D279">
    <cfRule type="expression" dxfId="345" priority="318">
      <formula>MOD(ROW(),2)=0</formula>
    </cfRule>
  </conditionalFormatting>
  <conditionalFormatting sqref="D279">
    <cfRule type="cellIs" dxfId="344" priority="317" stopIfTrue="1" operator="equal">
      <formula>"NO ADMISIBLE"</formula>
    </cfRule>
  </conditionalFormatting>
  <conditionalFormatting sqref="D279">
    <cfRule type="expression" dxfId="343" priority="316">
      <formula>MOD(ROW(),2)=0</formula>
    </cfRule>
  </conditionalFormatting>
  <conditionalFormatting sqref="D279">
    <cfRule type="cellIs" dxfId="342" priority="315" stopIfTrue="1" operator="equal">
      <formula>"NO ADMISIBLE"</formula>
    </cfRule>
  </conditionalFormatting>
  <conditionalFormatting sqref="D279">
    <cfRule type="expression" dxfId="341" priority="314">
      <formula>MOD(ROW(),2)=0</formula>
    </cfRule>
  </conditionalFormatting>
  <conditionalFormatting sqref="D279">
    <cfRule type="cellIs" dxfId="340" priority="313" stopIfTrue="1" operator="equal">
      <formula>"NO ADMISIBLE"</formula>
    </cfRule>
  </conditionalFormatting>
  <conditionalFormatting sqref="D279">
    <cfRule type="expression" dxfId="339" priority="312">
      <formula>MOD(ROW(),2)=0</formula>
    </cfRule>
  </conditionalFormatting>
  <conditionalFormatting sqref="D278">
    <cfRule type="expression" dxfId="338" priority="311">
      <formula>AND(ROW()=CELL("row"),COLUMN()=CELL("COL"))</formula>
    </cfRule>
  </conditionalFormatting>
  <conditionalFormatting sqref="D278">
    <cfRule type="cellIs" dxfId="337" priority="310" stopIfTrue="1" operator="equal">
      <formula>"NO ADMISIBLE"</formula>
    </cfRule>
  </conditionalFormatting>
  <conditionalFormatting sqref="D278">
    <cfRule type="expression" dxfId="336" priority="309">
      <formula>MOD(ROW(),2)=0</formula>
    </cfRule>
  </conditionalFormatting>
  <conditionalFormatting sqref="D279">
    <cfRule type="cellIs" dxfId="335" priority="308" stopIfTrue="1" operator="equal">
      <formula>"NO ADMISIBLE"</formula>
    </cfRule>
  </conditionalFormatting>
  <conditionalFormatting sqref="D279">
    <cfRule type="expression" dxfId="334" priority="307">
      <formula>MOD(ROW(),2)=0</formula>
    </cfRule>
  </conditionalFormatting>
  <conditionalFormatting sqref="D279">
    <cfRule type="cellIs" dxfId="333" priority="306" stopIfTrue="1" operator="equal">
      <formula>"NO ADMISIBLE"</formula>
    </cfRule>
  </conditionalFormatting>
  <conditionalFormatting sqref="D279">
    <cfRule type="expression" dxfId="332" priority="305">
      <formula>MOD(ROW(),2)=0</formula>
    </cfRule>
  </conditionalFormatting>
  <conditionalFormatting sqref="D279">
    <cfRule type="cellIs" dxfId="331" priority="304" stopIfTrue="1" operator="equal">
      <formula>"NO ADMISIBLE"</formula>
    </cfRule>
  </conditionalFormatting>
  <conditionalFormatting sqref="D279">
    <cfRule type="expression" dxfId="330" priority="303">
      <formula>MOD(ROW(),2)=0</formula>
    </cfRule>
  </conditionalFormatting>
  <conditionalFormatting sqref="D279">
    <cfRule type="cellIs" dxfId="329" priority="302" stopIfTrue="1" operator="equal">
      <formula>"NO ADMISIBLE"</formula>
    </cfRule>
  </conditionalFormatting>
  <conditionalFormatting sqref="D279">
    <cfRule type="expression" dxfId="328" priority="301">
      <formula>MOD(ROW(),2)=0</formula>
    </cfRule>
  </conditionalFormatting>
  <conditionalFormatting sqref="D279">
    <cfRule type="cellIs" dxfId="327" priority="300" stopIfTrue="1" operator="equal">
      <formula>"NO ADMISIBLE"</formula>
    </cfRule>
  </conditionalFormatting>
  <conditionalFormatting sqref="D279">
    <cfRule type="expression" dxfId="326" priority="299">
      <formula>MOD(ROW(),2)=0</formula>
    </cfRule>
  </conditionalFormatting>
  <conditionalFormatting sqref="D279">
    <cfRule type="cellIs" dxfId="325" priority="298" stopIfTrue="1" operator="equal">
      <formula>"NO ADMISIBLE"</formula>
    </cfRule>
  </conditionalFormatting>
  <conditionalFormatting sqref="D279">
    <cfRule type="expression" dxfId="324" priority="297">
      <formula>MOD(ROW(),2)=0</formula>
    </cfRule>
  </conditionalFormatting>
  <conditionalFormatting sqref="A483">
    <cfRule type="expression" dxfId="323" priority="296">
      <formula>AND(ROW()=CELL("row"),COLUMN()=CELL("COL"))</formula>
    </cfRule>
  </conditionalFormatting>
  <conditionalFormatting sqref="A483">
    <cfRule type="expression" dxfId="322" priority="295">
      <formula>MOD(ROW(),2)=0</formula>
    </cfRule>
  </conditionalFormatting>
  <conditionalFormatting sqref="B483">
    <cfRule type="cellIs" dxfId="321" priority="288" stopIfTrue="1" operator="equal">
      <formula>"NO ADMISIBLE"</formula>
    </cfRule>
  </conditionalFormatting>
  <conditionalFormatting sqref="B483">
    <cfRule type="expression" dxfId="320" priority="287">
      <formula>MOD(ROW(),2)=0</formula>
    </cfRule>
  </conditionalFormatting>
  <conditionalFormatting sqref="Q542">
    <cfRule type="cellIs" dxfId="319" priority="286" stopIfTrue="1" operator="equal">
      <formula>"NO ADMISIBLE"</formula>
    </cfRule>
  </conditionalFormatting>
  <conditionalFormatting sqref="Q542">
    <cfRule type="cellIs" dxfId="318" priority="285" operator="equal">
      <formula>"NO CUMPLE"</formula>
    </cfRule>
  </conditionalFormatting>
  <conditionalFormatting sqref="C602">
    <cfRule type="cellIs" dxfId="317" priority="284" stopIfTrue="1" operator="equal">
      <formula>"NO ADMISIBLE"</formula>
    </cfRule>
  </conditionalFormatting>
  <conditionalFormatting sqref="E916:J916">
    <cfRule type="expression" dxfId="316" priority="283">
      <formula>AND(ROW()=CELL("row"),COLUMN()=CELL("COL"))</formula>
    </cfRule>
  </conditionalFormatting>
  <conditionalFormatting sqref="J916">
    <cfRule type="cellIs" dxfId="315" priority="282" stopIfTrue="1" operator="equal">
      <formula>"NO ADMISIBLE"</formula>
    </cfRule>
  </conditionalFormatting>
  <conditionalFormatting sqref="J916">
    <cfRule type="cellIs" dxfId="314" priority="281" stopIfTrue="1" operator="equal">
      <formula>"NO ADMISIBLE"</formula>
    </cfRule>
  </conditionalFormatting>
  <conditionalFormatting sqref="E916:J916">
    <cfRule type="expression" dxfId="313" priority="280">
      <formula>MOD(ROW(),2)=0</formula>
    </cfRule>
  </conditionalFormatting>
  <conditionalFormatting sqref="K916:L916">
    <cfRule type="cellIs" dxfId="312" priority="279" stopIfTrue="1" operator="equal">
      <formula>"NO ADMISIBLE"</formula>
    </cfRule>
  </conditionalFormatting>
  <conditionalFormatting sqref="K916:L916">
    <cfRule type="cellIs" dxfId="311" priority="278" stopIfTrue="1" operator="equal">
      <formula>"NO ADMISIBLE"</formula>
    </cfRule>
  </conditionalFormatting>
  <conditionalFormatting sqref="K916:L916">
    <cfRule type="expression" dxfId="310" priority="277">
      <formula>MOD(ROW(),2)=0</formula>
    </cfRule>
  </conditionalFormatting>
  <conditionalFormatting sqref="K916:L916">
    <cfRule type="expression" dxfId="309" priority="276">
      <formula>AND(ROW()=CELL("row"),COLUMN()=CELL("COL"))</formula>
    </cfRule>
  </conditionalFormatting>
  <conditionalFormatting sqref="J917">
    <cfRule type="expression" dxfId="308" priority="275">
      <formula>AND(ROW()=CELL("row"),COLUMN()=CELL("COL"))</formula>
    </cfRule>
  </conditionalFormatting>
  <conditionalFormatting sqref="J917">
    <cfRule type="cellIs" dxfId="307" priority="274" stopIfTrue="1" operator="equal">
      <formula>"NO ADMISIBLE"</formula>
    </cfRule>
  </conditionalFormatting>
  <conditionalFormatting sqref="J917">
    <cfRule type="cellIs" dxfId="306" priority="273" stopIfTrue="1" operator="equal">
      <formula>"NO ADMISIBLE"</formula>
    </cfRule>
  </conditionalFormatting>
  <conditionalFormatting sqref="J917">
    <cfRule type="expression" dxfId="305" priority="272">
      <formula>MOD(ROW(),2)=0</formula>
    </cfRule>
  </conditionalFormatting>
  <conditionalFormatting sqref="I917">
    <cfRule type="expression" dxfId="304" priority="271">
      <formula>AND(ROW()=CELL("row"),COLUMN()=CELL("COL"))</formula>
    </cfRule>
  </conditionalFormatting>
  <conditionalFormatting sqref="I917">
    <cfRule type="expression" dxfId="303" priority="270">
      <formula>MOD(ROW(),2)=0</formula>
    </cfRule>
  </conditionalFormatting>
  <conditionalFormatting sqref="B1227">
    <cfRule type="cellIs" dxfId="302" priority="269" stopIfTrue="1" operator="equal">
      <formula>"NO ADMISIBLE"</formula>
    </cfRule>
  </conditionalFormatting>
  <conditionalFormatting sqref="B1227">
    <cfRule type="expression" dxfId="301" priority="268">
      <formula>MOD(ROW(),2)=0</formula>
    </cfRule>
  </conditionalFormatting>
  <conditionalFormatting sqref="R26:R28">
    <cfRule type="cellIs" dxfId="300" priority="267" stopIfTrue="1" operator="equal">
      <formula>"NO ADMISIBLE"</formula>
    </cfRule>
  </conditionalFormatting>
  <conditionalFormatting sqref="R26:R28">
    <cfRule type="cellIs" dxfId="299" priority="266" operator="equal">
      <formula>"NO CUMPLE"</formula>
    </cfRule>
  </conditionalFormatting>
  <conditionalFormatting sqref="R38:R46">
    <cfRule type="cellIs" dxfId="298" priority="265" stopIfTrue="1" operator="equal">
      <formula>"NO ADMISIBLE"</formula>
    </cfRule>
  </conditionalFormatting>
  <conditionalFormatting sqref="R38:R46">
    <cfRule type="cellIs" dxfId="297" priority="264" operator="equal">
      <formula>"NO CUMPLE"</formula>
    </cfRule>
  </conditionalFormatting>
  <conditionalFormatting sqref="R50">
    <cfRule type="cellIs" dxfId="296" priority="262" operator="equal">
      <formula>"NO CUMPLE"</formula>
    </cfRule>
  </conditionalFormatting>
  <conditionalFormatting sqref="R50">
    <cfRule type="cellIs" dxfId="295" priority="263" stopIfTrue="1" operator="equal">
      <formula>"NO ADMISIBLE"</formula>
    </cfRule>
  </conditionalFormatting>
  <conditionalFormatting sqref="R62">
    <cfRule type="cellIs" dxfId="294" priority="259" stopIfTrue="1" operator="equal">
      <formula>"NO ADMISIBLE"</formula>
    </cfRule>
  </conditionalFormatting>
  <conditionalFormatting sqref="R62">
    <cfRule type="cellIs" dxfId="293" priority="258" operator="equal">
      <formula>"NO CUMPLE"</formula>
    </cfRule>
  </conditionalFormatting>
  <conditionalFormatting sqref="R74">
    <cfRule type="cellIs" dxfId="292" priority="255" stopIfTrue="1" operator="equal">
      <formula>"NO ADMISIBLE"</formula>
    </cfRule>
  </conditionalFormatting>
  <conditionalFormatting sqref="R74">
    <cfRule type="cellIs" dxfId="291" priority="254" operator="equal">
      <formula>"NO CUMPLE"</formula>
    </cfRule>
  </conditionalFormatting>
  <conditionalFormatting sqref="R75:R80">
    <cfRule type="cellIs" dxfId="290" priority="253" stopIfTrue="1" operator="equal">
      <formula>"NO ADMISIBLE"</formula>
    </cfRule>
  </conditionalFormatting>
  <conditionalFormatting sqref="R75:R80">
    <cfRule type="cellIs" dxfId="289" priority="252" operator="equal">
      <formula>"NO CUMPLE"</formula>
    </cfRule>
  </conditionalFormatting>
  <conditionalFormatting sqref="R86">
    <cfRule type="cellIs" dxfId="288" priority="251" stopIfTrue="1" operator="equal">
      <formula>"NO ADMISIBLE"</formula>
    </cfRule>
  </conditionalFormatting>
  <conditionalFormatting sqref="R86">
    <cfRule type="cellIs" dxfId="287" priority="250" operator="equal">
      <formula>"NO CUMPLE"</formula>
    </cfRule>
  </conditionalFormatting>
  <conditionalFormatting sqref="R87:R88">
    <cfRule type="cellIs" dxfId="286" priority="249" stopIfTrue="1" operator="equal">
      <formula>"NO ADMISIBLE"</formula>
    </cfRule>
  </conditionalFormatting>
  <conditionalFormatting sqref="R87:R88">
    <cfRule type="cellIs" dxfId="285" priority="248" operator="equal">
      <formula>"NO CUMPLE"</formula>
    </cfRule>
  </conditionalFormatting>
  <conditionalFormatting sqref="R98:R106">
    <cfRule type="cellIs" dxfId="284" priority="247" stopIfTrue="1" operator="equal">
      <formula>"NO ADMISIBLE"</formula>
    </cfRule>
  </conditionalFormatting>
  <conditionalFormatting sqref="R98:R106">
    <cfRule type="cellIs" dxfId="283" priority="246" operator="equal">
      <formula>"NO CUMPLE"</formula>
    </cfRule>
  </conditionalFormatting>
  <conditionalFormatting sqref="R110">
    <cfRule type="cellIs" dxfId="282" priority="245" stopIfTrue="1" operator="equal">
      <formula>"NO ADMISIBLE"</formula>
    </cfRule>
  </conditionalFormatting>
  <conditionalFormatting sqref="R110">
    <cfRule type="cellIs" dxfId="281" priority="244" operator="equal">
      <formula>"NO CUMPLE"</formula>
    </cfRule>
  </conditionalFormatting>
  <conditionalFormatting sqref="R111:R112">
    <cfRule type="cellIs" dxfId="280" priority="243" stopIfTrue="1" operator="equal">
      <formula>"NO ADMISIBLE"</formula>
    </cfRule>
  </conditionalFormatting>
  <conditionalFormatting sqref="R111:R112">
    <cfRule type="cellIs" dxfId="279" priority="242" operator="equal">
      <formula>"NO CUMPLE"</formula>
    </cfRule>
  </conditionalFormatting>
  <conditionalFormatting sqref="R122">
    <cfRule type="cellIs" dxfId="278" priority="241" stopIfTrue="1" operator="equal">
      <formula>"NO ADMISIBLE"</formula>
    </cfRule>
  </conditionalFormatting>
  <conditionalFormatting sqref="R122">
    <cfRule type="cellIs" dxfId="277" priority="240" operator="equal">
      <formula>"NO CUMPLE"</formula>
    </cfRule>
  </conditionalFormatting>
  <conditionalFormatting sqref="R123:R130">
    <cfRule type="cellIs" dxfId="276" priority="239" stopIfTrue="1" operator="equal">
      <formula>"NO ADMISIBLE"</formula>
    </cfRule>
  </conditionalFormatting>
  <conditionalFormatting sqref="R123:R130">
    <cfRule type="cellIs" dxfId="275" priority="238" operator="equal">
      <formula>"NO CUMPLE"</formula>
    </cfRule>
  </conditionalFormatting>
  <conditionalFormatting sqref="R134">
    <cfRule type="cellIs" dxfId="274" priority="237" stopIfTrue="1" operator="equal">
      <formula>"NO ADMISIBLE"</formula>
    </cfRule>
  </conditionalFormatting>
  <conditionalFormatting sqref="R134">
    <cfRule type="cellIs" dxfId="273" priority="236" operator="equal">
      <formula>"NO CUMPLE"</formula>
    </cfRule>
  </conditionalFormatting>
  <conditionalFormatting sqref="R135:R136">
    <cfRule type="cellIs" dxfId="272" priority="235" stopIfTrue="1" operator="equal">
      <formula>"NO ADMISIBLE"</formula>
    </cfRule>
  </conditionalFormatting>
  <conditionalFormatting sqref="R135:R136">
    <cfRule type="cellIs" dxfId="271" priority="234" operator="equal">
      <formula>"NO CUMPLE"</formula>
    </cfRule>
  </conditionalFormatting>
  <conditionalFormatting sqref="R146">
    <cfRule type="cellIs" dxfId="270" priority="233" stopIfTrue="1" operator="equal">
      <formula>"NO ADMISIBLE"</formula>
    </cfRule>
  </conditionalFormatting>
  <conditionalFormatting sqref="R146">
    <cfRule type="cellIs" dxfId="269" priority="232" operator="equal">
      <formula>"NO CUMPLE"</formula>
    </cfRule>
  </conditionalFormatting>
  <conditionalFormatting sqref="R147:R153">
    <cfRule type="cellIs" dxfId="268" priority="231" stopIfTrue="1" operator="equal">
      <formula>"NO ADMISIBLE"</formula>
    </cfRule>
  </conditionalFormatting>
  <conditionalFormatting sqref="R147:R153">
    <cfRule type="cellIs" dxfId="267" priority="230" operator="equal">
      <formula>"NO CUMPLE"</formula>
    </cfRule>
  </conditionalFormatting>
  <conditionalFormatting sqref="R158">
    <cfRule type="cellIs" dxfId="266" priority="229" stopIfTrue="1" operator="equal">
      <formula>"NO ADMISIBLE"</formula>
    </cfRule>
  </conditionalFormatting>
  <conditionalFormatting sqref="R158">
    <cfRule type="cellIs" dxfId="265" priority="228" operator="equal">
      <formula>"NO CUMPLE"</formula>
    </cfRule>
  </conditionalFormatting>
  <conditionalFormatting sqref="R159:R161">
    <cfRule type="cellIs" dxfId="264" priority="227" stopIfTrue="1" operator="equal">
      <formula>"NO ADMISIBLE"</formula>
    </cfRule>
  </conditionalFormatting>
  <conditionalFormatting sqref="R159:R161">
    <cfRule type="cellIs" dxfId="263" priority="226" operator="equal">
      <formula>"NO CUMPLE"</formula>
    </cfRule>
  </conditionalFormatting>
  <conditionalFormatting sqref="R170">
    <cfRule type="cellIs" dxfId="262" priority="225" stopIfTrue="1" operator="equal">
      <formula>"NO ADMISIBLE"</formula>
    </cfRule>
  </conditionalFormatting>
  <conditionalFormatting sqref="R170">
    <cfRule type="cellIs" dxfId="261" priority="224" operator="equal">
      <formula>"NO CUMPLE"</formula>
    </cfRule>
  </conditionalFormatting>
  <conditionalFormatting sqref="R171:R176">
    <cfRule type="cellIs" dxfId="260" priority="223" stopIfTrue="1" operator="equal">
      <formula>"NO ADMISIBLE"</formula>
    </cfRule>
  </conditionalFormatting>
  <conditionalFormatting sqref="R171:R176">
    <cfRule type="cellIs" dxfId="259" priority="222" operator="equal">
      <formula>"NO CUMPLE"</formula>
    </cfRule>
  </conditionalFormatting>
  <conditionalFormatting sqref="R182:R185">
    <cfRule type="cellIs" dxfId="258" priority="221" stopIfTrue="1" operator="equal">
      <formula>"NO ADMISIBLE"</formula>
    </cfRule>
  </conditionalFormatting>
  <conditionalFormatting sqref="R182">
    <cfRule type="cellIs" dxfId="257" priority="220" operator="equal">
      <formula>"NO CUMPLE"</formula>
    </cfRule>
  </conditionalFormatting>
  <conditionalFormatting sqref="R183:R185">
    <cfRule type="cellIs" dxfId="256" priority="219" operator="equal">
      <formula>"NO CUMPLE"</formula>
    </cfRule>
  </conditionalFormatting>
  <conditionalFormatting sqref="R183:R185">
    <cfRule type="cellIs" dxfId="255" priority="218" operator="equal">
      <formula>"NO CUMPLE"</formula>
    </cfRule>
  </conditionalFormatting>
  <conditionalFormatting sqref="R194">
    <cfRule type="cellIs" dxfId="254" priority="217" stopIfTrue="1" operator="equal">
      <formula>"NO ADMISIBLE"</formula>
    </cfRule>
  </conditionalFormatting>
  <conditionalFormatting sqref="R194">
    <cfRule type="cellIs" dxfId="253" priority="216" operator="equal">
      <formula>"NO CUMPLE"</formula>
    </cfRule>
  </conditionalFormatting>
  <conditionalFormatting sqref="R195:R202">
    <cfRule type="cellIs" dxfId="252" priority="215" stopIfTrue="1" operator="equal">
      <formula>"NO ADMISIBLE"</formula>
    </cfRule>
  </conditionalFormatting>
  <conditionalFormatting sqref="R195:R202">
    <cfRule type="cellIs" dxfId="251" priority="214" operator="equal">
      <formula>"NO CUMPLE"</formula>
    </cfRule>
  </conditionalFormatting>
  <conditionalFormatting sqref="R206">
    <cfRule type="cellIs" dxfId="250" priority="213" stopIfTrue="1" operator="equal">
      <formula>"NO ADMISIBLE"</formula>
    </cfRule>
  </conditionalFormatting>
  <conditionalFormatting sqref="R206">
    <cfRule type="cellIs" dxfId="249" priority="212" operator="equal">
      <formula>"NO CUMPLE"</formula>
    </cfRule>
  </conditionalFormatting>
  <conditionalFormatting sqref="R207:R211">
    <cfRule type="cellIs" dxfId="248" priority="211" stopIfTrue="1" operator="equal">
      <formula>"NO ADMISIBLE"</formula>
    </cfRule>
  </conditionalFormatting>
  <conditionalFormatting sqref="R207:R211">
    <cfRule type="cellIs" dxfId="247" priority="210" operator="equal">
      <formula>"NO CUMPLE"</formula>
    </cfRule>
  </conditionalFormatting>
  <conditionalFormatting sqref="R218">
    <cfRule type="cellIs" dxfId="246" priority="209" stopIfTrue="1" operator="equal">
      <formula>"NO ADMISIBLE"</formula>
    </cfRule>
  </conditionalFormatting>
  <conditionalFormatting sqref="R218">
    <cfRule type="cellIs" dxfId="245" priority="208" operator="equal">
      <formula>"NO CUMPLE"</formula>
    </cfRule>
  </conditionalFormatting>
  <conditionalFormatting sqref="R219:R226">
    <cfRule type="cellIs" dxfId="244" priority="207" stopIfTrue="1" operator="equal">
      <formula>"NO ADMISIBLE"</formula>
    </cfRule>
  </conditionalFormatting>
  <conditionalFormatting sqref="R219:R226">
    <cfRule type="cellIs" dxfId="243" priority="206" operator="equal">
      <formula>"NO CUMPLE"</formula>
    </cfRule>
  </conditionalFormatting>
  <conditionalFormatting sqref="R230">
    <cfRule type="cellIs" dxfId="242" priority="205" stopIfTrue="1" operator="equal">
      <formula>"NO ADMISIBLE"</formula>
    </cfRule>
  </conditionalFormatting>
  <conditionalFormatting sqref="R230">
    <cfRule type="cellIs" dxfId="241" priority="204" operator="equal">
      <formula>"NO CUMPLE"</formula>
    </cfRule>
  </conditionalFormatting>
  <conditionalFormatting sqref="R231:R238">
    <cfRule type="cellIs" dxfId="240" priority="203" stopIfTrue="1" operator="equal">
      <formula>"NO ADMISIBLE"</formula>
    </cfRule>
  </conditionalFormatting>
  <conditionalFormatting sqref="R231:R238">
    <cfRule type="cellIs" dxfId="239" priority="202" operator="equal">
      <formula>"NO CUMPLE"</formula>
    </cfRule>
  </conditionalFormatting>
  <conditionalFormatting sqref="R242">
    <cfRule type="cellIs" dxfId="238" priority="201" stopIfTrue="1" operator="equal">
      <formula>"NO ADMISIBLE"</formula>
    </cfRule>
  </conditionalFormatting>
  <conditionalFormatting sqref="R242">
    <cfRule type="cellIs" dxfId="237" priority="200" operator="equal">
      <formula>"NO CUMPLE"</formula>
    </cfRule>
  </conditionalFormatting>
  <conditionalFormatting sqref="R243:R244">
    <cfRule type="cellIs" dxfId="236" priority="199" stopIfTrue="1" operator="equal">
      <formula>"NO ADMISIBLE"</formula>
    </cfRule>
  </conditionalFormatting>
  <conditionalFormatting sqref="R243:R244">
    <cfRule type="cellIs" dxfId="235" priority="198" operator="equal">
      <formula>"NO CUMPLE"</formula>
    </cfRule>
  </conditionalFormatting>
  <conditionalFormatting sqref="R254:R256">
    <cfRule type="cellIs" dxfId="234" priority="197" stopIfTrue="1" operator="equal">
      <formula>"NO ADMISIBLE"</formula>
    </cfRule>
  </conditionalFormatting>
  <conditionalFormatting sqref="R254:R256">
    <cfRule type="cellIs" dxfId="233" priority="196" operator="equal">
      <formula>"NO CUMPLE"</formula>
    </cfRule>
  </conditionalFormatting>
  <conditionalFormatting sqref="R255:R256">
    <cfRule type="cellIs" dxfId="232" priority="195" stopIfTrue="1" operator="equal">
      <formula>"NO ADMISIBLE"</formula>
    </cfRule>
  </conditionalFormatting>
  <conditionalFormatting sqref="R255:R256">
    <cfRule type="cellIs" dxfId="231" priority="194" operator="equal">
      <formula>"NO CUMPLE"</formula>
    </cfRule>
  </conditionalFormatting>
  <conditionalFormatting sqref="R266">
    <cfRule type="cellIs" dxfId="230" priority="193" stopIfTrue="1" operator="equal">
      <formula>"NO ADMISIBLE"</formula>
    </cfRule>
  </conditionalFormatting>
  <conditionalFormatting sqref="R266">
    <cfRule type="cellIs" dxfId="229" priority="192" operator="equal">
      <formula>"NO CUMPLE"</formula>
    </cfRule>
  </conditionalFormatting>
  <conditionalFormatting sqref="R267:R273">
    <cfRule type="cellIs" dxfId="228" priority="191" stopIfTrue="1" operator="equal">
      <formula>"NO ADMISIBLE"</formula>
    </cfRule>
  </conditionalFormatting>
  <conditionalFormatting sqref="R267:R273">
    <cfRule type="cellIs" dxfId="227" priority="190" operator="equal">
      <formula>"NO CUMPLE"</formula>
    </cfRule>
  </conditionalFormatting>
  <conditionalFormatting sqref="R278">
    <cfRule type="cellIs" dxfId="226" priority="189" stopIfTrue="1" operator="equal">
      <formula>"NO ADMISIBLE"</formula>
    </cfRule>
  </conditionalFormatting>
  <conditionalFormatting sqref="R278">
    <cfRule type="cellIs" dxfId="225" priority="188" operator="equal">
      <formula>"NO CUMPLE"</formula>
    </cfRule>
  </conditionalFormatting>
  <conditionalFormatting sqref="R279:R281">
    <cfRule type="cellIs" dxfId="224" priority="187" stopIfTrue="1" operator="equal">
      <formula>"NO ADMISIBLE"</formula>
    </cfRule>
  </conditionalFormatting>
  <conditionalFormatting sqref="R279:R281">
    <cfRule type="cellIs" dxfId="223" priority="186" operator="equal">
      <formula>"NO CUMPLE"</formula>
    </cfRule>
  </conditionalFormatting>
  <conditionalFormatting sqref="R290">
    <cfRule type="cellIs" dxfId="222" priority="185" stopIfTrue="1" operator="equal">
      <formula>"NO ADMISIBLE"</formula>
    </cfRule>
  </conditionalFormatting>
  <conditionalFormatting sqref="R290">
    <cfRule type="cellIs" dxfId="221" priority="184" operator="equal">
      <formula>"NO CUMPLE"</formula>
    </cfRule>
  </conditionalFormatting>
  <conditionalFormatting sqref="R291:R298">
    <cfRule type="cellIs" dxfId="220" priority="183" stopIfTrue="1" operator="equal">
      <formula>"NO ADMISIBLE"</formula>
    </cfRule>
  </conditionalFormatting>
  <conditionalFormatting sqref="R291:R298">
    <cfRule type="cellIs" dxfId="219" priority="182" operator="equal">
      <formula>"NO CUMPLE"</formula>
    </cfRule>
  </conditionalFormatting>
  <conditionalFormatting sqref="R302">
    <cfRule type="cellIs" dxfId="218" priority="181" stopIfTrue="1" operator="equal">
      <formula>"NO ADMISIBLE"</formula>
    </cfRule>
  </conditionalFormatting>
  <conditionalFormatting sqref="R302">
    <cfRule type="cellIs" dxfId="217" priority="180" operator="equal">
      <formula>"NO CUMPLE"</formula>
    </cfRule>
  </conditionalFormatting>
  <conditionalFormatting sqref="R303:R310">
    <cfRule type="cellIs" dxfId="216" priority="179" stopIfTrue="1" operator="equal">
      <formula>"NO ADMISIBLE"</formula>
    </cfRule>
  </conditionalFormatting>
  <conditionalFormatting sqref="R303:R310">
    <cfRule type="cellIs" dxfId="215" priority="178" operator="equal">
      <formula>"NO CUMPLE"</formula>
    </cfRule>
  </conditionalFormatting>
  <conditionalFormatting sqref="R314">
    <cfRule type="cellIs" dxfId="214" priority="177" stopIfTrue="1" operator="equal">
      <formula>"NO ADMISIBLE"</formula>
    </cfRule>
  </conditionalFormatting>
  <conditionalFormatting sqref="R314">
    <cfRule type="cellIs" dxfId="213" priority="176" operator="equal">
      <formula>"NO CUMPLE"</formula>
    </cfRule>
  </conditionalFormatting>
  <conditionalFormatting sqref="R315:R319">
    <cfRule type="cellIs" dxfId="212" priority="175" stopIfTrue="1" operator="equal">
      <formula>"NO ADMISIBLE"</formula>
    </cfRule>
  </conditionalFormatting>
  <conditionalFormatting sqref="R315:R319">
    <cfRule type="cellIs" dxfId="211" priority="174" operator="equal">
      <formula>"NO CUMPLE"</formula>
    </cfRule>
  </conditionalFormatting>
  <conditionalFormatting sqref="R326">
    <cfRule type="cellIs" dxfId="210" priority="173" stopIfTrue="1" operator="equal">
      <formula>"NO ADMISIBLE"</formula>
    </cfRule>
  </conditionalFormatting>
  <conditionalFormatting sqref="R326">
    <cfRule type="cellIs" dxfId="209" priority="172" operator="equal">
      <formula>"NO CUMPLE"</formula>
    </cfRule>
  </conditionalFormatting>
  <conditionalFormatting sqref="R327:R329">
    <cfRule type="cellIs" dxfId="208" priority="171" stopIfTrue="1" operator="equal">
      <formula>"NO ADMISIBLE"</formula>
    </cfRule>
  </conditionalFormatting>
  <conditionalFormatting sqref="R327:R329">
    <cfRule type="cellIs" dxfId="207" priority="170" operator="equal">
      <formula>"NO CUMPLE"</formula>
    </cfRule>
  </conditionalFormatting>
  <conditionalFormatting sqref="R338">
    <cfRule type="cellIs" dxfId="206" priority="169" stopIfTrue="1" operator="equal">
      <formula>"NO ADMISIBLE"</formula>
    </cfRule>
  </conditionalFormatting>
  <conditionalFormatting sqref="R338">
    <cfRule type="cellIs" dxfId="205" priority="168" operator="equal">
      <formula>"NO CUMPLE"</formula>
    </cfRule>
  </conditionalFormatting>
  <conditionalFormatting sqref="R339:R346">
    <cfRule type="cellIs" dxfId="204" priority="167" stopIfTrue="1" operator="equal">
      <formula>"NO ADMISIBLE"</formula>
    </cfRule>
  </conditionalFormatting>
  <conditionalFormatting sqref="R339:R346">
    <cfRule type="cellIs" dxfId="203" priority="166" operator="equal">
      <formula>"NO CUMPLE"</formula>
    </cfRule>
  </conditionalFormatting>
  <conditionalFormatting sqref="R350">
    <cfRule type="cellIs" dxfId="202" priority="165" stopIfTrue="1" operator="equal">
      <formula>"NO ADMISIBLE"</formula>
    </cfRule>
  </conditionalFormatting>
  <conditionalFormatting sqref="R350">
    <cfRule type="cellIs" dxfId="201" priority="164" operator="equal">
      <formula>"NO CUMPLE"</formula>
    </cfRule>
  </conditionalFormatting>
  <conditionalFormatting sqref="R351:R354">
    <cfRule type="cellIs" dxfId="200" priority="163" stopIfTrue="1" operator="equal">
      <formula>"NO ADMISIBLE"</formula>
    </cfRule>
  </conditionalFormatting>
  <conditionalFormatting sqref="R351:R354">
    <cfRule type="cellIs" dxfId="199" priority="162" operator="equal">
      <formula>"NO CUMPLE"</formula>
    </cfRule>
  </conditionalFormatting>
  <conditionalFormatting sqref="R362">
    <cfRule type="cellIs" dxfId="198" priority="161" stopIfTrue="1" operator="equal">
      <formula>"NO ADMISIBLE"</formula>
    </cfRule>
  </conditionalFormatting>
  <conditionalFormatting sqref="R362">
    <cfRule type="cellIs" dxfId="197" priority="160" operator="equal">
      <formula>"NO CUMPLE"</formula>
    </cfRule>
  </conditionalFormatting>
  <conditionalFormatting sqref="R363:R370">
    <cfRule type="cellIs" dxfId="196" priority="159" stopIfTrue="1" operator="equal">
      <formula>"NO ADMISIBLE"</formula>
    </cfRule>
  </conditionalFormatting>
  <conditionalFormatting sqref="R363:R370">
    <cfRule type="cellIs" dxfId="195" priority="158" operator="equal">
      <formula>"NO CUMPLE"</formula>
    </cfRule>
  </conditionalFormatting>
  <conditionalFormatting sqref="R374">
    <cfRule type="cellIs" dxfId="194" priority="157" stopIfTrue="1" operator="equal">
      <formula>"NO ADMISIBLE"</formula>
    </cfRule>
  </conditionalFormatting>
  <conditionalFormatting sqref="R374">
    <cfRule type="cellIs" dxfId="193" priority="156" operator="equal">
      <formula>"NO CUMPLE"</formula>
    </cfRule>
  </conditionalFormatting>
  <conditionalFormatting sqref="R375">
    <cfRule type="cellIs" dxfId="192" priority="155" stopIfTrue="1" operator="equal">
      <formula>"NO ADMISIBLE"</formula>
    </cfRule>
  </conditionalFormatting>
  <conditionalFormatting sqref="R375">
    <cfRule type="cellIs" dxfId="191" priority="154" operator="equal">
      <formula>"NO CUMPLE"</formula>
    </cfRule>
  </conditionalFormatting>
  <conditionalFormatting sqref="R386">
    <cfRule type="cellIs" dxfId="190" priority="153" stopIfTrue="1" operator="equal">
      <formula>"NO ADMISIBLE"</formula>
    </cfRule>
  </conditionalFormatting>
  <conditionalFormatting sqref="R386">
    <cfRule type="cellIs" dxfId="189" priority="152" operator="equal">
      <formula>"NO CUMPLE"</formula>
    </cfRule>
  </conditionalFormatting>
  <conditionalFormatting sqref="R387:R389">
    <cfRule type="cellIs" dxfId="188" priority="151" stopIfTrue="1" operator="equal">
      <formula>"NO ADMISIBLE"</formula>
    </cfRule>
  </conditionalFormatting>
  <conditionalFormatting sqref="R387:R389">
    <cfRule type="cellIs" dxfId="187" priority="150" operator="equal">
      <formula>"NO CUMPLE"</formula>
    </cfRule>
  </conditionalFormatting>
  <conditionalFormatting sqref="R398">
    <cfRule type="cellIs" dxfId="186" priority="149" stopIfTrue="1" operator="equal">
      <formula>"NO ADMISIBLE"</formula>
    </cfRule>
  </conditionalFormatting>
  <conditionalFormatting sqref="R398">
    <cfRule type="cellIs" dxfId="185" priority="148" operator="equal">
      <formula>"NO CUMPLE"</formula>
    </cfRule>
  </conditionalFormatting>
  <conditionalFormatting sqref="R399:R401">
    <cfRule type="cellIs" dxfId="184" priority="147" stopIfTrue="1" operator="equal">
      <formula>"NO ADMISIBLE"</formula>
    </cfRule>
  </conditionalFormatting>
  <conditionalFormatting sqref="R399:R401">
    <cfRule type="cellIs" dxfId="183" priority="146" operator="equal">
      <formula>"NO CUMPLE"</formula>
    </cfRule>
  </conditionalFormatting>
  <conditionalFormatting sqref="R410">
    <cfRule type="cellIs" dxfId="182" priority="145" stopIfTrue="1" operator="equal">
      <formula>"NO ADMISIBLE"</formula>
    </cfRule>
  </conditionalFormatting>
  <conditionalFormatting sqref="R410">
    <cfRule type="cellIs" dxfId="181" priority="144" operator="equal">
      <formula>"NO CUMPLE"</formula>
    </cfRule>
  </conditionalFormatting>
  <conditionalFormatting sqref="R411:R418">
    <cfRule type="cellIs" dxfId="180" priority="143" stopIfTrue="1" operator="equal">
      <formula>"NO ADMISIBLE"</formula>
    </cfRule>
  </conditionalFormatting>
  <conditionalFormatting sqref="R411:R418">
    <cfRule type="cellIs" dxfId="179" priority="142" operator="equal">
      <formula>"NO CUMPLE"</formula>
    </cfRule>
  </conditionalFormatting>
  <conditionalFormatting sqref="R422">
    <cfRule type="cellIs" dxfId="178" priority="141" stopIfTrue="1" operator="equal">
      <formula>"NO ADMISIBLE"</formula>
    </cfRule>
  </conditionalFormatting>
  <conditionalFormatting sqref="R422">
    <cfRule type="cellIs" dxfId="177" priority="140" operator="equal">
      <formula>"NO CUMPLE"</formula>
    </cfRule>
  </conditionalFormatting>
  <conditionalFormatting sqref="R423:R424">
    <cfRule type="cellIs" dxfId="176" priority="139" stopIfTrue="1" operator="equal">
      <formula>"NO ADMISIBLE"</formula>
    </cfRule>
  </conditionalFormatting>
  <conditionalFormatting sqref="R423:R424">
    <cfRule type="cellIs" dxfId="175" priority="138" operator="equal">
      <formula>"NO CUMPLE"</formula>
    </cfRule>
  </conditionalFormatting>
  <conditionalFormatting sqref="R434">
    <cfRule type="cellIs" dxfId="174" priority="137" stopIfTrue="1" operator="equal">
      <formula>"NO ADMISIBLE"</formula>
    </cfRule>
  </conditionalFormatting>
  <conditionalFormatting sqref="R434">
    <cfRule type="cellIs" dxfId="173" priority="136" operator="equal">
      <formula>"NO CUMPLE"</formula>
    </cfRule>
  </conditionalFormatting>
  <conditionalFormatting sqref="R435:R442">
    <cfRule type="cellIs" dxfId="172" priority="135" stopIfTrue="1" operator="equal">
      <formula>"NO ADMISIBLE"</formula>
    </cfRule>
  </conditionalFormatting>
  <conditionalFormatting sqref="R435:R442">
    <cfRule type="cellIs" dxfId="171" priority="134" operator="equal">
      <formula>"NO CUMPLE"</formula>
    </cfRule>
  </conditionalFormatting>
  <conditionalFormatting sqref="R446">
    <cfRule type="cellIs" dxfId="170" priority="133" stopIfTrue="1" operator="equal">
      <formula>"NO ADMISIBLE"</formula>
    </cfRule>
  </conditionalFormatting>
  <conditionalFormatting sqref="R446">
    <cfRule type="cellIs" dxfId="169" priority="132" operator="equal">
      <formula>"NO CUMPLE"</formula>
    </cfRule>
  </conditionalFormatting>
  <conditionalFormatting sqref="R447:R454">
    <cfRule type="cellIs" dxfId="168" priority="131" stopIfTrue="1" operator="equal">
      <formula>"NO ADMISIBLE"</formula>
    </cfRule>
  </conditionalFormatting>
  <conditionalFormatting sqref="R447:R454">
    <cfRule type="cellIs" dxfId="167" priority="130" operator="equal">
      <formula>"NO CUMPLE"</formula>
    </cfRule>
  </conditionalFormatting>
  <conditionalFormatting sqref="R458">
    <cfRule type="cellIs" dxfId="166" priority="129" stopIfTrue="1" operator="equal">
      <formula>"NO ADMISIBLE"</formula>
    </cfRule>
  </conditionalFormatting>
  <conditionalFormatting sqref="R458">
    <cfRule type="cellIs" dxfId="165" priority="128" operator="equal">
      <formula>"NO CUMPLE"</formula>
    </cfRule>
  </conditionalFormatting>
  <conditionalFormatting sqref="R459:R466">
    <cfRule type="cellIs" dxfId="164" priority="127" stopIfTrue="1" operator="equal">
      <formula>"NO ADMISIBLE"</formula>
    </cfRule>
  </conditionalFormatting>
  <conditionalFormatting sqref="R459:R466">
    <cfRule type="cellIs" dxfId="163" priority="126" operator="equal">
      <formula>"NO CUMPLE"</formula>
    </cfRule>
  </conditionalFormatting>
  <conditionalFormatting sqref="R470">
    <cfRule type="cellIs" dxfId="162" priority="125" stopIfTrue="1" operator="equal">
      <formula>"NO ADMISIBLE"</formula>
    </cfRule>
  </conditionalFormatting>
  <conditionalFormatting sqref="R470">
    <cfRule type="cellIs" dxfId="161" priority="124" operator="equal">
      <formula>"NO CUMPLE"</formula>
    </cfRule>
  </conditionalFormatting>
  <conditionalFormatting sqref="R471:R478">
    <cfRule type="cellIs" dxfId="160" priority="123" stopIfTrue="1" operator="equal">
      <formula>"NO ADMISIBLE"</formula>
    </cfRule>
  </conditionalFormatting>
  <conditionalFormatting sqref="R471:R478">
    <cfRule type="cellIs" dxfId="159" priority="122" operator="equal">
      <formula>"NO CUMPLE"</formula>
    </cfRule>
  </conditionalFormatting>
  <conditionalFormatting sqref="R482">
    <cfRule type="cellIs" dxfId="158" priority="121" stopIfTrue="1" operator="equal">
      <formula>"NO ADMISIBLE"</formula>
    </cfRule>
  </conditionalFormatting>
  <conditionalFormatting sqref="R482">
    <cfRule type="cellIs" dxfId="157" priority="120" operator="equal">
      <formula>"NO CUMPLE"</formula>
    </cfRule>
  </conditionalFormatting>
  <conditionalFormatting sqref="R483">
    <cfRule type="cellIs" dxfId="156" priority="119" stopIfTrue="1" operator="equal">
      <formula>"NO ADMISIBLE"</formula>
    </cfRule>
  </conditionalFormatting>
  <conditionalFormatting sqref="R483">
    <cfRule type="cellIs" dxfId="155" priority="118" operator="equal">
      <formula>"NO CUMPLE"</formula>
    </cfRule>
  </conditionalFormatting>
  <conditionalFormatting sqref="R484:R490">
    <cfRule type="cellIs" dxfId="154" priority="117" stopIfTrue="1" operator="equal">
      <formula>"NO ADMISIBLE"</formula>
    </cfRule>
  </conditionalFormatting>
  <conditionalFormatting sqref="R484:R490">
    <cfRule type="cellIs" dxfId="153" priority="116" operator="equal">
      <formula>"NO CUMPLE"</formula>
    </cfRule>
  </conditionalFormatting>
  <conditionalFormatting sqref="R494">
    <cfRule type="cellIs" dxfId="152" priority="115" stopIfTrue="1" operator="equal">
      <formula>"NO ADMISIBLE"</formula>
    </cfRule>
  </conditionalFormatting>
  <conditionalFormatting sqref="R494">
    <cfRule type="cellIs" dxfId="151" priority="114" operator="equal">
      <formula>"NO CUMPLE"</formula>
    </cfRule>
  </conditionalFormatting>
  <conditionalFormatting sqref="R495:R502">
    <cfRule type="cellIs" dxfId="150" priority="113" stopIfTrue="1" operator="equal">
      <formula>"NO ADMISIBLE"</formula>
    </cfRule>
  </conditionalFormatting>
  <conditionalFormatting sqref="R495:R502">
    <cfRule type="cellIs" dxfId="149" priority="112" operator="equal">
      <formula>"NO CUMPLE"</formula>
    </cfRule>
  </conditionalFormatting>
  <conditionalFormatting sqref="R506">
    <cfRule type="cellIs" dxfId="148" priority="111" stopIfTrue="1" operator="equal">
      <formula>"NO ADMISIBLE"</formula>
    </cfRule>
  </conditionalFormatting>
  <conditionalFormatting sqref="R506">
    <cfRule type="cellIs" dxfId="147" priority="110" operator="equal">
      <formula>"NO CUMPLE"</formula>
    </cfRule>
  </conditionalFormatting>
  <conditionalFormatting sqref="R507:R513">
    <cfRule type="cellIs" dxfId="146" priority="109" stopIfTrue="1" operator="equal">
      <formula>"NO ADMISIBLE"</formula>
    </cfRule>
  </conditionalFormatting>
  <conditionalFormatting sqref="R507:R513">
    <cfRule type="cellIs" dxfId="145" priority="108" operator="equal">
      <formula>"NO CUMPLE"</formula>
    </cfRule>
  </conditionalFormatting>
  <conditionalFormatting sqref="R518">
    <cfRule type="cellIs" dxfId="144" priority="107" stopIfTrue="1" operator="equal">
      <formula>"NO ADMISIBLE"</formula>
    </cfRule>
  </conditionalFormatting>
  <conditionalFormatting sqref="R518">
    <cfRule type="cellIs" dxfId="143" priority="106" operator="equal">
      <formula>"NO CUMPLE"</formula>
    </cfRule>
  </conditionalFormatting>
  <conditionalFormatting sqref="R519:R523">
    <cfRule type="cellIs" dxfId="142" priority="105" stopIfTrue="1" operator="equal">
      <formula>"NO ADMISIBLE"</formula>
    </cfRule>
  </conditionalFormatting>
  <conditionalFormatting sqref="R519:R523">
    <cfRule type="cellIs" dxfId="141" priority="104" operator="equal">
      <formula>"NO CUMPLE"</formula>
    </cfRule>
  </conditionalFormatting>
  <conditionalFormatting sqref="R530">
    <cfRule type="cellIs" dxfId="140" priority="103" stopIfTrue="1" operator="equal">
      <formula>"NO ADMISIBLE"</formula>
    </cfRule>
  </conditionalFormatting>
  <conditionalFormatting sqref="R530">
    <cfRule type="cellIs" dxfId="139" priority="102" operator="equal">
      <formula>"NO CUMPLE"</formula>
    </cfRule>
  </conditionalFormatting>
  <conditionalFormatting sqref="R531:R532">
    <cfRule type="cellIs" dxfId="138" priority="99" stopIfTrue="1" operator="equal">
      <formula>"NO ADMISIBLE"</formula>
    </cfRule>
  </conditionalFormatting>
  <conditionalFormatting sqref="R531:R532">
    <cfRule type="cellIs" dxfId="137" priority="98" operator="equal">
      <formula>"NO CUMPLE"</formula>
    </cfRule>
  </conditionalFormatting>
  <conditionalFormatting sqref="R542">
    <cfRule type="cellIs" dxfId="136" priority="97" stopIfTrue="1" operator="equal">
      <formula>"NO ADMISIBLE"</formula>
    </cfRule>
  </conditionalFormatting>
  <conditionalFormatting sqref="R542">
    <cfRule type="cellIs" dxfId="135" priority="96" operator="equal">
      <formula>"NO CUMPLE"</formula>
    </cfRule>
  </conditionalFormatting>
  <conditionalFormatting sqref="R543:R544">
    <cfRule type="cellIs" dxfId="134" priority="95" stopIfTrue="1" operator="equal">
      <formula>"NO ADMISIBLE"</formula>
    </cfRule>
  </conditionalFormatting>
  <conditionalFormatting sqref="R543:R544">
    <cfRule type="cellIs" dxfId="133" priority="94" operator="equal">
      <formula>"NO CUMPLE"</formula>
    </cfRule>
  </conditionalFormatting>
  <conditionalFormatting sqref="R554">
    <cfRule type="cellIs" dxfId="132" priority="93" stopIfTrue="1" operator="equal">
      <formula>"NO ADMISIBLE"</formula>
    </cfRule>
  </conditionalFormatting>
  <conditionalFormatting sqref="R554">
    <cfRule type="cellIs" dxfId="131" priority="92" operator="equal">
      <formula>"NO CUMPLE"</formula>
    </cfRule>
  </conditionalFormatting>
  <conditionalFormatting sqref="R555:R562">
    <cfRule type="cellIs" dxfId="130" priority="91" stopIfTrue="1" operator="equal">
      <formula>"NO ADMISIBLE"</formula>
    </cfRule>
  </conditionalFormatting>
  <conditionalFormatting sqref="R555:R562">
    <cfRule type="cellIs" dxfId="129" priority="90" operator="equal">
      <formula>"NO CUMPLE"</formula>
    </cfRule>
  </conditionalFormatting>
  <conditionalFormatting sqref="R566">
    <cfRule type="cellIs" dxfId="128" priority="89" stopIfTrue="1" operator="equal">
      <formula>"NO ADMISIBLE"</formula>
    </cfRule>
  </conditionalFormatting>
  <conditionalFormatting sqref="R566">
    <cfRule type="cellIs" dxfId="127" priority="88" operator="equal">
      <formula>"NO CUMPLE"</formula>
    </cfRule>
  </conditionalFormatting>
  <conditionalFormatting sqref="R567:R568">
    <cfRule type="cellIs" dxfId="126" priority="87" stopIfTrue="1" operator="equal">
      <formula>"NO ADMISIBLE"</formula>
    </cfRule>
  </conditionalFormatting>
  <conditionalFormatting sqref="R567:R568">
    <cfRule type="cellIs" dxfId="125" priority="86" operator="equal">
      <formula>"NO CUMPLE"</formula>
    </cfRule>
  </conditionalFormatting>
  <conditionalFormatting sqref="R578">
    <cfRule type="cellIs" dxfId="124" priority="85" stopIfTrue="1" operator="equal">
      <formula>"NO ADMISIBLE"</formula>
    </cfRule>
  </conditionalFormatting>
  <conditionalFormatting sqref="R578">
    <cfRule type="cellIs" dxfId="123" priority="84" operator="equal">
      <formula>"NO CUMPLE"</formula>
    </cfRule>
  </conditionalFormatting>
  <conditionalFormatting sqref="R579:R581">
    <cfRule type="cellIs" dxfId="122" priority="83" stopIfTrue="1" operator="equal">
      <formula>"NO ADMISIBLE"</formula>
    </cfRule>
  </conditionalFormatting>
  <conditionalFormatting sqref="R579:R581">
    <cfRule type="cellIs" dxfId="121" priority="82" operator="equal">
      <formula>"NO CUMPLE"</formula>
    </cfRule>
  </conditionalFormatting>
  <conditionalFormatting sqref="R590">
    <cfRule type="cellIs" dxfId="120" priority="81" stopIfTrue="1" operator="equal">
      <formula>"NO ADMISIBLE"</formula>
    </cfRule>
  </conditionalFormatting>
  <conditionalFormatting sqref="R590">
    <cfRule type="cellIs" dxfId="119" priority="80" operator="equal">
      <formula>"NO CUMPLE"</formula>
    </cfRule>
  </conditionalFormatting>
  <conditionalFormatting sqref="R591:R592">
    <cfRule type="cellIs" dxfId="118" priority="79" stopIfTrue="1" operator="equal">
      <formula>"NO ADMISIBLE"</formula>
    </cfRule>
  </conditionalFormatting>
  <conditionalFormatting sqref="R591:R592">
    <cfRule type="cellIs" dxfId="117" priority="78" operator="equal">
      <formula>"NO CUMPLE"</formula>
    </cfRule>
  </conditionalFormatting>
  <conditionalFormatting sqref="R602">
    <cfRule type="cellIs" dxfId="116" priority="77" stopIfTrue="1" operator="equal">
      <formula>"NO ADMISIBLE"</formula>
    </cfRule>
  </conditionalFormatting>
  <conditionalFormatting sqref="R602">
    <cfRule type="cellIs" dxfId="115" priority="76" operator="equal">
      <formula>"NO CUMPLE"</formula>
    </cfRule>
  </conditionalFormatting>
  <conditionalFormatting sqref="R603:R610">
    <cfRule type="cellIs" dxfId="114" priority="75" stopIfTrue="1" operator="equal">
      <formula>"NO ADMISIBLE"</formula>
    </cfRule>
  </conditionalFormatting>
  <conditionalFormatting sqref="R603:R610">
    <cfRule type="cellIs" dxfId="113" priority="74" operator="equal">
      <formula>"NO CUMPLE"</formula>
    </cfRule>
  </conditionalFormatting>
  <conditionalFormatting sqref="R614 R621">
    <cfRule type="cellIs" dxfId="112" priority="73" stopIfTrue="1" operator="equal">
      <formula>"NO ADMISIBLE"</formula>
    </cfRule>
  </conditionalFormatting>
  <conditionalFormatting sqref="R614 R621">
    <cfRule type="cellIs" dxfId="111" priority="72" operator="equal">
      <formula>"NO CUMPLE"</formula>
    </cfRule>
  </conditionalFormatting>
  <conditionalFormatting sqref="R615:R620">
    <cfRule type="cellIs" dxfId="110" priority="71" stopIfTrue="1" operator="equal">
      <formula>"NO ADMISIBLE"</formula>
    </cfRule>
  </conditionalFormatting>
  <conditionalFormatting sqref="R615:R620">
    <cfRule type="cellIs" dxfId="109" priority="70" operator="equal">
      <formula>"NO CUMPLE"</formula>
    </cfRule>
  </conditionalFormatting>
  <conditionalFormatting sqref="R626">
    <cfRule type="cellIs" dxfId="108" priority="69" stopIfTrue="1" operator="equal">
      <formula>"NO ADMISIBLE"</formula>
    </cfRule>
  </conditionalFormatting>
  <conditionalFormatting sqref="R626">
    <cfRule type="cellIs" dxfId="107" priority="68" operator="equal">
      <formula>"NO CUMPLE"</formula>
    </cfRule>
  </conditionalFormatting>
  <conditionalFormatting sqref="R627:R630">
    <cfRule type="cellIs" dxfId="106" priority="67" stopIfTrue="1" operator="equal">
      <formula>"NO ADMISIBLE"</formula>
    </cfRule>
  </conditionalFormatting>
  <conditionalFormatting sqref="R627:R630">
    <cfRule type="cellIs" dxfId="105" priority="66" operator="equal">
      <formula>"NO CUMPLE"</formula>
    </cfRule>
  </conditionalFormatting>
  <conditionalFormatting sqref="R638">
    <cfRule type="cellIs" dxfId="104" priority="65" stopIfTrue="1" operator="equal">
      <formula>"NO ADMISIBLE"</formula>
    </cfRule>
  </conditionalFormatting>
  <conditionalFormatting sqref="R638">
    <cfRule type="cellIs" dxfId="103" priority="64" operator="equal">
      <formula>"NO CUMPLE"</formula>
    </cfRule>
  </conditionalFormatting>
  <conditionalFormatting sqref="R639:R643">
    <cfRule type="cellIs" dxfId="102" priority="63" stopIfTrue="1" operator="equal">
      <formula>"NO ADMISIBLE"</formula>
    </cfRule>
  </conditionalFormatting>
  <conditionalFormatting sqref="R639:R643">
    <cfRule type="cellIs" dxfId="101" priority="62" operator="equal">
      <formula>"NO CUMPLE"</formula>
    </cfRule>
  </conditionalFormatting>
  <conditionalFormatting sqref="R650">
    <cfRule type="cellIs" dxfId="100" priority="61" stopIfTrue="1" operator="equal">
      <formula>"NO ADMISIBLE"</formula>
    </cfRule>
  </conditionalFormatting>
  <conditionalFormatting sqref="R650">
    <cfRule type="cellIs" dxfId="99" priority="60" operator="equal">
      <formula>"NO CUMPLE"</formula>
    </cfRule>
  </conditionalFormatting>
  <conditionalFormatting sqref="R651:R658">
    <cfRule type="cellIs" dxfId="98" priority="59" stopIfTrue="1" operator="equal">
      <formula>"NO ADMISIBLE"</formula>
    </cfRule>
  </conditionalFormatting>
  <conditionalFormatting sqref="R651:R658">
    <cfRule type="cellIs" dxfId="97" priority="58" operator="equal">
      <formula>"NO CUMPLE"</formula>
    </cfRule>
  </conditionalFormatting>
  <conditionalFormatting sqref="R662">
    <cfRule type="cellIs" dxfId="96" priority="57" stopIfTrue="1" operator="equal">
      <formula>"NO ADMISIBLE"</formula>
    </cfRule>
  </conditionalFormatting>
  <conditionalFormatting sqref="R662">
    <cfRule type="cellIs" dxfId="95" priority="56" operator="equal">
      <formula>"NO CUMPLE"</formula>
    </cfRule>
  </conditionalFormatting>
  <conditionalFormatting sqref="R663:R667">
    <cfRule type="cellIs" dxfId="94" priority="55" stopIfTrue="1" operator="equal">
      <formula>"NO ADMISIBLE"</formula>
    </cfRule>
  </conditionalFormatting>
  <conditionalFormatting sqref="R663:R667">
    <cfRule type="cellIs" dxfId="93" priority="54" operator="equal">
      <formula>"NO CUMPLE"</formula>
    </cfRule>
  </conditionalFormatting>
  <conditionalFormatting sqref="R674">
    <cfRule type="cellIs" dxfId="92" priority="53" stopIfTrue="1" operator="equal">
      <formula>"NO ADMISIBLE"</formula>
    </cfRule>
  </conditionalFormatting>
  <conditionalFormatting sqref="R674">
    <cfRule type="cellIs" dxfId="91" priority="52" operator="equal">
      <formula>"NO CUMPLE"</formula>
    </cfRule>
  </conditionalFormatting>
  <conditionalFormatting sqref="R675:R678">
    <cfRule type="cellIs" dxfId="90" priority="51" stopIfTrue="1" operator="equal">
      <formula>"NO ADMISIBLE"</formula>
    </cfRule>
  </conditionalFormatting>
  <conditionalFormatting sqref="R675:R678">
    <cfRule type="cellIs" dxfId="89" priority="50" operator="equal">
      <formula>"NO CUMPLE"</formula>
    </cfRule>
  </conditionalFormatting>
  <conditionalFormatting sqref="R686">
    <cfRule type="cellIs" dxfId="88" priority="49" stopIfTrue="1" operator="equal">
      <formula>"NO ADMISIBLE"</formula>
    </cfRule>
  </conditionalFormatting>
  <conditionalFormatting sqref="R686">
    <cfRule type="cellIs" dxfId="87" priority="48" operator="equal">
      <formula>"NO CUMPLE"</formula>
    </cfRule>
  </conditionalFormatting>
  <conditionalFormatting sqref="R687:R694">
    <cfRule type="cellIs" dxfId="86" priority="47" stopIfTrue="1" operator="equal">
      <formula>"NO ADMISIBLE"</formula>
    </cfRule>
  </conditionalFormatting>
  <conditionalFormatting sqref="R687:R694">
    <cfRule type="cellIs" dxfId="85" priority="46" operator="equal">
      <formula>"NO CUMPLE"</formula>
    </cfRule>
  </conditionalFormatting>
  <conditionalFormatting sqref="R698">
    <cfRule type="cellIs" dxfId="84" priority="45" stopIfTrue="1" operator="equal">
      <formula>"NO ADMISIBLE"</formula>
    </cfRule>
  </conditionalFormatting>
  <conditionalFormatting sqref="R698">
    <cfRule type="cellIs" dxfId="83" priority="44" operator="equal">
      <formula>"NO CUMPLE"</formula>
    </cfRule>
  </conditionalFormatting>
  <conditionalFormatting sqref="R710:R718">
    <cfRule type="cellIs" dxfId="82" priority="41" stopIfTrue="1" operator="equal">
      <formula>"NO ADMISIBLE"</formula>
    </cfRule>
  </conditionalFormatting>
  <conditionalFormatting sqref="R710:R718">
    <cfRule type="cellIs" dxfId="81" priority="40" operator="equal">
      <formula>"NO CUMPLE"</formula>
    </cfRule>
  </conditionalFormatting>
  <conditionalFormatting sqref="R699">
    <cfRule type="cellIs" dxfId="80" priority="39" stopIfTrue="1" operator="equal">
      <formula>"NO ADMISIBLE"</formula>
    </cfRule>
  </conditionalFormatting>
  <conditionalFormatting sqref="R699">
    <cfRule type="cellIs" dxfId="79" priority="38" operator="equal">
      <formula>"NO CUMPLE"</formula>
    </cfRule>
  </conditionalFormatting>
  <conditionalFormatting sqref="R700:R706">
    <cfRule type="cellIs" dxfId="78" priority="37" stopIfTrue="1" operator="equal">
      <formula>"NO ADMISIBLE"</formula>
    </cfRule>
  </conditionalFormatting>
  <conditionalFormatting sqref="R700:R706">
    <cfRule type="cellIs" dxfId="77" priority="36" operator="equal">
      <formula>"NO CUMPLE"</formula>
    </cfRule>
  </conditionalFormatting>
  <conditionalFormatting sqref="R51:R53">
    <cfRule type="cellIs" dxfId="76" priority="35" stopIfTrue="1" operator="equal">
      <formula>"NO ADMISIBLE"</formula>
    </cfRule>
  </conditionalFormatting>
  <conditionalFormatting sqref="R51:R53">
    <cfRule type="cellIs" dxfId="75" priority="34" operator="equal">
      <formula>"NO CUMPLE"</formula>
    </cfRule>
  </conditionalFormatting>
  <conditionalFormatting sqref="R63:R70">
    <cfRule type="cellIs" dxfId="74" priority="33" stopIfTrue="1" operator="equal">
      <formula>"NO ADMISIBLE"</formula>
    </cfRule>
  </conditionalFormatting>
  <conditionalFormatting sqref="R63:R70">
    <cfRule type="cellIs" dxfId="73" priority="32" operator="equal">
      <formula>"NO CUMPLE"</formula>
    </cfRule>
  </conditionalFormatting>
  <conditionalFormatting sqref="Z482">
    <cfRule type="cellIs" dxfId="72" priority="31" stopIfTrue="1" operator="equal">
      <formula>"NO ADMISIBLE"</formula>
    </cfRule>
  </conditionalFormatting>
  <conditionalFormatting sqref="Z482">
    <cfRule type="cellIs" dxfId="71" priority="29" stopIfTrue="1" operator="equal">
      <formula>"NO ADMISIBLE"</formula>
    </cfRule>
    <cfRule type="cellIs" dxfId="70" priority="30" stopIfTrue="1" operator="equal">
      <formula>"ADMISIBLE"</formula>
    </cfRule>
  </conditionalFormatting>
  <conditionalFormatting sqref="Z482">
    <cfRule type="cellIs" dxfId="69" priority="28" operator="equal">
      <formula>"NO CUMPLE"</formula>
    </cfRule>
  </conditionalFormatting>
  <conditionalFormatting sqref="Y602">
    <cfRule type="cellIs" dxfId="68" priority="27" stopIfTrue="1" operator="equal">
      <formula>"NO ADMISIBLE"</formula>
    </cfRule>
  </conditionalFormatting>
  <conditionalFormatting sqref="Y602">
    <cfRule type="cellIs" dxfId="67" priority="25" stopIfTrue="1" operator="equal">
      <formula>"NO ADMISIBLE"</formula>
    </cfRule>
    <cfRule type="cellIs" dxfId="66" priority="26" stopIfTrue="1" operator="equal">
      <formula>"ADMISIBLE"</formula>
    </cfRule>
  </conditionalFormatting>
  <conditionalFormatting sqref="Y602">
    <cfRule type="cellIs" dxfId="65" priority="24" operator="equal">
      <formula>"NO CUMPLE"</formula>
    </cfRule>
  </conditionalFormatting>
  <conditionalFormatting sqref="AA482">
    <cfRule type="cellIs" dxfId="64" priority="18" stopIfTrue="1" operator="equal">
      <formula>"NO ADMISIBLE"</formula>
    </cfRule>
  </conditionalFormatting>
  <conditionalFormatting sqref="AA482">
    <cfRule type="cellIs" dxfId="63" priority="16" stopIfTrue="1" operator="equal">
      <formula>"NO ADMISIBLE"</formula>
    </cfRule>
    <cfRule type="cellIs" dxfId="62" priority="17" stopIfTrue="1" operator="equal">
      <formula>"ADMISIBLE"</formula>
    </cfRule>
  </conditionalFormatting>
  <conditionalFormatting sqref="AA482">
    <cfRule type="cellIs" dxfId="61" priority="15" stopIfTrue="1" operator="equal">
      <formula>"NO ADMISIBLE"</formula>
    </cfRule>
  </conditionalFormatting>
  <conditionalFormatting sqref="AA482">
    <cfRule type="cellIs" dxfId="60" priority="13" stopIfTrue="1" operator="equal">
      <formula>"NO ADMISIBLE"</formula>
    </cfRule>
    <cfRule type="cellIs" dxfId="59" priority="14" stopIfTrue="1" operator="equal">
      <formula>"ADMISIBLE"</formula>
    </cfRule>
  </conditionalFormatting>
  <conditionalFormatting sqref="AA482">
    <cfRule type="cellIs" dxfId="58" priority="12" operator="equal">
      <formula>"NO CUMPLE"</formula>
    </cfRule>
  </conditionalFormatting>
  <conditionalFormatting sqref="AA482">
    <cfRule type="cellIs" dxfId="57" priority="11" stopIfTrue="1" operator="equal">
      <formula>"NO ADMISIBLE"</formula>
    </cfRule>
  </conditionalFormatting>
  <conditionalFormatting sqref="AA482">
    <cfRule type="cellIs" dxfId="56" priority="9" stopIfTrue="1" operator="equal">
      <formula>"NO ADMISIBLE"</formula>
    </cfRule>
    <cfRule type="cellIs" dxfId="55" priority="10" stopIfTrue="1" operator="equal">
      <formula>"ADMISIBLE"</formula>
    </cfRule>
  </conditionalFormatting>
  <conditionalFormatting sqref="AA482">
    <cfRule type="cellIs" dxfId="54" priority="8" stopIfTrue="1" operator="equal">
      <formula>"NO ADMISIBLE"</formula>
    </cfRule>
  </conditionalFormatting>
  <conditionalFormatting sqref="AA482">
    <cfRule type="cellIs" dxfId="53" priority="6" stopIfTrue="1" operator="equal">
      <formula>"NO ADMISIBLE"</formula>
    </cfRule>
    <cfRule type="cellIs" dxfId="52" priority="7" stopIfTrue="1" operator="equal">
      <formula>"ADMISIBLE"</formula>
    </cfRule>
  </conditionalFormatting>
  <conditionalFormatting sqref="AA482">
    <cfRule type="cellIs" dxfId="51" priority="5" operator="equal">
      <formula>"NO CUMPLE"</formula>
    </cfRule>
  </conditionalFormatting>
  <conditionalFormatting sqref="Y482">
    <cfRule type="cellIs" dxfId="50" priority="4" stopIfTrue="1" operator="equal">
      <formula>"NO ADMISIBLE"</formula>
    </cfRule>
  </conditionalFormatting>
  <conditionalFormatting sqref="Y482">
    <cfRule type="cellIs" dxfId="49" priority="2" stopIfTrue="1" operator="equal">
      <formula>"NO ADMISIBLE"</formula>
    </cfRule>
    <cfRule type="cellIs" dxfId="48" priority="3" stopIfTrue="1" operator="equal">
      <formula>"ADMISIBLE"</formula>
    </cfRule>
  </conditionalFormatting>
  <conditionalFormatting sqref="Y482">
    <cfRule type="cellIs" dxfId="47" priority="1" operator="equal">
      <formula>"NO CUMPLE"</formula>
    </cfRule>
  </conditionalFormatting>
  <dataValidations count="3">
    <dataValidation type="list" allowBlank="1" showInputMessage="1" showErrorMessage="1" sqref="D3:D12 D26 D38 D50 D62 D74 D86 D98 D110 D122 D134 D146 D158 D170 D182 D194 D206 D218 D230 D242 D254 D266 D278 D290 D302 D314 D326 D338 D350 D362 D374 D386 D398 D410 D422 D434 D446 D458 D470 D482 D494 D506 D518 D530 D542 D554 D566 D578 D590 D602 D614 D626 D638 D650 D662 D674 D686 D698 D710 D722 D734 D746 D757:D758 D770 D782 D794 D806 D818 D830 D842 D854 D866 D878 D890 D902 D914 D926 D938 D950 D962 D974 D986 D998 D1010 D1022 D1034 D1046 D1058 D1070 D1082 D1094 D1106 D1118 D1130 D1142 D1154 D1166 D1178 D1190 D1202 D1214 D1226 D1238 D1250 D1262 D1274 D1286 D1298 D1310 D1322 D1334 D1346 D1358 D1370 D1382 D1394 D1406" xr:uid="{00000000-0002-0000-0100-000000000000}">
      <formula1>prueba</formula1>
    </dataValidation>
    <dataValidation type="list" allowBlank="1" showInputMessage="1" showErrorMessage="1" sqref="T4:T12 T27:T35 T39:T47 T51:T59 T63:T71 T75:T83 T87:T95 T99:T107 T111:T119 T123:T131 T135:T143 T147:T155 T159:T167 T171:T179 T183:T191 T195:T203 T207:T215 T219:T227 T231:T239 T243:T251 T255:T263 T267:T275 T279:T287 T291:T299 T303:T311 T315:T323 T327:T335 T339:T347 T351:T359 T363:T371 T375:T383 T387:T395 T399:T407 T411:T419 T423:T431 T435:T443 T447:T455 T459:T467 T471:T479 T483:T491 T495:T503 T507:T515 T519:T527 T531:T539 T543:T551 T555:T563 T567:T575 T579:T587 T591:T599 T603:T611 T615:T623 T627:T635 T639:T647 T651:T659 T663:T671 T675:T683 T687:T695 T699:T707 T711:T719 T723:T731 T735:T743 T771:T779 T783:T791 T795:T803 T807:T815 T819:T827 T831:T839 T843:T851 T855:T863 T867:T875 T879:T887 T891:T899 T903:T911 T915:T923 T927:T935 T939:T947 T951:T959 T963:T971 T975:T983 T987:T995 T999:T1007 T1011:T1019 T1023:T1031 T1035:T1043 T1047:T1055 T1059:T1067 T1071:T1079 T1083:T1091 T1095:T1103 T1107:T1115 T1119:T1127 T1131:T1139 T1143:T1151 T1155:T1163 T1167:T1175 T1179:T1187 T1191:T1199 T1203:T1211 T1215:T1223 T1227:T1235 T1239:T1247 T1251:T1259 T1263:T1271 T1275:T1283 T1287:T1295 T1299:T1307 T1311:T1319 T1323:T1331 T1335:T1343 T1347:T1355 T1359:T1367 T1371:T1379 T1383:T1391 T1395:T1403 T1407:T1415 T758:T767 T747:T754" xr:uid="{00000000-0002-0000-0100-000001000000}">
      <formula1>"SI,NO,VERIFICAR"</formula1>
    </dataValidation>
    <dataValidation type="list" allowBlank="1" showInputMessage="1" showErrorMessage="1" sqref="AB3:AB12 AB26:AB35 AB38:AB47 AB50:AB59 AB62:AB71 AB74:AB83 AB86:AB95 AB98:AB107 AB110:AB119 AB122:AB131 AB134:AB143 AB146:AB155 AB158:AB167 AB170:AB179 AB182:AB191 AB194:AB203 AB206:AB215 AB218:AB227 AB230:AB239 AB242:AB251 AB254:AB263 AB266:AB275 AB278:AB287 AB290:AB299 AB302:AB311 AB314:AB323 AB326:AB335 AB338:AB347 AB350:AB359 AB362:AB371 AB374:AB383 AB386:AB395 AB398:AB407 AB410:AB419 AB422:AB431 AB434:AB443 AB446:AB455 AB458:AB467 AB470:AB479 AB482:AB491 AB494:AB503 AB506:AB515 AB518:AB527 AB530:AB539 AB542:AB551 AB554:AB563 AB566:AB575 AB578:AB587 AB590:AB599 AB602:AB611 AB614:AB623 AB626:AB635 AB638:AB647 AB650:AB659 AB662:AB671 AB674:AB683 AB686:AB695 AB698:AB707 AB710:AB719 AB722:AB731 AB734:AB743 AB770:AB779 AB782:AB791 AB794:AB803 AB806:AB815 AB818:AB827 AB830:AB839 AB842:AB851 AB854:AB863 AB866:AB875 AB878:AB887 AB890:AB899 AB902:AB911 AB914:AB923 AB926:AB935 AB938:AB947 AB950:AB959 AB962:AB971 AB974:AB983 AB986:AB995 AB998:AB1007 AB1010:AB1019 AB1022:AB1031 AB1034:AB1043 AB1046:AB1055 AB1058:AB1067 AB1070:AB1079 AB1082:AB1091 AB1094:AB1103 AB1106:AB1115 AB1118:AB1127 AB1130:AB1139 AB1142:AB1151 AB1154:AB1163 AB1166:AB1175 AB1178:AB1187 AB1190:AB1199 AB1202:AB1211 AB1214:AB1223 AB1226:AB1235 AB1238:AB1247 AB1250:AB1259 AB1262:AB1271 AB1274:AB1283 AB1286:AB1295 AB1298:AB1307 AB1310:AB1319 AB1322:AB1331 AB1334:AB1343 AB1346:AB1355 AB1358:AB1367 AB1370:AB1379 AB1382:AB1391 AB1394:AB1403 AB1406:AB1415 AB757:AB767 AB746:AB754" xr:uid="{00000000-0002-0000-0100-000002000000}">
      <formula1>"2019,2020,2021"</formula1>
    </dataValidation>
  </dataValidations>
  <printOptions horizontalCentered="1" verticalCentered="1"/>
  <pageMargins left="0.19685039370078741" right="0.75" top="0.55118110236220474" bottom="0.43307086614173229" header="0" footer="0"/>
  <pageSetup paperSize="14" scale="50" orientation="landscape" horizontalDpi="300" verticalDpi="300" r:id="rId2"/>
  <headerFooter alignWithMargins="0">
    <oddFooter>&amp;RElaboro: JJR
&amp;D</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rgb="FFB2A4A4"/>
  </sheetPr>
  <dimension ref="B1:N120"/>
  <sheetViews>
    <sheetView showGridLines="0" zoomScale="93" zoomScaleNormal="93" workbookViewId="0">
      <selection activeCell="B2" sqref="B2:D120"/>
    </sheetView>
  </sheetViews>
  <sheetFormatPr defaultColWidth="11.42578125" defaultRowHeight="20.100000000000001" customHeight="1"/>
  <cols>
    <col min="1" max="1" width="10.7109375" customWidth="1"/>
    <col min="3" max="3" width="47.5703125" customWidth="1"/>
    <col min="4" max="4" width="16.42578125" customWidth="1"/>
  </cols>
  <sheetData>
    <row r="1" spans="2:14" ht="30" customHeight="1" thickBot="1">
      <c r="N1">
        <v>1</v>
      </c>
    </row>
    <row r="2" spans="2:14" ht="15" customHeight="1" thickTop="1">
      <c r="B2" s="385" t="s">
        <v>479</v>
      </c>
      <c r="C2" s="386"/>
      <c r="D2" s="387"/>
    </row>
    <row r="3" spans="2:14" ht="3.95" customHeight="1">
      <c r="B3" s="189"/>
      <c r="C3" s="190"/>
      <c r="D3" s="191"/>
    </row>
    <row r="4" spans="2:14" ht="24.95" customHeight="1">
      <c r="B4" s="192" t="s">
        <v>480</v>
      </c>
      <c r="C4" s="157" t="s">
        <v>30</v>
      </c>
      <c r="D4" s="158" t="s">
        <v>481</v>
      </c>
    </row>
    <row r="5" spans="2:14" ht="15" customHeight="1">
      <c r="B5" s="24">
        <v>1</v>
      </c>
      <c r="C5" s="301" t="s">
        <v>70</v>
      </c>
      <c r="D5" s="248" t="s">
        <v>482</v>
      </c>
    </row>
    <row r="6" spans="2:14" ht="20.100000000000001" customHeight="1">
      <c r="B6" s="24">
        <v>2</v>
      </c>
      <c r="C6" s="301" t="s">
        <v>483</v>
      </c>
      <c r="D6" t="s">
        <v>482</v>
      </c>
    </row>
    <row r="7" spans="2:14" ht="20.100000000000001" customHeight="1">
      <c r="B7" s="24">
        <v>3</v>
      </c>
      <c r="C7" s="301" t="s">
        <v>484</v>
      </c>
      <c r="D7" t="s">
        <v>482</v>
      </c>
    </row>
    <row r="8" spans="2:14" ht="20.100000000000001" customHeight="1">
      <c r="B8" s="24">
        <v>4</v>
      </c>
      <c r="C8" s="301" t="s">
        <v>485</v>
      </c>
      <c r="D8" t="s">
        <v>482</v>
      </c>
    </row>
    <row r="9" spans="2:14" ht="20.100000000000001" customHeight="1">
      <c r="B9" s="24">
        <v>5</v>
      </c>
      <c r="C9" s="303" t="s">
        <v>81</v>
      </c>
      <c r="D9" t="s">
        <v>482</v>
      </c>
    </row>
    <row r="10" spans="2:14" ht="20.100000000000001" customHeight="1">
      <c r="B10" s="24">
        <v>6</v>
      </c>
      <c r="C10" s="303" t="s">
        <v>86</v>
      </c>
      <c r="D10" t="s">
        <v>482</v>
      </c>
    </row>
    <row r="11" spans="2:14" ht="20.100000000000001" customHeight="1">
      <c r="B11" s="24">
        <v>7</v>
      </c>
      <c r="C11" s="303" t="s">
        <v>486</v>
      </c>
      <c r="D11" t="s">
        <v>482</v>
      </c>
    </row>
    <row r="12" spans="2:14" ht="20.100000000000001" customHeight="1">
      <c r="B12" s="24">
        <v>8</v>
      </c>
      <c r="C12" s="303" t="s">
        <v>487</v>
      </c>
      <c r="D12" t="s">
        <v>482</v>
      </c>
    </row>
    <row r="13" spans="2:14" ht="20.100000000000001" customHeight="1">
      <c r="B13" s="24">
        <v>9</v>
      </c>
      <c r="C13" s="303" t="s">
        <v>488</v>
      </c>
      <c r="D13" t="s">
        <v>482</v>
      </c>
    </row>
    <row r="14" spans="2:14" ht="20.100000000000001" customHeight="1">
      <c r="B14" s="24">
        <v>10</v>
      </c>
      <c r="C14" s="303" t="s">
        <v>489</v>
      </c>
      <c r="D14" t="s">
        <v>482</v>
      </c>
    </row>
    <row r="15" spans="2:14" ht="20.100000000000001" customHeight="1">
      <c r="B15" s="24">
        <v>11</v>
      </c>
      <c r="C15" s="303" t="s">
        <v>490</v>
      </c>
      <c r="D15" t="s">
        <v>482</v>
      </c>
    </row>
    <row r="16" spans="2:14" ht="20.100000000000001" customHeight="1">
      <c r="B16" s="24">
        <v>12</v>
      </c>
      <c r="C16" s="303" t="s">
        <v>108</v>
      </c>
      <c r="D16" t="s">
        <v>482</v>
      </c>
    </row>
    <row r="17" spans="2:4" ht="20.100000000000001" customHeight="1">
      <c r="B17" s="24">
        <v>13</v>
      </c>
      <c r="C17" s="303" t="s">
        <v>491</v>
      </c>
      <c r="D17" t="s">
        <v>482</v>
      </c>
    </row>
    <row r="18" spans="2:4" ht="20.100000000000001" customHeight="1">
      <c r="B18" s="24">
        <v>14</v>
      </c>
      <c r="C18" s="303" t="s">
        <v>492</v>
      </c>
      <c r="D18" t="s">
        <v>482</v>
      </c>
    </row>
    <row r="19" spans="2:4" ht="20.100000000000001" customHeight="1">
      <c r="B19" s="24">
        <v>15</v>
      </c>
      <c r="C19" s="303" t="s">
        <v>119</v>
      </c>
      <c r="D19" t="s">
        <v>482</v>
      </c>
    </row>
    <row r="20" spans="2:4" ht="20.100000000000001" customHeight="1">
      <c r="B20" s="24">
        <v>16</v>
      </c>
      <c r="C20" s="303" t="s">
        <v>121</v>
      </c>
      <c r="D20" t="s">
        <v>482</v>
      </c>
    </row>
    <row r="21" spans="2:4" ht="20.100000000000001" customHeight="1">
      <c r="B21" s="24">
        <v>17</v>
      </c>
      <c r="C21" s="303" t="s">
        <v>493</v>
      </c>
      <c r="D21" t="s">
        <v>482</v>
      </c>
    </row>
    <row r="22" spans="2:4" ht="20.100000000000001" customHeight="1">
      <c r="B22" s="24">
        <v>18</v>
      </c>
      <c r="C22" s="303" t="s">
        <v>494</v>
      </c>
      <c r="D22" t="s">
        <v>482</v>
      </c>
    </row>
    <row r="23" spans="2:4" ht="20.100000000000001" customHeight="1">
      <c r="B23" s="24">
        <v>19</v>
      </c>
      <c r="C23" s="303" t="s">
        <v>131</v>
      </c>
      <c r="D23" t="s">
        <v>482</v>
      </c>
    </row>
    <row r="24" spans="2:4" ht="20.100000000000001" customHeight="1">
      <c r="B24" s="24">
        <v>20</v>
      </c>
      <c r="C24" s="303" t="s">
        <v>495</v>
      </c>
      <c r="D24" t="s">
        <v>482</v>
      </c>
    </row>
    <row r="25" spans="2:4" ht="20.100000000000001" customHeight="1">
      <c r="B25" s="24">
        <v>21</v>
      </c>
      <c r="C25" s="303" t="s">
        <v>496</v>
      </c>
      <c r="D25" t="s">
        <v>482</v>
      </c>
    </row>
    <row r="26" spans="2:4" ht="20.100000000000001" customHeight="1">
      <c r="B26" s="24">
        <v>22</v>
      </c>
      <c r="C26" s="303" t="s">
        <v>143</v>
      </c>
      <c r="D26" t="s">
        <v>482</v>
      </c>
    </row>
    <row r="27" spans="2:4" ht="20.100000000000001" customHeight="1">
      <c r="B27" s="24">
        <v>23</v>
      </c>
      <c r="C27" s="303" t="s">
        <v>147</v>
      </c>
      <c r="D27" t="s">
        <v>482</v>
      </c>
    </row>
    <row r="28" spans="2:4" ht="20.100000000000001" customHeight="1">
      <c r="B28" s="24">
        <v>24</v>
      </c>
      <c r="C28" s="303" t="s">
        <v>497</v>
      </c>
      <c r="D28" t="s">
        <v>482</v>
      </c>
    </row>
    <row r="29" spans="2:4" ht="20.100000000000001" customHeight="1">
      <c r="B29" s="24">
        <v>25</v>
      </c>
      <c r="C29" s="303" t="s">
        <v>153</v>
      </c>
      <c r="D29" t="s">
        <v>482</v>
      </c>
    </row>
    <row r="30" spans="2:4" ht="20.100000000000001" customHeight="1">
      <c r="B30" s="24">
        <v>26</v>
      </c>
      <c r="C30" s="303" t="s">
        <v>155</v>
      </c>
      <c r="D30" t="s">
        <v>482</v>
      </c>
    </row>
    <row r="31" spans="2:4" ht="20.100000000000001" customHeight="1">
      <c r="B31" s="24">
        <v>27</v>
      </c>
      <c r="C31" s="303" t="s">
        <v>498</v>
      </c>
      <c r="D31" t="s">
        <v>482</v>
      </c>
    </row>
    <row r="32" spans="2:4" ht="20.100000000000001" customHeight="1">
      <c r="B32" s="24">
        <v>28</v>
      </c>
      <c r="C32" s="303" t="s">
        <v>499</v>
      </c>
      <c r="D32" t="s">
        <v>482</v>
      </c>
    </row>
    <row r="33" spans="2:4" ht="20.100000000000001" customHeight="1">
      <c r="B33" s="24">
        <v>29</v>
      </c>
      <c r="C33" s="303" t="s">
        <v>500</v>
      </c>
      <c r="D33" t="s">
        <v>482</v>
      </c>
    </row>
    <row r="34" spans="2:4" ht="20.100000000000001" customHeight="1">
      <c r="B34" s="24">
        <v>30</v>
      </c>
      <c r="C34" s="303" t="s">
        <v>168</v>
      </c>
      <c r="D34" t="s">
        <v>482</v>
      </c>
    </row>
    <row r="35" spans="2:4" ht="20.100000000000001" customHeight="1">
      <c r="B35" s="24">
        <v>31</v>
      </c>
      <c r="C35" s="303" t="s">
        <v>501</v>
      </c>
      <c r="D35" t="s">
        <v>482</v>
      </c>
    </row>
    <row r="36" spans="2:4" ht="20.100000000000001" customHeight="1">
      <c r="B36" s="24">
        <v>32</v>
      </c>
      <c r="C36" s="303" t="s">
        <v>175</v>
      </c>
      <c r="D36" t="s">
        <v>482</v>
      </c>
    </row>
    <row r="37" spans="2:4" ht="20.100000000000001" customHeight="1">
      <c r="B37" s="24">
        <v>33</v>
      </c>
      <c r="C37" s="303" t="s">
        <v>177</v>
      </c>
      <c r="D37" t="s">
        <v>482</v>
      </c>
    </row>
    <row r="38" spans="2:4" ht="20.100000000000001" customHeight="1">
      <c r="B38" s="24">
        <v>34</v>
      </c>
      <c r="C38" s="303" t="s">
        <v>181</v>
      </c>
      <c r="D38" t="s">
        <v>482</v>
      </c>
    </row>
    <row r="39" spans="2:4" ht="20.100000000000001" customHeight="1">
      <c r="B39" s="24">
        <v>35</v>
      </c>
      <c r="C39" s="303" t="s">
        <v>502</v>
      </c>
      <c r="D39" t="s">
        <v>482</v>
      </c>
    </row>
    <row r="40" spans="2:4" ht="20.100000000000001" customHeight="1">
      <c r="B40" s="24">
        <v>36</v>
      </c>
      <c r="C40" s="303" t="s">
        <v>503</v>
      </c>
      <c r="D40" t="s">
        <v>482</v>
      </c>
    </row>
    <row r="41" spans="2:4" ht="20.100000000000001" customHeight="1">
      <c r="B41" s="24">
        <v>37</v>
      </c>
      <c r="C41" s="303" t="s">
        <v>191</v>
      </c>
      <c r="D41" t="s">
        <v>482</v>
      </c>
    </row>
    <row r="42" spans="2:4" ht="20.100000000000001" customHeight="1">
      <c r="B42" s="24">
        <v>38</v>
      </c>
      <c r="C42" s="303" t="s">
        <v>504</v>
      </c>
      <c r="D42" t="s">
        <v>482</v>
      </c>
    </row>
    <row r="43" spans="2:4" ht="20.100000000000001" customHeight="1">
      <c r="B43" s="24">
        <v>39</v>
      </c>
      <c r="C43" s="303" t="s">
        <v>200</v>
      </c>
      <c r="D43" t="s">
        <v>482</v>
      </c>
    </row>
    <row r="44" spans="2:4" ht="20.100000000000001" customHeight="1">
      <c r="B44" s="24">
        <v>40</v>
      </c>
      <c r="C44" s="301" t="s">
        <v>202</v>
      </c>
      <c r="D44" t="s">
        <v>482</v>
      </c>
    </row>
    <row r="45" spans="2:4" ht="20.100000000000001" customHeight="1">
      <c r="B45" s="24">
        <v>41</v>
      </c>
      <c r="C45" s="303" t="s">
        <v>505</v>
      </c>
      <c r="D45" t="s">
        <v>482</v>
      </c>
    </row>
    <row r="46" spans="2:4" ht="20.100000000000001" customHeight="1">
      <c r="B46" s="24">
        <v>42</v>
      </c>
      <c r="C46" s="303" t="s">
        <v>209</v>
      </c>
      <c r="D46" t="s">
        <v>482</v>
      </c>
    </row>
    <row r="47" spans="2:4" ht="20.100000000000001" customHeight="1">
      <c r="B47" s="24">
        <v>43</v>
      </c>
      <c r="C47" s="303" t="s">
        <v>506</v>
      </c>
      <c r="D47" t="s">
        <v>482</v>
      </c>
    </row>
    <row r="48" spans="2:4" ht="20.100000000000001" customHeight="1">
      <c r="B48" s="24">
        <v>44</v>
      </c>
      <c r="C48" s="303" t="s">
        <v>507</v>
      </c>
      <c r="D48" t="s">
        <v>482</v>
      </c>
    </row>
    <row r="49" spans="2:4" ht="20.100000000000001" customHeight="1">
      <c r="B49" s="24">
        <v>45</v>
      </c>
      <c r="C49" s="303" t="s">
        <v>508</v>
      </c>
      <c r="D49" t="s">
        <v>482</v>
      </c>
    </row>
    <row r="50" spans="2:4" ht="20.100000000000001" customHeight="1">
      <c r="B50" s="24">
        <v>46</v>
      </c>
      <c r="C50" s="303" t="s">
        <v>509</v>
      </c>
      <c r="D50" t="s">
        <v>482</v>
      </c>
    </row>
    <row r="51" spans="2:4" ht="20.100000000000001" customHeight="1">
      <c r="B51" s="24">
        <v>47</v>
      </c>
      <c r="C51" s="303" t="s">
        <v>510</v>
      </c>
      <c r="D51" t="s">
        <v>482</v>
      </c>
    </row>
    <row r="52" spans="2:4" ht="20.100000000000001" customHeight="1">
      <c r="B52" s="24">
        <v>48</v>
      </c>
      <c r="C52" s="303" t="s">
        <v>511</v>
      </c>
      <c r="D52" t="s">
        <v>482</v>
      </c>
    </row>
    <row r="53" spans="2:4" ht="20.100000000000001" customHeight="1">
      <c r="B53" s="24">
        <v>49</v>
      </c>
      <c r="C53" s="301" t="s">
        <v>236</v>
      </c>
      <c r="D53" t="s">
        <v>482</v>
      </c>
    </row>
    <row r="54" spans="2:4" ht="20.100000000000001" customHeight="1">
      <c r="B54" s="24">
        <v>50</v>
      </c>
      <c r="C54" s="303" t="s">
        <v>238</v>
      </c>
      <c r="D54" t="s">
        <v>482</v>
      </c>
    </row>
    <row r="55" spans="2:4" ht="20.100000000000001" customHeight="1">
      <c r="B55" s="24">
        <v>51</v>
      </c>
      <c r="C55" s="301" t="s">
        <v>243</v>
      </c>
      <c r="D55" t="s">
        <v>482</v>
      </c>
    </row>
    <row r="56" spans="2:4" ht="20.100000000000001" customHeight="1">
      <c r="B56" s="24">
        <v>52</v>
      </c>
      <c r="C56" s="304" t="s">
        <v>245</v>
      </c>
      <c r="D56" t="s">
        <v>482</v>
      </c>
    </row>
    <row r="57" spans="2:4" ht="20.100000000000001" customHeight="1">
      <c r="B57" s="24">
        <v>53</v>
      </c>
      <c r="C57" s="304" t="s">
        <v>247</v>
      </c>
      <c r="D57" t="s">
        <v>482</v>
      </c>
    </row>
    <row r="58" spans="2:4" ht="20.100000000000001" customHeight="1">
      <c r="B58" s="24">
        <v>54</v>
      </c>
      <c r="C58" s="304" t="s">
        <v>512</v>
      </c>
      <c r="D58" t="s">
        <v>482</v>
      </c>
    </row>
    <row r="59" spans="2:4" ht="20.100000000000001" customHeight="1">
      <c r="B59" s="24">
        <v>55</v>
      </c>
      <c r="C59" s="304" t="s">
        <v>513</v>
      </c>
      <c r="D59" t="s">
        <v>482</v>
      </c>
    </row>
    <row r="60" spans="2:4" ht="20.100000000000001" customHeight="1">
      <c r="B60" s="24">
        <v>56</v>
      </c>
      <c r="C60" s="304" t="s">
        <v>514</v>
      </c>
      <c r="D60" t="s">
        <v>482</v>
      </c>
    </row>
    <row r="61" spans="2:4" ht="20.100000000000001" customHeight="1">
      <c r="B61" s="24">
        <v>57</v>
      </c>
      <c r="C61" s="304" t="s">
        <v>515</v>
      </c>
      <c r="D61" t="s">
        <v>482</v>
      </c>
    </row>
    <row r="62" spans="2:4" ht="20.100000000000001" customHeight="1">
      <c r="B62" s="24">
        <v>58</v>
      </c>
      <c r="C62" s="304" t="s">
        <v>267</v>
      </c>
      <c r="D62" t="s">
        <v>482</v>
      </c>
    </row>
    <row r="63" spans="2:4" ht="20.100000000000001" customHeight="1">
      <c r="B63" s="24">
        <v>59</v>
      </c>
      <c r="C63" s="304" t="s">
        <v>516</v>
      </c>
      <c r="D63" t="s">
        <v>482</v>
      </c>
    </row>
    <row r="64" spans="2:4" ht="20.100000000000001" customHeight="1">
      <c r="B64" s="24">
        <v>60</v>
      </c>
      <c r="C64" s="304" t="s">
        <v>275</v>
      </c>
      <c r="D64" t="s">
        <v>482</v>
      </c>
    </row>
    <row r="65" spans="2:4" ht="20.100000000000001" customHeight="1">
      <c r="B65" s="24">
        <v>61</v>
      </c>
      <c r="C65" s="304" t="s">
        <v>277</v>
      </c>
      <c r="D65" t="s">
        <v>482</v>
      </c>
    </row>
    <row r="66" spans="2:4" ht="20.100000000000001" customHeight="1">
      <c r="B66" s="24">
        <v>62</v>
      </c>
      <c r="C66" s="304" t="s">
        <v>517</v>
      </c>
      <c r="D66" t="s">
        <v>482</v>
      </c>
    </row>
    <row r="67" spans="2:4" ht="20.100000000000001" customHeight="1">
      <c r="B67" s="24">
        <v>63</v>
      </c>
      <c r="C67" s="304" t="s">
        <v>518</v>
      </c>
      <c r="D67" t="s">
        <v>482</v>
      </c>
    </row>
    <row r="68" spans="2:4" ht="20.100000000000001" customHeight="1">
      <c r="B68" s="24">
        <v>64</v>
      </c>
      <c r="C68" s="304" t="s">
        <v>292</v>
      </c>
      <c r="D68" t="s">
        <v>482</v>
      </c>
    </row>
    <row r="69" spans="2:4" ht="20.100000000000001" customHeight="1">
      <c r="B69" s="24">
        <v>65</v>
      </c>
      <c r="C69" s="304" t="s">
        <v>297</v>
      </c>
      <c r="D69" t="s">
        <v>482</v>
      </c>
    </row>
    <row r="70" spans="2:4" ht="20.100000000000001" customHeight="1">
      <c r="B70" s="24">
        <v>66</v>
      </c>
      <c r="C70" s="301" t="s">
        <v>519</v>
      </c>
      <c r="D70" t="s">
        <v>482</v>
      </c>
    </row>
    <row r="71" spans="2:4" ht="20.100000000000001" customHeight="1">
      <c r="B71" s="24">
        <v>67</v>
      </c>
      <c r="C71" s="301" t="s">
        <v>520</v>
      </c>
      <c r="D71" t="s">
        <v>482</v>
      </c>
    </row>
    <row r="72" spans="2:4" ht="20.100000000000001" customHeight="1">
      <c r="B72" s="24">
        <v>68</v>
      </c>
      <c r="C72" s="304" t="s">
        <v>521</v>
      </c>
      <c r="D72" t="s">
        <v>482</v>
      </c>
    </row>
    <row r="73" spans="2:4" ht="20.100000000000001" customHeight="1">
      <c r="B73" s="24">
        <v>69</v>
      </c>
      <c r="C73" s="304" t="s">
        <v>522</v>
      </c>
      <c r="D73" t="s">
        <v>482</v>
      </c>
    </row>
    <row r="74" spans="2:4" ht="20.100000000000001" customHeight="1">
      <c r="B74" s="24">
        <v>70</v>
      </c>
      <c r="C74" s="304" t="s">
        <v>523</v>
      </c>
      <c r="D74" t="s">
        <v>482</v>
      </c>
    </row>
    <row r="75" spans="2:4" ht="20.100000000000001" customHeight="1">
      <c r="B75" s="24">
        <v>71</v>
      </c>
      <c r="C75" s="304" t="s">
        <v>524</v>
      </c>
      <c r="D75" t="s">
        <v>482</v>
      </c>
    </row>
    <row r="76" spans="2:4" ht="20.100000000000001" customHeight="1">
      <c r="B76" s="24">
        <v>72</v>
      </c>
      <c r="C76" s="304" t="s">
        <v>525</v>
      </c>
      <c r="D76" t="s">
        <v>482</v>
      </c>
    </row>
    <row r="77" spans="2:4" ht="20.100000000000001" customHeight="1">
      <c r="B77" s="24">
        <v>73</v>
      </c>
      <c r="C77" s="301" t="s">
        <v>509</v>
      </c>
      <c r="D77" t="s">
        <v>482</v>
      </c>
    </row>
    <row r="78" spans="2:4" ht="20.100000000000001" customHeight="1">
      <c r="B78" s="24">
        <v>74</v>
      </c>
      <c r="C78" s="304" t="s">
        <v>331</v>
      </c>
      <c r="D78" t="s">
        <v>482</v>
      </c>
    </row>
    <row r="79" spans="2:4" ht="20.100000000000001" customHeight="1">
      <c r="B79" s="24">
        <v>75</v>
      </c>
      <c r="C79" s="304" t="s">
        <v>526</v>
      </c>
      <c r="D79" t="s">
        <v>482</v>
      </c>
    </row>
    <row r="80" spans="2:4" ht="20.100000000000001" customHeight="1">
      <c r="B80" s="24">
        <v>76</v>
      </c>
      <c r="C80" s="304" t="s">
        <v>338</v>
      </c>
      <c r="D80" t="s">
        <v>482</v>
      </c>
    </row>
    <row r="81" spans="2:4" ht="20.100000000000001" customHeight="1">
      <c r="B81" s="24">
        <v>77</v>
      </c>
      <c r="C81" s="304" t="s">
        <v>527</v>
      </c>
      <c r="D81" t="s">
        <v>482</v>
      </c>
    </row>
    <row r="82" spans="2:4" ht="20.100000000000001" customHeight="1">
      <c r="B82" s="24">
        <v>78</v>
      </c>
      <c r="C82" s="301" t="s">
        <v>528</v>
      </c>
      <c r="D82" t="s">
        <v>482</v>
      </c>
    </row>
    <row r="83" spans="2:4" ht="20.100000000000001" customHeight="1">
      <c r="B83" s="24">
        <v>79</v>
      </c>
      <c r="C83" s="301" t="s">
        <v>529</v>
      </c>
      <c r="D83" t="s">
        <v>482</v>
      </c>
    </row>
    <row r="84" spans="2:4" ht="20.100000000000001" customHeight="1">
      <c r="B84" s="24">
        <v>80</v>
      </c>
      <c r="C84" s="304" t="s">
        <v>352</v>
      </c>
      <c r="D84" t="s">
        <v>482</v>
      </c>
    </row>
    <row r="85" spans="2:4" ht="20.100000000000001" customHeight="1">
      <c r="B85" s="24">
        <v>81</v>
      </c>
      <c r="C85" s="301" t="s">
        <v>356</v>
      </c>
      <c r="D85" t="s">
        <v>482</v>
      </c>
    </row>
    <row r="86" spans="2:4" ht="20.100000000000001" customHeight="1">
      <c r="B86" s="24">
        <v>82</v>
      </c>
      <c r="C86" s="301" t="s">
        <v>530</v>
      </c>
      <c r="D86" t="s">
        <v>482</v>
      </c>
    </row>
    <row r="87" spans="2:4" ht="20.100000000000001" customHeight="1">
      <c r="B87" s="24">
        <v>83</v>
      </c>
      <c r="C87" s="301" t="s">
        <v>361</v>
      </c>
      <c r="D87" t="s">
        <v>482</v>
      </c>
    </row>
    <row r="88" spans="2:4" ht="20.100000000000001" customHeight="1">
      <c r="B88" s="24">
        <v>84</v>
      </c>
      <c r="C88" s="301" t="s">
        <v>364</v>
      </c>
      <c r="D88" t="s">
        <v>482</v>
      </c>
    </row>
    <row r="89" spans="2:4" ht="20.100000000000001" customHeight="1">
      <c r="B89" s="24">
        <v>85</v>
      </c>
      <c r="C89" s="301" t="s">
        <v>531</v>
      </c>
      <c r="D89" t="s">
        <v>482</v>
      </c>
    </row>
    <row r="90" spans="2:4" ht="20.100000000000001" customHeight="1">
      <c r="B90" s="24">
        <v>86</v>
      </c>
      <c r="C90" s="304" t="s">
        <v>372</v>
      </c>
      <c r="D90" t="s">
        <v>482</v>
      </c>
    </row>
    <row r="91" spans="2:4" ht="20.100000000000001" customHeight="1">
      <c r="B91" s="24">
        <v>87</v>
      </c>
      <c r="C91" s="304" t="s">
        <v>532</v>
      </c>
      <c r="D91" t="s">
        <v>482</v>
      </c>
    </row>
    <row r="92" spans="2:4" ht="20.100000000000001" customHeight="1">
      <c r="B92" s="24">
        <v>88</v>
      </c>
      <c r="C92" s="301" t="s">
        <v>533</v>
      </c>
      <c r="D92" t="s">
        <v>482</v>
      </c>
    </row>
    <row r="93" spans="2:4" ht="20.100000000000001" customHeight="1">
      <c r="B93" s="24">
        <v>89</v>
      </c>
      <c r="C93" s="304" t="s">
        <v>534</v>
      </c>
      <c r="D93" t="s">
        <v>482</v>
      </c>
    </row>
    <row r="94" spans="2:4" ht="20.100000000000001" customHeight="1">
      <c r="B94" s="24">
        <v>90</v>
      </c>
      <c r="C94" s="304" t="s">
        <v>535</v>
      </c>
      <c r="D94" t="s">
        <v>482</v>
      </c>
    </row>
    <row r="95" spans="2:4" ht="20.100000000000001" customHeight="1">
      <c r="B95" s="24">
        <v>91</v>
      </c>
      <c r="C95" s="301" t="s">
        <v>389</v>
      </c>
      <c r="D95" t="s">
        <v>482</v>
      </c>
    </row>
    <row r="96" spans="2:4" ht="20.100000000000001" customHeight="1">
      <c r="B96" s="24">
        <v>92</v>
      </c>
      <c r="C96" s="304" t="s">
        <v>536</v>
      </c>
      <c r="D96" t="s">
        <v>482</v>
      </c>
    </row>
    <row r="97" spans="2:4" ht="20.100000000000001" customHeight="1">
      <c r="B97" s="24">
        <v>93</v>
      </c>
      <c r="C97" s="304" t="s">
        <v>397</v>
      </c>
      <c r="D97" t="s">
        <v>482</v>
      </c>
    </row>
    <row r="98" spans="2:4" ht="20.100000000000001" customHeight="1">
      <c r="B98" s="24">
        <v>94</v>
      </c>
      <c r="C98" s="304" t="s">
        <v>537</v>
      </c>
      <c r="D98" t="s">
        <v>482</v>
      </c>
    </row>
    <row r="99" spans="2:4" ht="20.100000000000001" customHeight="1">
      <c r="B99" s="24">
        <v>95</v>
      </c>
      <c r="C99" s="304" t="s">
        <v>538</v>
      </c>
      <c r="D99" t="s">
        <v>482</v>
      </c>
    </row>
    <row r="100" spans="2:4" ht="20.100000000000001" customHeight="1">
      <c r="B100" s="24">
        <v>96</v>
      </c>
      <c r="C100" s="304" t="s">
        <v>539</v>
      </c>
      <c r="D100" t="s">
        <v>482</v>
      </c>
    </row>
    <row r="101" spans="2:4" ht="20.100000000000001" customHeight="1">
      <c r="B101" s="24">
        <v>97</v>
      </c>
      <c r="C101" s="304" t="s">
        <v>540</v>
      </c>
      <c r="D101" t="s">
        <v>482</v>
      </c>
    </row>
    <row r="102" spans="2:4" ht="20.100000000000001" customHeight="1">
      <c r="B102" s="24">
        <v>98</v>
      </c>
      <c r="C102" s="304" t="s">
        <v>541</v>
      </c>
      <c r="D102" t="s">
        <v>482</v>
      </c>
    </row>
    <row r="103" spans="2:4" ht="20.100000000000001" customHeight="1">
      <c r="B103" s="24">
        <v>99</v>
      </c>
      <c r="C103" s="304" t="s">
        <v>542</v>
      </c>
      <c r="D103" t="s">
        <v>482</v>
      </c>
    </row>
    <row r="104" spans="2:4" ht="20.100000000000001" customHeight="1">
      <c r="B104" s="24">
        <v>100</v>
      </c>
      <c r="C104" s="304" t="s">
        <v>543</v>
      </c>
      <c r="D104" t="s">
        <v>482</v>
      </c>
    </row>
    <row r="105" spans="2:4" ht="20.100000000000001" customHeight="1">
      <c r="B105" s="24">
        <v>101</v>
      </c>
      <c r="C105" s="304" t="s">
        <v>426</v>
      </c>
      <c r="D105" t="s">
        <v>482</v>
      </c>
    </row>
    <row r="106" spans="2:4" ht="20.100000000000001" customHeight="1">
      <c r="B106" s="24">
        <v>102</v>
      </c>
      <c r="C106" s="304" t="s">
        <v>428</v>
      </c>
      <c r="D106" t="s">
        <v>482</v>
      </c>
    </row>
    <row r="107" spans="2:4" ht="20.100000000000001" customHeight="1">
      <c r="B107" s="24">
        <v>103</v>
      </c>
      <c r="C107" s="304" t="s">
        <v>544</v>
      </c>
      <c r="D107" t="s">
        <v>482</v>
      </c>
    </row>
    <row r="108" spans="2:4" ht="20.100000000000001" customHeight="1">
      <c r="B108" s="24">
        <v>104</v>
      </c>
      <c r="C108" s="304" t="s">
        <v>545</v>
      </c>
      <c r="D108" t="s">
        <v>482</v>
      </c>
    </row>
    <row r="109" spans="2:4" ht="20.100000000000001" customHeight="1">
      <c r="B109" s="24">
        <v>105</v>
      </c>
      <c r="C109" s="305" t="s">
        <v>439</v>
      </c>
      <c r="D109" t="s">
        <v>482</v>
      </c>
    </row>
    <row r="110" spans="2:4" ht="20.100000000000001" customHeight="1">
      <c r="B110" s="24">
        <v>106</v>
      </c>
      <c r="C110" s="305" t="s">
        <v>546</v>
      </c>
      <c r="D110" t="s">
        <v>482</v>
      </c>
    </row>
    <row r="111" spans="2:4" ht="20.100000000000001" customHeight="1">
      <c r="B111" s="24">
        <v>107</v>
      </c>
      <c r="C111" s="305" t="s">
        <v>547</v>
      </c>
      <c r="D111" t="s">
        <v>482</v>
      </c>
    </row>
    <row r="112" spans="2:4" ht="20.100000000000001" customHeight="1">
      <c r="B112" s="24">
        <v>108</v>
      </c>
      <c r="C112" s="305" t="s">
        <v>449</v>
      </c>
      <c r="D112" t="s">
        <v>482</v>
      </c>
    </row>
    <row r="113" spans="2:4" ht="20.100000000000001" customHeight="1">
      <c r="B113" s="24">
        <v>109</v>
      </c>
      <c r="C113" s="304" t="s">
        <v>548</v>
      </c>
      <c r="D113" t="s">
        <v>482</v>
      </c>
    </row>
    <row r="114" spans="2:4" ht="20.100000000000001" customHeight="1">
      <c r="B114" s="24">
        <v>110</v>
      </c>
      <c r="C114" s="304" t="s">
        <v>549</v>
      </c>
      <c r="D114" t="s">
        <v>482</v>
      </c>
    </row>
    <row r="115" spans="2:4" ht="20.100000000000001" customHeight="1">
      <c r="B115" s="24">
        <v>111</v>
      </c>
      <c r="C115" s="305" t="s">
        <v>550</v>
      </c>
      <c r="D115" t="s">
        <v>482</v>
      </c>
    </row>
    <row r="116" spans="2:4" ht="20.100000000000001" customHeight="1">
      <c r="B116" s="24">
        <v>112</v>
      </c>
      <c r="C116" s="304" t="s">
        <v>551</v>
      </c>
      <c r="D116" t="s">
        <v>482</v>
      </c>
    </row>
    <row r="117" spans="2:4" ht="20.100000000000001" customHeight="1">
      <c r="B117" s="24">
        <v>113</v>
      </c>
      <c r="C117" s="304" t="s">
        <v>552</v>
      </c>
      <c r="D117" t="s">
        <v>482</v>
      </c>
    </row>
    <row r="118" spans="2:4" ht="20.100000000000001" customHeight="1">
      <c r="B118" s="24">
        <v>114</v>
      </c>
      <c r="C118" s="305" t="s">
        <v>468</v>
      </c>
      <c r="D118" t="s">
        <v>482</v>
      </c>
    </row>
    <row r="119" spans="2:4" ht="20.100000000000001" customHeight="1">
      <c r="B119" s="24">
        <v>115</v>
      </c>
      <c r="C119" s="305" t="s">
        <v>553</v>
      </c>
      <c r="D119" t="s">
        <v>482</v>
      </c>
    </row>
    <row r="120" spans="2:4" ht="20.100000000000001" customHeight="1">
      <c r="B120" s="24">
        <v>116</v>
      </c>
      <c r="C120" s="304" t="s">
        <v>554</v>
      </c>
      <c r="D120" s="309" t="s">
        <v>72</v>
      </c>
    </row>
  </sheetData>
  <mergeCells count="1">
    <mergeCell ref="B2:D2"/>
  </mergeCells>
  <phoneticPr fontId="16" type="noConversion"/>
  <hyperlinks>
    <hyperlink ref="C12" r:id="rId1" display="javascript:void(0);" xr:uid="{3DEDD2D1-8EA7-4A42-9A2E-3364BFEDBF3A}"/>
  </hyperlinks>
  <pageMargins left="0.7" right="0.7" top="0.75" bottom="0.75" header="0.3" footer="0.3"/>
  <pageSetup paperSize="9" orientation="portrait" horizontalDpi="0" verticalDpi="0"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9">
    <tabColor rgb="FFB2A4A4"/>
  </sheetPr>
  <dimension ref="B1:H120"/>
  <sheetViews>
    <sheetView showGridLines="0" topLeftCell="B108" zoomScale="86" zoomScaleNormal="86" workbookViewId="0">
      <selection activeCell="B2" sqref="B2"/>
    </sheetView>
  </sheetViews>
  <sheetFormatPr defaultColWidth="11.42578125" defaultRowHeight="20.100000000000001" customHeight="1"/>
  <cols>
    <col min="1" max="1" width="10.7109375" customWidth="1"/>
    <col min="2" max="2" width="7" customWidth="1"/>
    <col min="3" max="3" width="41.7109375" customWidth="1"/>
    <col min="4" max="4" width="11.42578125" customWidth="1"/>
    <col min="5" max="5" width="10.28515625" style="24" customWidth="1"/>
    <col min="6" max="6" width="8.7109375" customWidth="1"/>
  </cols>
  <sheetData>
    <row r="1" spans="2:8" ht="30" customHeight="1">
      <c r="H1">
        <v>1</v>
      </c>
    </row>
    <row r="2" spans="2:8" ht="15" customHeight="1">
      <c r="B2" s="316" t="s">
        <v>555</v>
      </c>
      <c r="C2" s="317"/>
      <c r="D2" s="317"/>
      <c r="E2" s="317"/>
      <c r="F2" s="318"/>
    </row>
    <row r="3" spans="2:8" ht="3.95" customHeight="1">
      <c r="B3" s="319"/>
      <c r="C3" s="320"/>
      <c r="D3" s="320"/>
      <c r="E3" s="320"/>
      <c r="F3" s="321"/>
    </row>
    <row r="4" spans="2:8" ht="79.5" customHeight="1">
      <c r="B4" s="311" t="s">
        <v>480</v>
      </c>
      <c r="C4" s="312" t="s">
        <v>30</v>
      </c>
      <c r="D4" s="195" t="s">
        <v>556</v>
      </c>
      <c r="E4" s="195" t="s">
        <v>557</v>
      </c>
      <c r="F4" s="195" t="s">
        <v>558</v>
      </c>
    </row>
    <row r="5" spans="2:8" ht="20.100000000000001" customHeight="1">
      <c r="B5" s="313">
        <v>1</v>
      </c>
      <c r="C5" s="305" t="s">
        <v>70</v>
      </c>
      <c r="D5" s="313">
        <v>5</v>
      </c>
      <c r="E5" s="23">
        <v>5</v>
      </c>
      <c r="F5" s="313">
        <v>10</v>
      </c>
    </row>
    <row r="6" spans="2:8" ht="20.100000000000001" customHeight="1">
      <c r="B6" s="313">
        <v>2</v>
      </c>
      <c r="C6" s="305" t="s">
        <v>483</v>
      </c>
      <c r="D6" s="313">
        <v>5</v>
      </c>
      <c r="E6" s="313">
        <v>5</v>
      </c>
      <c r="F6" s="313">
        <v>10</v>
      </c>
    </row>
    <row r="7" spans="2:8" ht="20.100000000000001" customHeight="1">
      <c r="B7" s="313">
        <v>3</v>
      </c>
      <c r="C7" s="305" t="s">
        <v>484</v>
      </c>
      <c r="D7" s="313">
        <v>5</v>
      </c>
      <c r="E7" s="23">
        <v>5</v>
      </c>
      <c r="F7" s="313">
        <v>10</v>
      </c>
    </row>
    <row r="8" spans="2:8" ht="20.100000000000001" customHeight="1">
      <c r="B8" s="313">
        <v>4</v>
      </c>
      <c r="C8" s="305" t="s">
        <v>485</v>
      </c>
      <c r="D8" s="313">
        <v>5</v>
      </c>
      <c r="E8" s="313">
        <v>5</v>
      </c>
      <c r="F8" s="313">
        <v>10</v>
      </c>
    </row>
    <row r="9" spans="2:8" ht="20.100000000000001" customHeight="1">
      <c r="B9" s="313">
        <v>5</v>
      </c>
      <c r="C9" s="314" t="s">
        <v>81</v>
      </c>
      <c r="D9" s="313">
        <v>5</v>
      </c>
      <c r="E9" s="23">
        <v>5</v>
      </c>
      <c r="F9" s="313">
        <v>10</v>
      </c>
    </row>
    <row r="10" spans="2:8" ht="20.100000000000001" customHeight="1">
      <c r="B10" s="313">
        <v>6</v>
      </c>
      <c r="C10" s="314" t="s">
        <v>86</v>
      </c>
      <c r="D10" s="313">
        <v>5</v>
      </c>
      <c r="E10" s="313">
        <v>5</v>
      </c>
      <c r="F10" s="313">
        <v>10</v>
      </c>
    </row>
    <row r="11" spans="2:8" ht="20.100000000000001" customHeight="1">
      <c r="B11" s="313">
        <v>7</v>
      </c>
      <c r="C11" s="314" t="s">
        <v>486</v>
      </c>
      <c r="D11" s="313">
        <v>5</v>
      </c>
      <c r="E11" s="23">
        <v>5</v>
      </c>
      <c r="F11" s="313">
        <v>10</v>
      </c>
    </row>
    <row r="12" spans="2:8" ht="20.100000000000001" customHeight="1">
      <c r="B12" s="313">
        <v>8</v>
      </c>
      <c r="C12" s="314" t="s">
        <v>487</v>
      </c>
      <c r="D12" s="313">
        <v>5</v>
      </c>
      <c r="E12" s="313">
        <v>5</v>
      </c>
      <c r="F12" s="313">
        <v>10</v>
      </c>
    </row>
    <row r="13" spans="2:8" ht="20.100000000000001" customHeight="1">
      <c r="B13" s="313">
        <v>9</v>
      </c>
      <c r="C13" s="314" t="s">
        <v>488</v>
      </c>
      <c r="D13" s="313">
        <v>5</v>
      </c>
      <c r="E13" s="23">
        <v>5</v>
      </c>
      <c r="F13" s="313">
        <v>10</v>
      </c>
    </row>
    <row r="14" spans="2:8" ht="20.100000000000001" customHeight="1">
      <c r="B14" s="313">
        <v>10</v>
      </c>
      <c r="C14" s="314" t="s">
        <v>489</v>
      </c>
      <c r="D14" s="313">
        <v>5</v>
      </c>
      <c r="E14" s="313">
        <v>5</v>
      </c>
      <c r="F14" s="313">
        <v>10</v>
      </c>
    </row>
    <row r="15" spans="2:8" ht="20.100000000000001" customHeight="1">
      <c r="B15" s="313">
        <v>11</v>
      </c>
      <c r="C15" s="314" t="s">
        <v>490</v>
      </c>
      <c r="D15" s="313">
        <v>5</v>
      </c>
      <c r="E15" s="23">
        <v>5</v>
      </c>
      <c r="F15" s="313">
        <v>10</v>
      </c>
    </row>
    <row r="16" spans="2:8" ht="20.100000000000001" customHeight="1">
      <c r="B16" s="313">
        <v>12</v>
      </c>
      <c r="C16" s="314" t="s">
        <v>108</v>
      </c>
      <c r="D16" s="313">
        <v>5</v>
      </c>
      <c r="E16" s="313">
        <v>5</v>
      </c>
      <c r="F16" s="313">
        <v>10</v>
      </c>
    </row>
    <row r="17" spans="2:6" ht="20.100000000000001" customHeight="1">
      <c r="B17" s="313">
        <v>13</v>
      </c>
      <c r="C17" s="314" t="s">
        <v>491</v>
      </c>
      <c r="D17" s="313">
        <v>5</v>
      </c>
      <c r="E17" s="23">
        <v>5</v>
      </c>
      <c r="F17" s="313">
        <v>10</v>
      </c>
    </row>
    <row r="18" spans="2:6" ht="20.100000000000001" customHeight="1">
      <c r="B18" s="313">
        <v>14</v>
      </c>
      <c r="C18" s="314" t="s">
        <v>492</v>
      </c>
      <c r="D18" s="313">
        <v>5</v>
      </c>
      <c r="E18" s="313">
        <v>5</v>
      </c>
      <c r="F18" s="313">
        <v>10</v>
      </c>
    </row>
    <row r="19" spans="2:6" ht="20.100000000000001" customHeight="1">
      <c r="B19" s="313">
        <v>15</v>
      </c>
      <c r="C19" s="314" t="s">
        <v>119</v>
      </c>
      <c r="D19" s="313">
        <v>5</v>
      </c>
      <c r="E19" s="23">
        <v>5</v>
      </c>
      <c r="F19" s="313">
        <v>10</v>
      </c>
    </row>
    <row r="20" spans="2:6" ht="20.100000000000001" customHeight="1">
      <c r="B20" s="313">
        <v>16</v>
      </c>
      <c r="C20" s="314" t="s">
        <v>121</v>
      </c>
      <c r="D20" s="313">
        <v>5</v>
      </c>
      <c r="E20" s="313">
        <v>5</v>
      </c>
      <c r="F20" s="313">
        <v>10</v>
      </c>
    </row>
    <row r="21" spans="2:6" ht="20.100000000000001" customHeight="1">
      <c r="B21" s="313">
        <v>17</v>
      </c>
      <c r="C21" s="314" t="s">
        <v>493</v>
      </c>
      <c r="D21" s="313">
        <v>5</v>
      </c>
      <c r="E21" s="23">
        <v>5</v>
      </c>
      <c r="F21" s="313">
        <v>10</v>
      </c>
    </row>
    <row r="22" spans="2:6" ht="20.100000000000001" customHeight="1">
      <c r="B22" s="313">
        <v>18</v>
      </c>
      <c r="C22" s="314" t="s">
        <v>494</v>
      </c>
      <c r="D22" s="313">
        <v>5</v>
      </c>
      <c r="E22" s="313">
        <v>5</v>
      </c>
      <c r="F22" s="313">
        <v>10</v>
      </c>
    </row>
    <row r="23" spans="2:6" ht="20.100000000000001" customHeight="1">
      <c r="B23" s="313">
        <v>19</v>
      </c>
      <c r="C23" s="314" t="s">
        <v>131</v>
      </c>
      <c r="D23" s="313">
        <v>5</v>
      </c>
      <c r="E23" s="23">
        <v>5</v>
      </c>
      <c r="F23" s="313">
        <v>10</v>
      </c>
    </row>
    <row r="24" spans="2:6" ht="20.100000000000001" customHeight="1">
      <c r="B24" s="313">
        <v>20</v>
      </c>
      <c r="C24" s="314" t="s">
        <v>495</v>
      </c>
      <c r="D24" s="313">
        <v>5</v>
      </c>
      <c r="E24" s="313">
        <v>5</v>
      </c>
      <c r="F24" s="313">
        <v>10</v>
      </c>
    </row>
    <row r="25" spans="2:6" ht="20.100000000000001" customHeight="1">
      <c r="B25" s="313">
        <v>21</v>
      </c>
      <c r="C25" s="314" t="s">
        <v>496</v>
      </c>
      <c r="D25" s="313">
        <v>5</v>
      </c>
      <c r="E25" s="23">
        <v>5</v>
      </c>
      <c r="F25" s="313">
        <v>10</v>
      </c>
    </row>
    <row r="26" spans="2:6" ht="20.100000000000001" customHeight="1">
      <c r="B26" s="313">
        <v>22</v>
      </c>
      <c r="C26" s="314" t="s">
        <v>143</v>
      </c>
      <c r="D26" s="313">
        <v>5</v>
      </c>
      <c r="E26" s="313">
        <v>5</v>
      </c>
      <c r="F26" s="313">
        <v>10</v>
      </c>
    </row>
    <row r="27" spans="2:6" ht="20.100000000000001" customHeight="1">
      <c r="B27" s="313">
        <v>23</v>
      </c>
      <c r="C27" s="314" t="s">
        <v>147</v>
      </c>
      <c r="D27" s="313">
        <v>5</v>
      </c>
      <c r="E27" s="23">
        <v>5</v>
      </c>
      <c r="F27" s="313">
        <v>10</v>
      </c>
    </row>
    <row r="28" spans="2:6" ht="20.100000000000001" customHeight="1">
      <c r="B28" s="313">
        <v>24</v>
      </c>
      <c r="C28" s="314" t="s">
        <v>497</v>
      </c>
      <c r="D28" s="313">
        <v>5</v>
      </c>
      <c r="E28" s="313">
        <v>5</v>
      </c>
      <c r="F28" s="313">
        <v>10</v>
      </c>
    </row>
    <row r="29" spans="2:6" ht="20.100000000000001" customHeight="1">
      <c r="B29" s="313">
        <v>25</v>
      </c>
      <c r="C29" s="314" t="s">
        <v>153</v>
      </c>
      <c r="D29" s="313">
        <v>5</v>
      </c>
      <c r="E29" s="23">
        <v>5</v>
      </c>
      <c r="F29" s="313">
        <v>10</v>
      </c>
    </row>
    <row r="30" spans="2:6" ht="20.100000000000001" customHeight="1">
      <c r="B30" s="313">
        <v>26</v>
      </c>
      <c r="C30" s="314" t="s">
        <v>155</v>
      </c>
      <c r="D30" s="313">
        <v>5</v>
      </c>
      <c r="E30" s="313">
        <v>5</v>
      </c>
      <c r="F30" s="313">
        <v>10</v>
      </c>
    </row>
    <row r="31" spans="2:6" ht="20.100000000000001" customHeight="1">
      <c r="B31" s="313">
        <v>27</v>
      </c>
      <c r="C31" s="314" t="s">
        <v>498</v>
      </c>
      <c r="D31" s="313">
        <v>5</v>
      </c>
      <c r="E31" s="23">
        <v>5</v>
      </c>
      <c r="F31" s="313">
        <v>10</v>
      </c>
    </row>
    <row r="32" spans="2:6" ht="20.100000000000001" customHeight="1">
      <c r="B32" s="313">
        <v>28</v>
      </c>
      <c r="C32" s="314" t="s">
        <v>499</v>
      </c>
      <c r="D32" s="313">
        <v>5</v>
      </c>
      <c r="E32" s="313">
        <v>5</v>
      </c>
      <c r="F32" s="313">
        <v>10</v>
      </c>
    </row>
    <row r="33" spans="2:6" ht="20.100000000000001" customHeight="1">
      <c r="B33" s="313">
        <v>29</v>
      </c>
      <c r="C33" s="314" t="s">
        <v>500</v>
      </c>
      <c r="D33" s="313">
        <v>5</v>
      </c>
      <c r="E33" s="23">
        <v>5</v>
      </c>
      <c r="F33" s="313">
        <v>10</v>
      </c>
    </row>
    <row r="34" spans="2:6" ht="20.100000000000001" customHeight="1">
      <c r="B34" s="313">
        <v>30</v>
      </c>
      <c r="C34" s="314" t="s">
        <v>168</v>
      </c>
      <c r="D34" s="313">
        <v>5</v>
      </c>
      <c r="E34" s="313">
        <v>5</v>
      </c>
      <c r="F34" s="313">
        <v>10</v>
      </c>
    </row>
    <row r="35" spans="2:6" ht="20.100000000000001" customHeight="1">
      <c r="B35" s="313">
        <v>31</v>
      </c>
      <c r="C35" s="314" t="s">
        <v>501</v>
      </c>
      <c r="D35" s="313">
        <v>5</v>
      </c>
      <c r="E35" s="23">
        <v>5</v>
      </c>
      <c r="F35" s="313">
        <v>10</v>
      </c>
    </row>
    <row r="36" spans="2:6" ht="20.100000000000001" customHeight="1">
      <c r="B36" s="313">
        <v>32</v>
      </c>
      <c r="C36" s="314" t="s">
        <v>175</v>
      </c>
      <c r="D36" s="313">
        <v>5</v>
      </c>
      <c r="E36" s="313">
        <v>5</v>
      </c>
      <c r="F36" s="313">
        <v>10</v>
      </c>
    </row>
    <row r="37" spans="2:6" ht="20.100000000000001" customHeight="1">
      <c r="B37" s="313">
        <v>33</v>
      </c>
      <c r="C37" s="314" t="s">
        <v>177</v>
      </c>
      <c r="D37" s="313">
        <v>5</v>
      </c>
      <c r="E37" s="23">
        <v>5</v>
      </c>
      <c r="F37" s="313">
        <v>10</v>
      </c>
    </row>
    <row r="38" spans="2:6" ht="20.100000000000001" customHeight="1">
      <c r="B38" s="313">
        <v>34</v>
      </c>
      <c r="C38" s="314" t="s">
        <v>181</v>
      </c>
      <c r="D38" s="313">
        <v>5</v>
      </c>
      <c r="E38" s="313">
        <v>5</v>
      </c>
      <c r="F38" s="313">
        <v>10</v>
      </c>
    </row>
    <row r="39" spans="2:6" ht="20.100000000000001" customHeight="1">
      <c r="B39" s="313">
        <v>35</v>
      </c>
      <c r="C39" s="314" t="s">
        <v>502</v>
      </c>
      <c r="D39" s="313">
        <v>5</v>
      </c>
      <c r="E39" s="23">
        <v>5</v>
      </c>
      <c r="F39" s="313">
        <v>10</v>
      </c>
    </row>
    <row r="40" spans="2:6" ht="20.100000000000001" customHeight="1">
      <c r="B40" s="313">
        <v>36</v>
      </c>
      <c r="C40" s="314" t="s">
        <v>503</v>
      </c>
      <c r="D40" s="313">
        <v>5</v>
      </c>
      <c r="E40" s="313">
        <v>5</v>
      </c>
      <c r="F40" s="313">
        <v>10</v>
      </c>
    </row>
    <row r="41" spans="2:6" ht="20.100000000000001" customHeight="1">
      <c r="B41" s="313">
        <v>37</v>
      </c>
      <c r="C41" s="314" t="s">
        <v>191</v>
      </c>
      <c r="D41" s="313">
        <v>5</v>
      </c>
      <c r="E41" s="23">
        <v>5</v>
      </c>
      <c r="F41" s="313">
        <v>10</v>
      </c>
    </row>
    <row r="42" spans="2:6" ht="20.100000000000001" customHeight="1">
      <c r="B42" s="313">
        <v>38</v>
      </c>
      <c r="C42" s="314" t="s">
        <v>504</v>
      </c>
      <c r="D42" s="313">
        <v>5</v>
      </c>
      <c r="E42" s="313">
        <v>5</v>
      </c>
      <c r="F42" s="313">
        <v>10</v>
      </c>
    </row>
    <row r="43" spans="2:6" ht="20.100000000000001" customHeight="1">
      <c r="B43" s="313">
        <v>39</v>
      </c>
      <c r="C43" s="314" t="s">
        <v>200</v>
      </c>
      <c r="D43" s="313">
        <v>5</v>
      </c>
      <c r="E43" s="23">
        <v>5</v>
      </c>
      <c r="F43" s="313">
        <v>10</v>
      </c>
    </row>
    <row r="44" spans="2:6" ht="20.100000000000001" customHeight="1">
      <c r="B44" s="313">
        <v>40</v>
      </c>
      <c r="C44" s="305" t="s">
        <v>202</v>
      </c>
      <c r="D44" s="313">
        <v>5</v>
      </c>
      <c r="E44" s="313">
        <v>5</v>
      </c>
      <c r="F44" s="313">
        <v>10</v>
      </c>
    </row>
    <row r="45" spans="2:6" ht="20.100000000000001" customHeight="1">
      <c r="B45" s="313">
        <v>41</v>
      </c>
      <c r="C45" s="314" t="s">
        <v>505</v>
      </c>
      <c r="D45" s="313">
        <v>5</v>
      </c>
      <c r="E45" s="23">
        <v>5</v>
      </c>
      <c r="F45" s="313">
        <v>10</v>
      </c>
    </row>
    <row r="46" spans="2:6" ht="20.100000000000001" customHeight="1">
      <c r="B46" s="313">
        <v>42</v>
      </c>
      <c r="C46" s="314" t="s">
        <v>209</v>
      </c>
      <c r="D46" s="313">
        <v>5</v>
      </c>
      <c r="E46" s="313">
        <v>5</v>
      </c>
      <c r="F46" s="313">
        <v>10</v>
      </c>
    </row>
    <row r="47" spans="2:6" ht="20.100000000000001" customHeight="1">
      <c r="B47" s="313">
        <v>43</v>
      </c>
      <c r="C47" s="314" t="s">
        <v>506</v>
      </c>
      <c r="D47" s="313">
        <v>5</v>
      </c>
      <c r="E47" s="23">
        <v>5</v>
      </c>
      <c r="F47" s="313">
        <v>10</v>
      </c>
    </row>
    <row r="48" spans="2:6" ht="20.100000000000001" customHeight="1">
      <c r="B48" s="313">
        <v>44</v>
      </c>
      <c r="C48" s="314" t="s">
        <v>507</v>
      </c>
      <c r="D48" s="313">
        <v>5</v>
      </c>
      <c r="E48" s="313">
        <v>5</v>
      </c>
      <c r="F48" s="313">
        <v>10</v>
      </c>
    </row>
    <row r="49" spans="2:6" ht="20.100000000000001" customHeight="1">
      <c r="B49" s="313">
        <v>45</v>
      </c>
      <c r="C49" s="314" t="s">
        <v>508</v>
      </c>
      <c r="D49" s="313">
        <v>5</v>
      </c>
      <c r="E49" s="23">
        <v>5</v>
      </c>
      <c r="F49" s="313">
        <v>10</v>
      </c>
    </row>
    <row r="50" spans="2:6" ht="20.100000000000001" customHeight="1">
      <c r="B50" s="313">
        <v>46</v>
      </c>
      <c r="C50" s="314" t="s">
        <v>509</v>
      </c>
      <c r="D50" s="313">
        <v>5</v>
      </c>
      <c r="E50" s="313">
        <v>5</v>
      </c>
      <c r="F50" s="313">
        <v>10</v>
      </c>
    </row>
    <row r="51" spans="2:6" ht="20.100000000000001" customHeight="1">
      <c r="B51" s="313">
        <v>47</v>
      </c>
      <c r="C51" s="314" t="s">
        <v>510</v>
      </c>
      <c r="D51" s="313">
        <v>5</v>
      </c>
      <c r="E51" s="23">
        <v>5</v>
      </c>
      <c r="F51" s="313">
        <v>10</v>
      </c>
    </row>
    <row r="52" spans="2:6" ht="20.100000000000001" customHeight="1">
      <c r="B52" s="313">
        <v>48</v>
      </c>
      <c r="C52" s="314" t="s">
        <v>511</v>
      </c>
      <c r="D52" s="313">
        <v>5</v>
      </c>
      <c r="E52" s="313">
        <v>5</v>
      </c>
      <c r="F52" s="313">
        <v>10</v>
      </c>
    </row>
    <row r="53" spans="2:6" ht="20.100000000000001" customHeight="1">
      <c r="B53" s="313">
        <v>49</v>
      </c>
      <c r="C53" s="305" t="s">
        <v>236</v>
      </c>
      <c r="D53" s="313">
        <v>5</v>
      </c>
      <c r="E53" s="23">
        <v>5</v>
      </c>
      <c r="F53" s="313">
        <v>10</v>
      </c>
    </row>
    <row r="54" spans="2:6" ht="20.100000000000001" customHeight="1">
      <c r="B54" s="313">
        <v>50</v>
      </c>
      <c r="C54" s="314" t="s">
        <v>238</v>
      </c>
      <c r="D54" s="313">
        <v>5</v>
      </c>
      <c r="E54" s="313">
        <v>5</v>
      </c>
      <c r="F54" s="313">
        <v>10</v>
      </c>
    </row>
    <row r="55" spans="2:6" ht="20.100000000000001" customHeight="1">
      <c r="B55" s="313">
        <v>51</v>
      </c>
      <c r="C55" s="305" t="s">
        <v>243</v>
      </c>
      <c r="D55" s="313">
        <v>5</v>
      </c>
      <c r="E55" s="23">
        <v>5</v>
      </c>
      <c r="F55" s="313">
        <v>10</v>
      </c>
    </row>
    <row r="56" spans="2:6" ht="20.100000000000001" customHeight="1">
      <c r="B56" s="313">
        <v>52</v>
      </c>
      <c r="C56" s="315" t="s">
        <v>245</v>
      </c>
      <c r="D56" s="313">
        <v>5</v>
      </c>
      <c r="E56" s="313">
        <v>5</v>
      </c>
      <c r="F56" s="313">
        <v>10</v>
      </c>
    </row>
    <row r="57" spans="2:6" ht="20.100000000000001" customHeight="1">
      <c r="B57" s="313">
        <v>53</v>
      </c>
      <c r="C57" s="315" t="s">
        <v>247</v>
      </c>
      <c r="D57" s="313">
        <v>5</v>
      </c>
      <c r="E57" s="23">
        <v>5</v>
      </c>
      <c r="F57" s="313">
        <v>10</v>
      </c>
    </row>
    <row r="58" spans="2:6" ht="20.100000000000001" customHeight="1">
      <c r="B58" s="313">
        <v>54</v>
      </c>
      <c r="C58" s="315" t="s">
        <v>512</v>
      </c>
      <c r="D58" s="313">
        <v>5</v>
      </c>
      <c r="E58" s="313">
        <v>5</v>
      </c>
      <c r="F58" s="313">
        <v>10</v>
      </c>
    </row>
    <row r="59" spans="2:6" ht="20.100000000000001" customHeight="1">
      <c r="B59" s="313">
        <v>55</v>
      </c>
      <c r="C59" s="315" t="s">
        <v>513</v>
      </c>
      <c r="D59" s="313">
        <v>5</v>
      </c>
      <c r="E59" s="23">
        <v>5</v>
      </c>
      <c r="F59" s="313">
        <v>10</v>
      </c>
    </row>
    <row r="60" spans="2:6" ht="20.100000000000001" customHeight="1">
      <c r="B60" s="313">
        <v>56</v>
      </c>
      <c r="C60" s="315" t="s">
        <v>514</v>
      </c>
      <c r="D60" s="313">
        <v>5</v>
      </c>
      <c r="E60" s="313">
        <v>5</v>
      </c>
      <c r="F60" s="313">
        <v>10</v>
      </c>
    </row>
    <row r="61" spans="2:6" ht="20.100000000000001" customHeight="1">
      <c r="B61" s="313">
        <v>57</v>
      </c>
      <c r="C61" s="315" t="s">
        <v>515</v>
      </c>
      <c r="D61" s="313">
        <v>5</v>
      </c>
      <c r="E61" s="23">
        <v>5</v>
      </c>
      <c r="F61" s="313">
        <v>10</v>
      </c>
    </row>
    <row r="62" spans="2:6" ht="20.100000000000001" customHeight="1">
      <c r="B62" s="313">
        <v>58</v>
      </c>
      <c r="C62" s="315" t="s">
        <v>267</v>
      </c>
      <c r="D62" s="313">
        <v>5</v>
      </c>
      <c r="E62" s="313">
        <v>5</v>
      </c>
      <c r="F62" s="313">
        <v>10</v>
      </c>
    </row>
    <row r="63" spans="2:6" ht="20.100000000000001" customHeight="1">
      <c r="B63" s="313">
        <v>59</v>
      </c>
      <c r="C63" s="315" t="s">
        <v>516</v>
      </c>
      <c r="D63" s="313">
        <v>5</v>
      </c>
      <c r="E63" s="23">
        <v>5</v>
      </c>
      <c r="F63" s="313">
        <v>10</v>
      </c>
    </row>
    <row r="64" spans="2:6" ht="20.100000000000001" customHeight="1">
      <c r="B64" s="313">
        <v>60</v>
      </c>
      <c r="C64" s="315" t="s">
        <v>275</v>
      </c>
      <c r="D64" s="313">
        <v>5</v>
      </c>
      <c r="E64" s="313">
        <v>5</v>
      </c>
      <c r="F64" s="313">
        <v>10</v>
      </c>
    </row>
    <row r="65" spans="2:6" ht="20.100000000000001" customHeight="1">
      <c r="B65" s="313">
        <v>61</v>
      </c>
      <c r="C65" s="315" t="s">
        <v>277</v>
      </c>
      <c r="D65" s="313">
        <v>5</v>
      </c>
      <c r="E65" s="23">
        <v>5</v>
      </c>
      <c r="F65" s="313">
        <v>10</v>
      </c>
    </row>
    <row r="66" spans="2:6" ht="20.100000000000001" customHeight="1">
      <c r="B66" s="313">
        <v>62</v>
      </c>
      <c r="C66" s="315" t="s">
        <v>517</v>
      </c>
      <c r="D66" s="313">
        <v>5</v>
      </c>
      <c r="E66" s="313">
        <v>5</v>
      </c>
      <c r="F66" s="313">
        <v>10</v>
      </c>
    </row>
    <row r="67" spans="2:6" ht="20.100000000000001" customHeight="1">
      <c r="B67" s="313">
        <v>63</v>
      </c>
      <c r="C67" s="315" t="s">
        <v>518</v>
      </c>
      <c r="D67" s="313">
        <v>5</v>
      </c>
      <c r="E67" s="23">
        <v>5</v>
      </c>
      <c r="F67" s="313">
        <v>10</v>
      </c>
    </row>
    <row r="68" spans="2:6" ht="20.100000000000001" customHeight="1">
      <c r="B68" s="313">
        <v>64</v>
      </c>
      <c r="C68" s="315" t="s">
        <v>292</v>
      </c>
      <c r="D68" s="313">
        <v>5</v>
      </c>
      <c r="E68" s="313">
        <v>5</v>
      </c>
      <c r="F68" s="313">
        <v>10</v>
      </c>
    </row>
    <row r="69" spans="2:6" ht="20.100000000000001" customHeight="1">
      <c r="B69" s="313">
        <v>65</v>
      </c>
      <c r="C69" s="315" t="s">
        <v>297</v>
      </c>
      <c r="D69" s="313">
        <v>5</v>
      </c>
      <c r="E69" s="23">
        <v>5</v>
      </c>
      <c r="F69" s="313">
        <v>10</v>
      </c>
    </row>
    <row r="70" spans="2:6" ht="20.100000000000001" customHeight="1">
      <c r="B70" s="313">
        <v>66</v>
      </c>
      <c r="C70" s="305" t="s">
        <v>519</v>
      </c>
      <c r="D70" s="313">
        <v>5</v>
      </c>
      <c r="E70" s="313">
        <v>5</v>
      </c>
      <c r="F70" s="313">
        <v>10</v>
      </c>
    </row>
    <row r="71" spans="2:6" ht="20.100000000000001" customHeight="1">
      <c r="B71" s="313">
        <v>67</v>
      </c>
      <c r="C71" s="305" t="s">
        <v>520</v>
      </c>
      <c r="D71" s="313">
        <v>5</v>
      </c>
      <c r="E71" s="23">
        <v>5</v>
      </c>
      <c r="F71" s="313">
        <v>10</v>
      </c>
    </row>
    <row r="72" spans="2:6" ht="20.100000000000001" customHeight="1">
      <c r="B72" s="313">
        <v>68</v>
      </c>
      <c r="C72" s="315" t="s">
        <v>521</v>
      </c>
      <c r="D72" s="313">
        <v>5</v>
      </c>
      <c r="E72" s="313">
        <v>5</v>
      </c>
      <c r="F72" s="313">
        <v>10</v>
      </c>
    </row>
    <row r="73" spans="2:6" ht="20.100000000000001" customHeight="1">
      <c r="B73" s="313">
        <v>69</v>
      </c>
      <c r="C73" s="315" t="s">
        <v>522</v>
      </c>
      <c r="D73" s="313">
        <v>5</v>
      </c>
      <c r="E73" s="23">
        <v>5</v>
      </c>
      <c r="F73" s="313">
        <v>10</v>
      </c>
    </row>
    <row r="74" spans="2:6" ht="20.100000000000001" customHeight="1">
      <c r="B74" s="313">
        <v>70</v>
      </c>
      <c r="C74" s="315" t="s">
        <v>523</v>
      </c>
      <c r="D74" s="313">
        <v>5</v>
      </c>
      <c r="E74" s="313">
        <v>5</v>
      </c>
      <c r="F74" s="313">
        <v>10</v>
      </c>
    </row>
    <row r="75" spans="2:6" ht="20.100000000000001" customHeight="1">
      <c r="B75" s="313">
        <v>71</v>
      </c>
      <c r="C75" s="315" t="s">
        <v>524</v>
      </c>
      <c r="D75" s="313">
        <v>5</v>
      </c>
      <c r="E75" s="23">
        <v>5</v>
      </c>
      <c r="F75" s="313">
        <v>10</v>
      </c>
    </row>
    <row r="76" spans="2:6" ht="20.100000000000001" customHeight="1">
      <c r="B76" s="313">
        <v>72</v>
      </c>
      <c r="C76" s="315" t="s">
        <v>525</v>
      </c>
      <c r="D76" s="313">
        <v>5</v>
      </c>
      <c r="E76" s="313">
        <v>5</v>
      </c>
      <c r="F76" s="313">
        <v>10</v>
      </c>
    </row>
    <row r="77" spans="2:6" ht="20.100000000000001" customHeight="1">
      <c r="B77" s="313">
        <v>73</v>
      </c>
      <c r="C77" s="305" t="s">
        <v>509</v>
      </c>
      <c r="D77" s="313">
        <v>5</v>
      </c>
      <c r="E77" s="23">
        <v>5</v>
      </c>
      <c r="F77" s="313">
        <v>10</v>
      </c>
    </row>
    <row r="78" spans="2:6" ht="20.100000000000001" customHeight="1">
      <c r="B78" s="313">
        <v>74</v>
      </c>
      <c r="C78" s="315" t="s">
        <v>331</v>
      </c>
      <c r="D78" s="313">
        <v>5</v>
      </c>
      <c r="E78" s="313">
        <v>5</v>
      </c>
      <c r="F78" s="313">
        <v>10</v>
      </c>
    </row>
    <row r="79" spans="2:6" ht="20.100000000000001" customHeight="1">
      <c r="B79" s="313">
        <v>75</v>
      </c>
      <c r="C79" s="315" t="s">
        <v>526</v>
      </c>
      <c r="D79" s="313">
        <v>5</v>
      </c>
      <c r="E79" s="23">
        <v>5</v>
      </c>
      <c r="F79" s="313">
        <v>10</v>
      </c>
    </row>
    <row r="80" spans="2:6" ht="20.100000000000001" customHeight="1">
      <c r="B80" s="313">
        <v>76</v>
      </c>
      <c r="C80" s="315" t="s">
        <v>338</v>
      </c>
      <c r="D80" s="313">
        <v>5</v>
      </c>
      <c r="E80" s="313">
        <v>5</v>
      </c>
      <c r="F80" s="313">
        <v>10</v>
      </c>
    </row>
    <row r="81" spans="2:6" ht="20.100000000000001" customHeight="1">
      <c r="B81" s="313">
        <v>77</v>
      </c>
      <c r="C81" s="315" t="s">
        <v>527</v>
      </c>
      <c r="D81" s="313">
        <v>5</v>
      </c>
      <c r="E81" s="23">
        <v>5</v>
      </c>
      <c r="F81" s="313">
        <v>10</v>
      </c>
    </row>
    <row r="82" spans="2:6" ht="20.100000000000001" customHeight="1">
      <c r="B82" s="313">
        <v>78</v>
      </c>
      <c r="C82" s="305" t="s">
        <v>528</v>
      </c>
      <c r="D82" s="313">
        <v>5</v>
      </c>
      <c r="E82" s="313">
        <v>5</v>
      </c>
      <c r="F82" s="313">
        <v>10</v>
      </c>
    </row>
    <row r="83" spans="2:6" ht="20.100000000000001" customHeight="1">
      <c r="B83" s="313">
        <v>79</v>
      </c>
      <c r="C83" s="305" t="s">
        <v>529</v>
      </c>
      <c r="D83" s="313">
        <v>5</v>
      </c>
      <c r="E83" s="23">
        <v>5</v>
      </c>
      <c r="F83" s="313">
        <v>10</v>
      </c>
    </row>
    <row r="84" spans="2:6" ht="20.100000000000001" customHeight="1">
      <c r="B84" s="313">
        <v>80</v>
      </c>
      <c r="C84" s="315" t="s">
        <v>352</v>
      </c>
      <c r="D84" s="313">
        <v>5</v>
      </c>
      <c r="E84" s="313">
        <v>5</v>
      </c>
      <c r="F84" s="313">
        <v>10</v>
      </c>
    </row>
    <row r="85" spans="2:6" ht="20.100000000000001" customHeight="1">
      <c r="B85" s="313">
        <v>81</v>
      </c>
      <c r="C85" s="305" t="s">
        <v>356</v>
      </c>
      <c r="D85" s="313">
        <v>5</v>
      </c>
      <c r="E85" s="23">
        <v>5</v>
      </c>
      <c r="F85" s="313">
        <v>10</v>
      </c>
    </row>
    <row r="86" spans="2:6" ht="20.100000000000001" customHeight="1">
      <c r="B86" s="313">
        <v>82</v>
      </c>
      <c r="C86" s="305" t="s">
        <v>530</v>
      </c>
      <c r="D86" s="313">
        <v>5</v>
      </c>
      <c r="E86" s="313">
        <v>5</v>
      </c>
      <c r="F86" s="313">
        <v>10</v>
      </c>
    </row>
    <row r="87" spans="2:6" ht="20.100000000000001" customHeight="1">
      <c r="B87" s="313">
        <v>83</v>
      </c>
      <c r="C87" s="305" t="s">
        <v>361</v>
      </c>
      <c r="D87" s="313">
        <v>5</v>
      </c>
      <c r="E87" s="23">
        <v>5</v>
      </c>
      <c r="F87" s="313">
        <v>10</v>
      </c>
    </row>
    <row r="88" spans="2:6" ht="20.100000000000001" customHeight="1">
      <c r="B88" s="313">
        <v>84</v>
      </c>
      <c r="C88" s="305" t="s">
        <v>364</v>
      </c>
      <c r="D88" s="313">
        <v>5</v>
      </c>
      <c r="E88" s="313">
        <v>5</v>
      </c>
      <c r="F88" s="313">
        <v>10</v>
      </c>
    </row>
    <row r="89" spans="2:6" ht="20.100000000000001" customHeight="1">
      <c r="B89" s="313">
        <v>85</v>
      </c>
      <c r="C89" s="305" t="s">
        <v>531</v>
      </c>
      <c r="D89" s="313">
        <v>5</v>
      </c>
      <c r="E89" s="23">
        <v>5</v>
      </c>
      <c r="F89" s="313">
        <v>10</v>
      </c>
    </row>
    <row r="90" spans="2:6" ht="20.100000000000001" customHeight="1">
      <c r="B90" s="313">
        <v>86</v>
      </c>
      <c r="C90" s="315" t="s">
        <v>372</v>
      </c>
      <c r="D90" s="313">
        <v>5</v>
      </c>
      <c r="E90" s="313">
        <v>5</v>
      </c>
      <c r="F90" s="313">
        <v>10</v>
      </c>
    </row>
    <row r="91" spans="2:6" ht="20.100000000000001" customHeight="1">
      <c r="B91" s="313">
        <v>87</v>
      </c>
      <c r="C91" s="315" t="s">
        <v>532</v>
      </c>
      <c r="D91" s="313">
        <v>5</v>
      </c>
      <c r="E91" s="23">
        <v>5</v>
      </c>
      <c r="F91" s="313">
        <v>10</v>
      </c>
    </row>
    <row r="92" spans="2:6" ht="20.100000000000001" customHeight="1">
      <c r="B92" s="313">
        <v>88</v>
      </c>
      <c r="C92" s="305" t="s">
        <v>533</v>
      </c>
      <c r="D92" s="313">
        <v>5</v>
      </c>
      <c r="E92" s="313">
        <v>5</v>
      </c>
      <c r="F92" s="313">
        <v>10</v>
      </c>
    </row>
    <row r="93" spans="2:6" ht="20.100000000000001" customHeight="1">
      <c r="B93" s="313">
        <v>89</v>
      </c>
      <c r="C93" s="315" t="s">
        <v>534</v>
      </c>
      <c r="D93" s="313">
        <v>5</v>
      </c>
      <c r="E93" s="23">
        <v>5</v>
      </c>
      <c r="F93" s="313">
        <v>10</v>
      </c>
    </row>
    <row r="94" spans="2:6" ht="20.100000000000001" customHeight="1">
      <c r="B94" s="313">
        <v>90</v>
      </c>
      <c r="C94" s="315" t="s">
        <v>535</v>
      </c>
      <c r="D94" s="313">
        <v>5</v>
      </c>
      <c r="E94" s="313">
        <v>5</v>
      </c>
      <c r="F94" s="313">
        <v>10</v>
      </c>
    </row>
    <row r="95" spans="2:6" ht="20.100000000000001" customHeight="1">
      <c r="B95" s="313">
        <v>91</v>
      </c>
      <c r="C95" s="305" t="s">
        <v>389</v>
      </c>
      <c r="D95" s="313">
        <v>5</v>
      </c>
      <c r="E95" s="23">
        <v>5</v>
      </c>
      <c r="F95" s="313">
        <v>10</v>
      </c>
    </row>
    <row r="96" spans="2:6" ht="20.100000000000001" customHeight="1">
      <c r="B96" s="313">
        <v>92</v>
      </c>
      <c r="C96" s="315" t="s">
        <v>536</v>
      </c>
      <c r="D96" s="313">
        <v>5</v>
      </c>
      <c r="E96" s="313">
        <v>5</v>
      </c>
      <c r="F96" s="313">
        <v>10</v>
      </c>
    </row>
    <row r="97" spans="2:6" ht="20.100000000000001" customHeight="1">
      <c r="B97" s="313">
        <v>93</v>
      </c>
      <c r="C97" s="315" t="s">
        <v>397</v>
      </c>
      <c r="D97" s="313">
        <v>5</v>
      </c>
      <c r="E97" s="23">
        <v>5</v>
      </c>
      <c r="F97" s="313">
        <v>10</v>
      </c>
    </row>
    <row r="98" spans="2:6" ht="20.100000000000001" customHeight="1">
      <c r="B98" s="313">
        <v>94</v>
      </c>
      <c r="C98" s="315" t="s">
        <v>537</v>
      </c>
      <c r="D98" s="313">
        <v>5</v>
      </c>
      <c r="E98" s="313">
        <v>5</v>
      </c>
      <c r="F98" s="313">
        <v>10</v>
      </c>
    </row>
    <row r="99" spans="2:6" ht="20.100000000000001" customHeight="1">
      <c r="B99" s="313">
        <v>95</v>
      </c>
      <c r="C99" s="315" t="s">
        <v>538</v>
      </c>
      <c r="D99" s="313">
        <v>5</v>
      </c>
      <c r="E99" s="23">
        <v>5</v>
      </c>
      <c r="F99" s="313">
        <v>10</v>
      </c>
    </row>
    <row r="100" spans="2:6" ht="20.100000000000001" customHeight="1">
      <c r="B100" s="313">
        <v>96</v>
      </c>
      <c r="C100" s="315" t="s">
        <v>539</v>
      </c>
      <c r="D100" s="313">
        <v>5</v>
      </c>
      <c r="E100" s="313">
        <v>5</v>
      </c>
      <c r="F100" s="313">
        <v>10</v>
      </c>
    </row>
    <row r="101" spans="2:6" ht="20.100000000000001" customHeight="1">
      <c r="B101" s="313">
        <v>97</v>
      </c>
      <c r="C101" s="315" t="s">
        <v>540</v>
      </c>
      <c r="D101" s="313">
        <v>5</v>
      </c>
      <c r="E101" s="23">
        <v>5</v>
      </c>
      <c r="F101" s="313">
        <v>10</v>
      </c>
    </row>
    <row r="102" spans="2:6" ht="20.100000000000001" customHeight="1">
      <c r="B102" s="313">
        <v>98</v>
      </c>
      <c r="C102" s="315" t="s">
        <v>541</v>
      </c>
      <c r="D102" s="313">
        <v>5</v>
      </c>
      <c r="E102" s="313">
        <v>5</v>
      </c>
      <c r="F102" s="313">
        <v>10</v>
      </c>
    </row>
    <row r="103" spans="2:6" ht="20.100000000000001" customHeight="1">
      <c r="B103" s="313">
        <v>99</v>
      </c>
      <c r="C103" s="315" t="s">
        <v>542</v>
      </c>
      <c r="D103" s="313">
        <v>5</v>
      </c>
      <c r="E103" s="23">
        <v>5</v>
      </c>
      <c r="F103" s="313">
        <v>10</v>
      </c>
    </row>
    <row r="104" spans="2:6" ht="20.100000000000001" customHeight="1">
      <c r="B104" s="313">
        <v>100</v>
      </c>
      <c r="C104" s="315" t="s">
        <v>543</v>
      </c>
      <c r="D104" s="313">
        <v>5</v>
      </c>
      <c r="E104" s="313">
        <v>5</v>
      </c>
      <c r="F104" s="313">
        <v>10</v>
      </c>
    </row>
    <row r="105" spans="2:6" ht="20.100000000000001" customHeight="1">
      <c r="B105" s="313">
        <v>101</v>
      </c>
      <c r="C105" s="315" t="s">
        <v>426</v>
      </c>
      <c r="D105" s="313">
        <v>5</v>
      </c>
      <c r="E105" s="23">
        <v>5</v>
      </c>
      <c r="F105" s="313">
        <v>10</v>
      </c>
    </row>
    <row r="106" spans="2:6" ht="20.100000000000001" customHeight="1">
      <c r="B106" s="313">
        <v>102</v>
      </c>
      <c r="C106" s="315" t="s">
        <v>428</v>
      </c>
      <c r="D106" s="313">
        <v>5</v>
      </c>
      <c r="E106" s="313">
        <v>5</v>
      </c>
      <c r="F106" s="313">
        <v>10</v>
      </c>
    </row>
    <row r="107" spans="2:6" ht="20.100000000000001" customHeight="1">
      <c r="B107" s="313">
        <v>103</v>
      </c>
      <c r="C107" s="315" t="s">
        <v>544</v>
      </c>
      <c r="D107" s="313">
        <v>5</v>
      </c>
      <c r="E107" s="23">
        <v>5</v>
      </c>
      <c r="F107" s="313">
        <v>10</v>
      </c>
    </row>
    <row r="108" spans="2:6" ht="20.100000000000001" customHeight="1">
      <c r="B108" s="313">
        <v>104</v>
      </c>
      <c r="C108" s="315" t="s">
        <v>545</v>
      </c>
      <c r="D108" s="313">
        <v>5</v>
      </c>
      <c r="E108" s="313">
        <v>5</v>
      </c>
      <c r="F108" s="313">
        <v>10</v>
      </c>
    </row>
    <row r="109" spans="2:6" ht="20.100000000000001" customHeight="1">
      <c r="B109" s="313">
        <v>105</v>
      </c>
      <c r="C109" s="305" t="s">
        <v>439</v>
      </c>
      <c r="D109" s="313">
        <v>5</v>
      </c>
      <c r="E109" s="23">
        <v>5</v>
      </c>
      <c r="F109" s="313">
        <v>10</v>
      </c>
    </row>
    <row r="110" spans="2:6" ht="20.100000000000001" customHeight="1">
      <c r="B110" s="313">
        <v>106</v>
      </c>
      <c r="C110" s="305" t="s">
        <v>546</v>
      </c>
      <c r="D110" s="313">
        <v>5</v>
      </c>
      <c r="E110" s="313">
        <v>5</v>
      </c>
      <c r="F110" s="313">
        <v>10</v>
      </c>
    </row>
    <row r="111" spans="2:6" ht="20.100000000000001" customHeight="1">
      <c r="B111" s="313">
        <v>107</v>
      </c>
      <c r="C111" s="305" t="s">
        <v>547</v>
      </c>
      <c r="D111" s="313">
        <v>5</v>
      </c>
      <c r="E111" s="23">
        <v>5</v>
      </c>
      <c r="F111" s="313">
        <v>10</v>
      </c>
    </row>
    <row r="112" spans="2:6" ht="20.100000000000001" customHeight="1">
      <c r="B112" s="313">
        <v>108</v>
      </c>
      <c r="C112" s="305" t="s">
        <v>449</v>
      </c>
      <c r="D112" s="313">
        <v>5</v>
      </c>
      <c r="E112" s="313">
        <v>5</v>
      </c>
      <c r="F112" s="313">
        <v>10</v>
      </c>
    </row>
    <row r="113" spans="2:6" ht="20.100000000000001" customHeight="1">
      <c r="B113" s="313">
        <v>109</v>
      </c>
      <c r="C113" s="315" t="s">
        <v>548</v>
      </c>
      <c r="D113" s="313">
        <v>5</v>
      </c>
      <c r="E113" s="23">
        <v>5</v>
      </c>
      <c r="F113" s="313">
        <v>10</v>
      </c>
    </row>
    <row r="114" spans="2:6" ht="20.100000000000001" customHeight="1">
      <c r="B114" s="313">
        <v>110</v>
      </c>
      <c r="C114" s="315" t="s">
        <v>549</v>
      </c>
      <c r="D114" s="313">
        <v>5</v>
      </c>
      <c r="E114" s="313">
        <v>5</v>
      </c>
      <c r="F114" s="313">
        <v>10</v>
      </c>
    </row>
    <row r="115" spans="2:6" ht="20.100000000000001" customHeight="1">
      <c r="B115" s="313">
        <v>111</v>
      </c>
      <c r="C115" s="305" t="s">
        <v>550</v>
      </c>
      <c r="D115" s="313">
        <v>5</v>
      </c>
      <c r="E115" s="23">
        <v>5</v>
      </c>
      <c r="F115" s="313">
        <v>10</v>
      </c>
    </row>
    <row r="116" spans="2:6" ht="20.100000000000001" customHeight="1">
      <c r="B116" s="313">
        <v>112</v>
      </c>
      <c r="C116" s="315" t="s">
        <v>551</v>
      </c>
      <c r="D116" s="313">
        <v>5</v>
      </c>
      <c r="E116" s="313">
        <v>5</v>
      </c>
      <c r="F116" s="313">
        <v>10</v>
      </c>
    </row>
    <row r="117" spans="2:6" ht="20.100000000000001" customHeight="1">
      <c r="B117" s="313">
        <v>113</v>
      </c>
      <c r="C117" s="315" t="s">
        <v>552</v>
      </c>
      <c r="D117" s="313">
        <v>5</v>
      </c>
      <c r="E117" s="23">
        <v>5</v>
      </c>
      <c r="F117" s="313">
        <v>10</v>
      </c>
    </row>
    <row r="118" spans="2:6" ht="20.100000000000001" customHeight="1">
      <c r="B118" s="313">
        <v>114</v>
      </c>
      <c r="C118" s="305" t="s">
        <v>468</v>
      </c>
      <c r="D118" s="313">
        <v>5</v>
      </c>
      <c r="E118" s="313">
        <v>5</v>
      </c>
      <c r="F118" s="313">
        <v>10</v>
      </c>
    </row>
    <row r="119" spans="2:6" ht="20.100000000000001" customHeight="1">
      <c r="B119" s="313">
        <v>115</v>
      </c>
      <c r="C119" s="305" t="s">
        <v>553</v>
      </c>
      <c r="D119" s="313">
        <v>5</v>
      </c>
      <c r="E119" s="23">
        <v>5</v>
      </c>
      <c r="F119" s="313">
        <v>10</v>
      </c>
    </row>
    <row r="120" spans="2:6" ht="20.100000000000001" customHeight="1">
      <c r="B120" s="313">
        <v>116</v>
      </c>
      <c r="C120" s="315" t="s">
        <v>554</v>
      </c>
      <c r="D120" s="313">
        <v>5</v>
      </c>
      <c r="E120" s="313">
        <v>5</v>
      </c>
      <c r="F120" s="313">
        <v>10</v>
      </c>
    </row>
  </sheetData>
  <hyperlinks>
    <hyperlink ref="C12" r:id="rId1" display="javascript:void(0);" xr:uid="{117E627A-910B-4908-B8BD-FC23E0D35ED7}"/>
  </hyperlinks>
  <pageMargins left="0.7" right="0.7" top="0.75" bottom="0.75" header="0.3" footer="0.3"/>
  <pageSetup orientation="portrait"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0">
    <tabColor rgb="FFB2A4A4"/>
  </sheetPr>
  <dimension ref="B2:E120"/>
  <sheetViews>
    <sheetView showGridLines="0" topLeftCell="A108" workbookViewId="0">
      <selection activeCell="D121" sqref="D121"/>
    </sheetView>
  </sheetViews>
  <sheetFormatPr defaultColWidth="11.42578125" defaultRowHeight="24.95" customHeight="1"/>
  <cols>
    <col min="1" max="1" width="10.7109375" customWidth="1"/>
    <col min="3" max="3" width="51.85546875" customWidth="1"/>
    <col min="4" max="4" width="15.140625" customWidth="1"/>
  </cols>
  <sheetData>
    <row r="2" spans="2:4" ht="15" customHeight="1" thickTop="1">
      <c r="B2" s="385" t="s">
        <v>559</v>
      </c>
      <c r="C2" s="386"/>
      <c r="D2" s="387"/>
    </row>
    <row r="3" spans="2:4" ht="3.95" customHeight="1">
      <c r="B3" s="119"/>
      <c r="D3" s="122"/>
    </row>
    <row r="4" spans="2:4" ht="42" customHeight="1">
      <c r="B4" s="193" t="s">
        <v>480</v>
      </c>
      <c r="C4" s="194" t="s">
        <v>30</v>
      </c>
      <c r="D4" s="192" t="s">
        <v>560</v>
      </c>
    </row>
    <row r="5" spans="2:4" ht="15" customHeight="1">
      <c r="B5" s="24">
        <v>1</v>
      </c>
      <c r="C5" s="301" t="s">
        <v>70</v>
      </c>
      <c r="D5" s="24">
        <v>1</v>
      </c>
    </row>
    <row r="6" spans="2:4" ht="15" customHeight="1">
      <c r="B6" s="24">
        <v>2</v>
      </c>
      <c r="C6" s="301" t="s">
        <v>483</v>
      </c>
      <c r="D6" s="24">
        <v>1</v>
      </c>
    </row>
    <row r="7" spans="2:4" ht="15" customHeight="1">
      <c r="B7" s="24">
        <v>3</v>
      </c>
      <c r="C7" s="301" t="s">
        <v>484</v>
      </c>
      <c r="D7" s="24">
        <v>1</v>
      </c>
    </row>
    <row r="8" spans="2:4" ht="15" customHeight="1">
      <c r="B8" s="24">
        <v>4</v>
      </c>
      <c r="C8" s="301" t="s">
        <v>485</v>
      </c>
      <c r="D8" s="24">
        <v>1</v>
      </c>
    </row>
    <row r="9" spans="2:4" ht="15" customHeight="1">
      <c r="B9" s="24">
        <v>5</v>
      </c>
      <c r="C9" s="303" t="s">
        <v>81</v>
      </c>
      <c r="D9" s="24">
        <v>1</v>
      </c>
    </row>
    <row r="10" spans="2:4" ht="15" customHeight="1">
      <c r="B10" s="24">
        <v>6</v>
      </c>
      <c r="C10" s="303" t="s">
        <v>86</v>
      </c>
      <c r="D10" s="24">
        <v>1</v>
      </c>
    </row>
    <row r="11" spans="2:4" ht="15" customHeight="1">
      <c r="B11" s="24">
        <v>7</v>
      </c>
      <c r="C11" s="303" t="s">
        <v>486</v>
      </c>
      <c r="D11" s="24">
        <v>1</v>
      </c>
    </row>
    <row r="12" spans="2:4" ht="15" customHeight="1">
      <c r="B12" s="24">
        <v>8</v>
      </c>
      <c r="C12" s="303" t="s">
        <v>487</v>
      </c>
      <c r="D12" s="24">
        <v>1</v>
      </c>
    </row>
    <row r="13" spans="2:4" ht="15" customHeight="1">
      <c r="B13" s="24">
        <v>9</v>
      </c>
      <c r="C13" s="303" t="s">
        <v>488</v>
      </c>
      <c r="D13" s="24">
        <v>1</v>
      </c>
    </row>
    <row r="14" spans="2:4" ht="15" customHeight="1">
      <c r="B14" s="24">
        <v>10</v>
      </c>
      <c r="C14" s="303" t="s">
        <v>489</v>
      </c>
      <c r="D14" s="24">
        <v>1</v>
      </c>
    </row>
    <row r="15" spans="2:4" ht="15" customHeight="1">
      <c r="B15" s="24">
        <v>11</v>
      </c>
      <c r="C15" s="303" t="s">
        <v>490</v>
      </c>
      <c r="D15" s="24">
        <v>1</v>
      </c>
    </row>
    <row r="16" spans="2:4" ht="15" customHeight="1">
      <c r="B16" s="24">
        <v>12</v>
      </c>
      <c r="C16" s="303" t="s">
        <v>108</v>
      </c>
      <c r="D16" s="24">
        <v>1</v>
      </c>
    </row>
    <row r="17" spans="2:4" ht="15" customHeight="1">
      <c r="B17" s="24">
        <v>13</v>
      </c>
      <c r="C17" s="303" t="s">
        <v>491</v>
      </c>
      <c r="D17" s="24">
        <v>1</v>
      </c>
    </row>
    <row r="18" spans="2:4" ht="15" customHeight="1">
      <c r="B18" s="24">
        <v>14</v>
      </c>
      <c r="C18" s="303" t="s">
        <v>492</v>
      </c>
      <c r="D18" s="24">
        <v>1</v>
      </c>
    </row>
    <row r="19" spans="2:4" ht="15" customHeight="1">
      <c r="B19" s="24">
        <v>15</v>
      </c>
      <c r="C19" s="303" t="s">
        <v>119</v>
      </c>
      <c r="D19" s="24">
        <v>1</v>
      </c>
    </row>
    <row r="20" spans="2:4" ht="15" customHeight="1">
      <c r="B20" s="24">
        <v>16</v>
      </c>
      <c r="C20" s="303" t="s">
        <v>121</v>
      </c>
      <c r="D20" s="24">
        <v>1</v>
      </c>
    </row>
    <row r="21" spans="2:4" ht="15" customHeight="1">
      <c r="B21" s="24">
        <v>17</v>
      </c>
      <c r="C21" s="303" t="s">
        <v>493</v>
      </c>
      <c r="D21" s="24">
        <v>1</v>
      </c>
    </row>
    <row r="22" spans="2:4" ht="15" customHeight="1">
      <c r="B22" s="24">
        <v>18</v>
      </c>
      <c r="C22" s="303" t="s">
        <v>494</v>
      </c>
      <c r="D22" s="24">
        <v>1</v>
      </c>
    </row>
    <row r="23" spans="2:4" ht="15" customHeight="1">
      <c r="B23" s="24">
        <v>19</v>
      </c>
      <c r="C23" s="303" t="s">
        <v>131</v>
      </c>
      <c r="D23" s="24">
        <v>1</v>
      </c>
    </row>
    <row r="24" spans="2:4" ht="15" customHeight="1">
      <c r="B24" s="24">
        <v>20</v>
      </c>
      <c r="C24" s="303" t="s">
        <v>495</v>
      </c>
      <c r="D24" s="24">
        <v>1</v>
      </c>
    </row>
    <row r="25" spans="2:4" ht="15" customHeight="1">
      <c r="B25" s="24">
        <v>21</v>
      </c>
      <c r="C25" s="303" t="s">
        <v>496</v>
      </c>
      <c r="D25" s="24">
        <v>1</v>
      </c>
    </row>
    <row r="26" spans="2:4" ht="15" customHeight="1">
      <c r="B26" s="24">
        <v>22</v>
      </c>
      <c r="C26" s="303" t="s">
        <v>143</v>
      </c>
      <c r="D26" s="24">
        <v>1</v>
      </c>
    </row>
    <row r="27" spans="2:4" ht="15" customHeight="1">
      <c r="B27" s="24">
        <v>23</v>
      </c>
      <c r="C27" s="303" t="s">
        <v>147</v>
      </c>
      <c r="D27" s="24">
        <v>1</v>
      </c>
    </row>
    <row r="28" spans="2:4" ht="15" customHeight="1">
      <c r="B28" s="24">
        <v>24</v>
      </c>
      <c r="C28" s="303" t="s">
        <v>497</v>
      </c>
      <c r="D28" s="24">
        <v>1</v>
      </c>
    </row>
    <row r="29" spans="2:4" ht="15" customHeight="1">
      <c r="B29" s="24">
        <v>25</v>
      </c>
      <c r="C29" s="303" t="s">
        <v>153</v>
      </c>
      <c r="D29" s="24">
        <v>1</v>
      </c>
    </row>
    <row r="30" spans="2:4" ht="15" customHeight="1">
      <c r="B30" s="24">
        <v>26</v>
      </c>
      <c r="C30" s="303" t="s">
        <v>155</v>
      </c>
      <c r="D30" s="24">
        <v>1</v>
      </c>
    </row>
    <row r="31" spans="2:4" ht="15" customHeight="1">
      <c r="B31" s="24">
        <v>27</v>
      </c>
      <c r="C31" s="303" t="s">
        <v>498</v>
      </c>
      <c r="D31" s="24">
        <v>1</v>
      </c>
    </row>
    <row r="32" spans="2:4" ht="15" customHeight="1">
      <c r="B32" s="24">
        <v>28</v>
      </c>
      <c r="C32" s="303" t="s">
        <v>499</v>
      </c>
      <c r="D32" s="24">
        <v>1</v>
      </c>
    </row>
    <row r="33" spans="2:4" ht="15" customHeight="1">
      <c r="B33" s="24">
        <v>29</v>
      </c>
      <c r="C33" s="303" t="s">
        <v>500</v>
      </c>
      <c r="D33" s="24">
        <v>1</v>
      </c>
    </row>
    <row r="34" spans="2:4" ht="15" customHeight="1">
      <c r="B34" s="24">
        <v>30</v>
      </c>
      <c r="C34" s="303" t="s">
        <v>168</v>
      </c>
      <c r="D34" s="24">
        <v>1</v>
      </c>
    </row>
    <row r="35" spans="2:4" ht="15" customHeight="1">
      <c r="B35" s="24">
        <v>31</v>
      </c>
      <c r="C35" s="303" t="s">
        <v>501</v>
      </c>
      <c r="D35" s="24">
        <v>1</v>
      </c>
    </row>
    <row r="36" spans="2:4" ht="15" customHeight="1">
      <c r="B36" s="24">
        <v>32</v>
      </c>
      <c r="C36" s="303" t="s">
        <v>175</v>
      </c>
      <c r="D36" s="24">
        <v>1</v>
      </c>
    </row>
    <row r="37" spans="2:4" ht="15" customHeight="1">
      <c r="B37" s="24">
        <v>33</v>
      </c>
      <c r="C37" s="303" t="s">
        <v>177</v>
      </c>
      <c r="D37" s="24">
        <v>1</v>
      </c>
    </row>
    <row r="38" spans="2:4" ht="15" customHeight="1">
      <c r="B38" s="24">
        <v>34</v>
      </c>
      <c r="C38" s="303" t="s">
        <v>181</v>
      </c>
      <c r="D38" s="24">
        <v>1</v>
      </c>
    </row>
    <row r="39" spans="2:4" ht="15" customHeight="1">
      <c r="B39" s="24">
        <v>35</v>
      </c>
      <c r="C39" s="303" t="s">
        <v>502</v>
      </c>
      <c r="D39" s="24">
        <v>1</v>
      </c>
    </row>
    <row r="40" spans="2:4" ht="15" customHeight="1">
      <c r="B40" s="24">
        <v>36</v>
      </c>
      <c r="C40" s="303" t="s">
        <v>503</v>
      </c>
      <c r="D40" s="24">
        <v>1</v>
      </c>
    </row>
    <row r="41" spans="2:4" ht="15" customHeight="1">
      <c r="B41" s="24">
        <v>37</v>
      </c>
      <c r="C41" s="303" t="s">
        <v>191</v>
      </c>
      <c r="D41" s="24">
        <v>1</v>
      </c>
    </row>
    <row r="42" spans="2:4" ht="15" customHeight="1">
      <c r="B42" s="24">
        <v>38</v>
      </c>
      <c r="C42" s="303" t="s">
        <v>504</v>
      </c>
      <c r="D42" s="24">
        <v>1</v>
      </c>
    </row>
    <row r="43" spans="2:4" ht="15" customHeight="1">
      <c r="B43" s="24">
        <v>39</v>
      </c>
      <c r="C43" s="303" t="s">
        <v>200</v>
      </c>
      <c r="D43" s="24">
        <v>1</v>
      </c>
    </row>
    <row r="44" spans="2:4" ht="15" customHeight="1">
      <c r="B44" s="24">
        <v>40</v>
      </c>
      <c r="C44" s="301" t="s">
        <v>202</v>
      </c>
      <c r="D44" s="24">
        <v>1</v>
      </c>
    </row>
    <row r="45" spans="2:4" ht="15" customHeight="1">
      <c r="B45" s="24">
        <v>41</v>
      </c>
      <c r="C45" s="303" t="s">
        <v>505</v>
      </c>
      <c r="D45" s="24">
        <v>1</v>
      </c>
    </row>
    <row r="46" spans="2:4" ht="15" customHeight="1">
      <c r="B46" s="24">
        <v>42</v>
      </c>
      <c r="C46" s="303" t="s">
        <v>209</v>
      </c>
      <c r="D46" s="24">
        <v>1</v>
      </c>
    </row>
    <row r="47" spans="2:4" ht="15" customHeight="1">
      <c r="B47" s="24">
        <v>43</v>
      </c>
      <c r="C47" s="303" t="s">
        <v>506</v>
      </c>
      <c r="D47" s="24">
        <v>1</v>
      </c>
    </row>
    <row r="48" spans="2:4" ht="15" customHeight="1">
      <c r="B48" s="24">
        <v>44</v>
      </c>
      <c r="C48" s="303" t="s">
        <v>507</v>
      </c>
      <c r="D48" s="24">
        <v>1</v>
      </c>
    </row>
    <row r="49" spans="2:4" ht="15" customHeight="1">
      <c r="B49" s="24">
        <v>45</v>
      </c>
      <c r="C49" s="303" t="s">
        <v>508</v>
      </c>
      <c r="D49" s="24">
        <v>1</v>
      </c>
    </row>
    <row r="50" spans="2:4" ht="15" customHeight="1">
      <c r="B50" s="24">
        <v>46</v>
      </c>
      <c r="C50" s="303" t="s">
        <v>509</v>
      </c>
      <c r="D50" s="24">
        <v>1</v>
      </c>
    </row>
    <row r="51" spans="2:4" ht="15" customHeight="1">
      <c r="B51" s="24">
        <v>47</v>
      </c>
      <c r="C51" s="303" t="s">
        <v>510</v>
      </c>
      <c r="D51" s="24">
        <v>1</v>
      </c>
    </row>
    <row r="52" spans="2:4" ht="15" customHeight="1">
      <c r="B52" s="24">
        <v>48</v>
      </c>
      <c r="C52" s="303" t="s">
        <v>511</v>
      </c>
      <c r="D52" s="24">
        <v>1</v>
      </c>
    </row>
    <row r="53" spans="2:4" ht="15" customHeight="1">
      <c r="B53" s="24">
        <v>49</v>
      </c>
      <c r="C53" s="301" t="s">
        <v>236</v>
      </c>
      <c r="D53" s="24">
        <v>1</v>
      </c>
    </row>
    <row r="54" spans="2:4" ht="15" customHeight="1">
      <c r="B54" s="24">
        <v>50</v>
      </c>
      <c r="C54" s="303" t="s">
        <v>238</v>
      </c>
      <c r="D54" s="24">
        <v>1</v>
      </c>
    </row>
    <row r="55" spans="2:4" ht="15" customHeight="1">
      <c r="B55" s="24">
        <v>51</v>
      </c>
      <c r="C55" s="301" t="s">
        <v>243</v>
      </c>
      <c r="D55" s="24">
        <v>1</v>
      </c>
    </row>
    <row r="56" spans="2:4" ht="15" customHeight="1">
      <c r="B56" s="24">
        <v>52</v>
      </c>
      <c r="C56" s="304" t="s">
        <v>245</v>
      </c>
      <c r="D56" s="24">
        <v>1</v>
      </c>
    </row>
    <row r="57" spans="2:4" ht="15" customHeight="1">
      <c r="B57" s="24">
        <v>53</v>
      </c>
      <c r="C57" s="304" t="s">
        <v>247</v>
      </c>
      <c r="D57" s="24">
        <v>1</v>
      </c>
    </row>
    <row r="58" spans="2:4" ht="15" customHeight="1">
      <c r="B58" s="24">
        <v>54</v>
      </c>
      <c r="C58" s="304" t="s">
        <v>512</v>
      </c>
      <c r="D58" s="24">
        <v>1</v>
      </c>
    </row>
    <row r="59" spans="2:4" ht="15" customHeight="1">
      <c r="B59" s="24">
        <v>55</v>
      </c>
      <c r="C59" s="304" t="s">
        <v>513</v>
      </c>
      <c r="D59" s="24">
        <v>1</v>
      </c>
    </row>
    <row r="60" spans="2:4" ht="15" customHeight="1">
      <c r="B60" s="24">
        <v>56</v>
      </c>
      <c r="C60" s="304" t="s">
        <v>514</v>
      </c>
      <c r="D60" s="24">
        <v>1</v>
      </c>
    </row>
    <row r="61" spans="2:4" ht="15" customHeight="1">
      <c r="B61" s="24">
        <v>57</v>
      </c>
      <c r="C61" s="304" t="s">
        <v>515</v>
      </c>
      <c r="D61" s="24">
        <v>1</v>
      </c>
    </row>
    <row r="62" spans="2:4" ht="15" customHeight="1">
      <c r="B62" s="24">
        <v>58</v>
      </c>
      <c r="C62" s="304" t="s">
        <v>267</v>
      </c>
      <c r="D62" s="24">
        <v>1</v>
      </c>
    </row>
    <row r="63" spans="2:4" ht="15" customHeight="1">
      <c r="B63" s="24">
        <v>59</v>
      </c>
      <c r="C63" s="304" t="s">
        <v>516</v>
      </c>
      <c r="D63" s="24">
        <v>1</v>
      </c>
    </row>
    <row r="64" spans="2:4" ht="15" customHeight="1">
      <c r="B64" s="24">
        <v>60</v>
      </c>
      <c r="C64" s="304" t="s">
        <v>275</v>
      </c>
      <c r="D64" s="24">
        <v>1</v>
      </c>
    </row>
    <row r="65" spans="2:4" ht="15" customHeight="1">
      <c r="B65" s="24">
        <v>61</v>
      </c>
      <c r="C65" s="304" t="s">
        <v>277</v>
      </c>
      <c r="D65" s="24">
        <v>1</v>
      </c>
    </row>
    <row r="66" spans="2:4" ht="15" customHeight="1">
      <c r="B66" s="24">
        <v>62</v>
      </c>
      <c r="C66" s="304" t="s">
        <v>517</v>
      </c>
      <c r="D66" s="24">
        <v>1</v>
      </c>
    </row>
    <row r="67" spans="2:4" ht="15" customHeight="1">
      <c r="B67" s="24">
        <v>63</v>
      </c>
      <c r="C67" s="304" t="s">
        <v>518</v>
      </c>
      <c r="D67" s="24">
        <v>1</v>
      </c>
    </row>
    <row r="68" spans="2:4" ht="15" customHeight="1">
      <c r="B68" s="24">
        <v>64</v>
      </c>
      <c r="C68" s="304" t="s">
        <v>292</v>
      </c>
      <c r="D68" s="24">
        <v>1</v>
      </c>
    </row>
    <row r="69" spans="2:4" ht="15" customHeight="1">
      <c r="B69" s="24">
        <v>65</v>
      </c>
      <c r="C69" s="304" t="s">
        <v>297</v>
      </c>
      <c r="D69" s="24">
        <v>1</v>
      </c>
    </row>
    <row r="70" spans="2:4" ht="15" customHeight="1">
      <c r="B70" s="24">
        <v>66</v>
      </c>
      <c r="C70" s="301" t="s">
        <v>519</v>
      </c>
      <c r="D70" s="24">
        <v>1</v>
      </c>
    </row>
    <row r="71" spans="2:4" ht="15" customHeight="1">
      <c r="B71" s="24">
        <v>67</v>
      </c>
      <c r="C71" s="301" t="s">
        <v>520</v>
      </c>
      <c r="D71" s="24">
        <v>1</v>
      </c>
    </row>
    <row r="72" spans="2:4" ht="15" customHeight="1">
      <c r="B72" s="24">
        <v>68</v>
      </c>
      <c r="C72" s="304" t="s">
        <v>521</v>
      </c>
      <c r="D72" s="24">
        <v>1</v>
      </c>
    </row>
    <row r="73" spans="2:4" ht="15" customHeight="1">
      <c r="B73" s="24">
        <v>69</v>
      </c>
      <c r="C73" s="304" t="s">
        <v>522</v>
      </c>
      <c r="D73" s="24">
        <v>1</v>
      </c>
    </row>
    <row r="74" spans="2:4" ht="15" customHeight="1">
      <c r="B74" s="24">
        <v>70</v>
      </c>
      <c r="C74" s="304" t="s">
        <v>523</v>
      </c>
      <c r="D74" s="24">
        <v>1</v>
      </c>
    </row>
    <row r="75" spans="2:4" ht="15" customHeight="1">
      <c r="B75" s="24">
        <v>71</v>
      </c>
      <c r="C75" s="304" t="s">
        <v>524</v>
      </c>
      <c r="D75" s="24">
        <v>1</v>
      </c>
    </row>
    <row r="76" spans="2:4" ht="15" customHeight="1">
      <c r="B76" s="24">
        <v>72</v>
      </c>
      <c r="C76" s="304" t="s">
        <v>525</v>
      </c>
      <c r="D76" s="24">
        <v>1</v>
      </c>
    </row>
    <row r="77" spans="2:4" ht="15" customHeight="1">
      <c r="B77" s="24">
        <v>73</v>
      </c>
      <c r="C77" s="301" t="s">
        <v>509</v>
      </c>
      <c r="D77" s="24">
        <v>1</v>
      </c>
    </row>
    <row r="78" spans="2:4" ht="15" customHeight="1">
      <c r="B78" s="24">
        <v>74</v>
      </c>
      <c r="C78" s="304" t="s">
        <v>331</v>
      </c>
      <c r="D78" s="24">
        <v>1</v>
      </c>
    </row>
    <row r="79" spans="2:4" ht="15" customHeight="1">
      <c r="B79" s="24">
        <v>75</v>
      </c>
      <c r="C79" s="304" t="s">
        <v>526</v>
      </c>
      <c r="D79" s="24">
        <v>1</v>
      </c>
    </row>
    <row r="80" spans="2:4" ht="15" customHeight="1">
      <c r="B80" s="24">
        <v>76</v>
      </c>
      <c r="C80" s="304" t="s">
        <v>338</v>
      </c>
      <c r="D80" s="24">
        <v>1</v>
      </c>
    </row>
    <row r="81" spans="2:4" ht="15" customHeight="1">
      <c r="B81" s="24">
        <v>77</v>
      </c>
      <c r="C81" s="304" t="s">
        <v>527</v>
      </c>
      <c r="D81" s="24">
        <v>1</v>
      </c>
    </row>
    <row r="82" spans="2:4" ht="15" customHeight="1">
      <c r="B82" s="24">
        <v>78</v>
      </c>
      <c r="C82" s="301" t="s">
        <v>528</v>
      </c>
      <c r="D82" s="24">
        <v>1</v>
      </c>
    </row>
    <row r="83" spans="2:4" ht="15" customHeight="1">
      <c r="B83" s="24">
        <v>79</v>
      </c>
      <c r="C83" s="301" t="s">
        <v>529</v>
      </c>
      <c r="D83" s="24">
        <v>1</v>
      </c>
    </row>
    <row r="84" spans="2:4" ht="15" customHeight="1">
      <c r="B84" s="24">
        <v>80</v>
      </c>
      <c r="C84" s="304" t="s">
        <v>352</v>
      </c>
      <c r="D84" s="24">
        <v>1</v>
      </c>
    </row>
    <row r="85" spans="2:4" ht="15" customHeight="1">
      <c r="B85" s="24">
        <v>81</v>
      </c>
      <c r="C85" s="301" t="s">
        <v>356</v>
      </c>
      <c r="D85" s="24">
        <v>1</v>
      </c>
    </row>
    <row r="86" spans="2:4" ht="15" customHeight="1">
      <c r="B86" s="24">
        <v>82</v>
      </c>
      <c r="C86" s="301" t="s">
        <v>530</v>
      </c>
      <c r="D86" s="24">
        <v>1</v>
      </c>
    </row>
    <row r="87" spans="2:4" ht="15" customHeight="1">
      <c r="B87" s="24">
        <v>83</v>
      </c>
      <c r="C87" s="301" t="s">
        <v>361</v>
      </c>
      <c r="D87" s="24">
        <v>1</v>
      </c>
    </row>
    <row r="88" spans="2:4" ht="15" customHeight="1">
      <c r="B88" s="24">
        <v>84</v>
      </c>
      <c r="C88" s="301" t="s">
        <v>364</v>
      </c>
      <c r="D88" s="24">
        <v>1</v>
      </c>
    </row>
    <row r="89" spans="2:4" ht="15" customHeight="1">
      <c r="B89" s="24">
        <v>85</v>
      </c>
      <c r="C89" s="301" t="s">
        <v>531</v>
      </c>
      <c r="D89" s="24">
        <v>1</v>
      </c>
    </row>
    <row r="90" spans="2:4" ht="15" customHeight="1">
      <c r="B90" s="24">
        <v>86</v>
      </c>
      <c r="C90" s="304" t="s">
        <v>372</v>
      </c>
      <c r="D90" s="24">
        <v>1</v>
      </c>
    </row>
    <row r="91" spans="2:4" ht="15" customHeight="1">
      <c r="B91" s="24">
        <v>87</v>
      </c>
      <c r="C91" s="304" t="s">
        <v>532</v>
      </c>
      <c r="D91" s="24">
        <v>1</v>
      </c>
    </row>
    <row r="92" spans="2:4" ht="15" customHeight="1">
      <c r="B92" s="24">
        <v>88</v>
      </c>
      <c r="C92" s="301" t="s">
        <v>533</v>
      </c>
      <c r="D92" s="24">
        <v>1</v>
      </c>
    </row>
    <row r="93" spans="2:4" ht="15" customHeight="1">
      <c r="B93" s="24">
        <v>89</v>
      </c>
      <c r="C93" s="304" t="s">
        <v>534</v>
      </c>
      <c r="D93" s="24">
        <v>1</v>
      </c>
    </row>
    <row r="94" spans="2:4" ht="15" customHeight="1">
      <c r="B94" s="24">
        <v>90</v>
      </c>
      <c r="C94" s="304" t="s">
        <v>535</v>
      </c>
      <c r="D94" s="24">
        <v>1</v>
      </c>
    </row>
    <row r="95" spans="2:4" ht="15" customHeight="1">
      <c r="B95" s="24">
        <v>91</v>
      </c>
      <c r="C95" s="301" t="s">
        <v>389</v>
      </c>
      <c r="D95" s="24">
        <v>1</v>
      </c>
    </row>
    <row r="96" spans="2:4" ht="15" customHeight="1">
      <c r="B96" s="24">
        <v>92</v>
      </c>
      <c r="C96" s="304" t="s">
        <v>536</v>
      </c>
      <c r="D96" s="24">
        <v>1</v>
      </c>
    </row>
    <row r="97" spans="2:4" ht="15" customHeight="1">
      <c r="B97" s="24">
        <v>93</v>
      </c>
      <c r="C97" s="304" t="s">
        <v>397</v>
      </c>
      <c r="D97" s="24">
        <v>1</v>
      </c>
    </row>
    <row r="98" spans="2:4" ht="15" customHeight="1">
      <c r="B98" s="24">
        <v>94</v>
      </c>
      <c r="C98" s="304" t="s">
        <v>537</v>
      </c>
      <c r="D98" s="24">
        <v>1</v>
      </c>
    </row>
    <row r="99" spans="2:4" ht="15" customHeight="1">
      <c r="B99" s="24">
        <v>95</v>
      </c>
      <c r="C99" s="304" t="s">
        <v>538</v>
      </c>
      <c r="D99" s="24">
        <v>1</v>
      </c>
    </row>
    <row r="100" spans="2:4" ht="15" customHeight="1">
      <c r="B100" s="24">
        <v>96</v>
      </c>
      <c r="C100" s="304" t="s">
        <v>539</v>
      </c>
      <c r="D100" s="24">
        <v>1</v>
      </c>
    </row>
    <row r="101" spans="2:4" ht="15" customHeight="1">
      <c r="B101" s="24">
        <v>97</v>
      </c>
      <c r="C101" s="304" t="s">
        <v>540</v>
      </c>
      <c r="D101" s="24">
        <v>1</v>
      </c>
    </row>
    <row r="102" spans="2:4" ht="15" customHeight="1">
      <c r="B102" s="24">
        <v>98</v>
      </c>
      <c r="C102" s="304" t="s">
        <v>541</v>
      </c>
      <c r="D102" s="24">
        <v>1</v>
      </c>
    </row>
    <row r="103" spans="2:4" ht="15" customHeight="1">
      <c r="B103" s="24">
        <v>99</v>
      </c>
      <c r="C103" s="304" t="s">
        <v>542</v>
      </c>
      <c r="D103" s="24">
        <v>1</v>
      </c>
    </row>
    <row r="104" spans="2:4" ht="15" customHeight="1">
      <c r="B104" s="24">
        <v>100</v>
      </c>
      <c r="C104" s="304" t="s">
        <v>543</v>
      </c>
      <c r="D104" s="24">
        <v>1</v>
      </c>
    </row>
    <row r="105" spans="2:4" ht="15" customHeight="1">
      <c r="B105" s="24">
        <v>101</v>
      </c>
      <c r="C105" s="304" t="s">
        <v>426</v>
      </c>
      <c r="D105" s="24">
        <v>1</v>
      </c>
    </row>
    <row r="106" spans="2:4" ht="15" customHeight="1">
      <c r="B106" s="24">
        <v>102</v>
      </c>
      <c r="C106" s="304" t="s">
        <v>428</v>
      </c>
      <c r="D106" s="24">
        <v>1</v>
      </c>
    </row>
    <row r="107" spans="2:4" ht="15" customHeight="1">
      <c r="B107" s="24">
        <v>103</v>
      </c>
      <c r="C107" s="304" t="s">
        <v>544</v>
      </c>
      <c r="D107" s="24">
        <v>1</v>
      </c>
    </row>
    <row r="108" spans="2:4" ht="15" customHeight="1">
      <c r="B108" s="24">
        <v>104</v>
      </c>
      <c r="C108" s="304" t="s">
        <v>545</v>
      </c>
      <c r="D108" s="24">
        <v>1</v>
      </c>
    </row>
    <row r="109" spans="2:4" ht="15" customHeight="1">
      <c r="B109" s="24">
        <v>105</v>
      </c>
      <c r="C109" s="305" t="s">
        <v>439</v>
      </c>
      <c r="D109" s="24">
        <v>1</v>
      </c>
    </row>
    <row r="110" spans="2:4" ht="15" customHeight="1">
      <c r="B110" s="24">
        <v>106</v>
      </c>
      <c r="C110" s="305" t="s">
        <v>546</v>
      </c>
      <c r="D110" s="24">
        <v>1</v>
      </c>
    </row>
    <row r="111" spans="2:4" ht="15" customHeight="1">
      <c r="B111" s="24">
        <v>107</v>
      </c>
      <c r="C111" s="305" t="s">
        <v>547</v>
      </c>
      <c r="D111" s="24">
        <v>1</v>
      </c>
    </row>
    <row r="112" spans="2:4" ht="15" customHeight="1">
      <c r="B112" s="24">
        <v>108</v>
      </c>
      <c r="C112" s="305" t="s">
        <v>449</v>
      </c>
      <c r="D112" s="24">
        <v>1</v>
      </c>
    </row>
    <row r="113" spans="2:5" ht="15" customHeight="1">
      <c r="B113" s="24">
        <v>109</v>
      </c>
      <c r="C113" s="304" t="s">
        <v>548</v>
      </c>
      <c r="D113" s="24">
        <v>1</v>
      </c>
    </row>
    <row r="114" spans="2:5" ht="15" customHeight="1">
      <c r="B114" s="24">
        <v>110</v>
      </c>
      <c r="C114" s="304" t="s">
        <v>549</v>
      </c>
      <c r="D114" s="24">
        <v>1</v>
      </c>
    </row>
    <row r="115" spans="2:5" ht="15" customHeight="1">
      <c r="B115" s="24">
        <v>111</v>
      </c>
      <c r="C115" s="305" t="s">
        <v>550</v>
      </c>
      <c r="D115" s="24">
        <v>1</v>
      </c>
    </row>
    <row r="116" spans="2:5" ht="15" customHeight="1">
      <c r="B116" s="24">
        <v>112</v>
      </c>
      <c r="C116" s="304" t="s">
        <v>551</v>
      </c>
      <c r="D116" s="24">
        <v>1</v>
      </c>
    </row>
    <row r="117" spans="2:5" ht="15" customHeight="1">
      <c r="B117" s="24">
        <v>113</v>
      </c>
      <c r="C117" s="304" t="s">
        <v>552</v>
      </c>
      <c r="D117" s="24">
        <v>1</v>
      </c>
    </row>
    <row r="118" spans="2:5" ht="15" customHeight="1">
      <c r="B118" s="24">
        <v>114</v>
      </c>
      <c r="C118" s="305" t="s">
        <v>468</v>
      </c>
      <c r="D118" s="24">
        <v>1</v>
      </c>
    </row>
    <row r="119" spans="2:5" ht="15" customHeight="1">
      <c r="B119" s="24">
        <v>115</v>
      </c>
      <c r="C119" s="305" t="s">
        <v>553</v>
      </c>
      <c r="D119" s="24">
        <v>1</v>
      </c>
      <c r="E119" s="24"/>
    </row>
    <row r="120" spans="2:5" ht="15" customHeight="1">
      <c r="B120" s="24">
        <v>116</v>
      </c>
      <c r="C120" s="304" t="s">
        <v>554</v>
      </c>
      <c r="D120" s="24">
        <v>1</v>
      </c>
    </row>
  </sheetData>
  <mergeCells count="1">
    <mergeCell ref="B2:D2"/>
  </mergeCells>
  <hyperlinks>
    <hyperlink ref="C12" r:id="rId1" display="javascript:void(0);" xr:uid="{CF54D427-91CC-433D-A0B8-1E0D22CB04A3}"/>
  </hyperlinks>
  <pageMargins left="0.7" right="0.7" top="0.75" bottom="0.75" header="0.3" footer="0.3"/>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tabColor rgb="FFB2A4A4"/>
  </sheetPr>
  <dimension ref="B2:L120"/>
  <sheetViews>
    <sheetView showGridLines="0" workbookViewId="0">
      <selection activeCell="C123" sqref="C123"/>
    </sheetView>
  </sheetViews>
  <sheetFormatPr defaultColWidth="11.42578125" defaultRowHeight="12.75"/>
  <cols>
    <col min="1" max="1" width="10.7109375" customWidth="1"/>
    <col min="3" max="3" width="40.85546875" customWidth="1"/>
    <col min="7" max="7" width="41" customWidth="1"/>
    <col min="11" max="11" width="41.140625" customWidth="1"/>
  </cols>
  <sheetData>
    <row r="2" spans="2:12" s="24" customFormat="1" ht="15" customHeight="1" thickTop="1" thickBot="1">
      <c r="B2" s="388" t="s">
        <v>561</v>
      </c>
      <c r="C2" s="389"/>
      <c r="D2" s="390"/>
      <c r="F2" s="388" t="s">
        <v>562</v>
      </c>
      <c r="G2" s="389"/>
      <c r="H2" s="390"/>
      <c r="J2" s="388" t="s">
        <v>563</v>
      </c>
      <c r="K2" s="389"/>
      <c r="L2" s="390"/>
    </row>
    <row r="3" spans="2:12" ht="3.95" customHeight="1" thickTop="1">
      <c r="B3" s="119"/>
      <c r="D3" s="115"/>
      <c r="F3" s="114"/>
      <c r="H3" s="115"/>
      <c r="J3" s="114"/>
      <c r="L3" s="115"/>
    </row>
    <row r="4" spans="2:12" s="23" customFormat="1" ht="24.95" customHeight="1">
      <c r="B4" s="195" t="s">
        <v>564</v>
      </c>
      <c r="C4" s="196" t="s">
        <v>30</v>
      </c>
      <c r="D4" s="196" t="s">
        <v>565</v>
      </c>
      <c r="F4" s="195" t="s">
        <v>564</v>
      </c>
      <c r="G4" s="196" t="s">
        <v>30</v>
      </c>
      <c r="H4" s="196" t="s">
        <v>560</v>
      </c>
      <c r="J4" s="195" t="s">
        <v>564</v>
      </c>
      <c r="K4" s="196" t="s">
        <v>30</v>
      </c>
      <c r="L4" s="196" t="s">
        <v>560</v>
      </c>
    </row>
    <row r="5" spans="2:12" ht="15" customHeight="1">
      <c r="B5" s="152">
        <v>1</v>
      </c>
      <c r="C5" s="301" t="s">
        <v>70</v>
      </c>
      <c r="D5" s="248" t="s">
        <v>482</v>
      </c>
      <c r="F5" s="249">
        <v>1</v>
      </c>
      <c r="G5" s="301" t="s">
        <v>70</v>
      </c>
      <c r="H5" s="120">
        <v>10</v>
      </c>
      <c r="J5" s="249">
        <v>1</v>
      </c>
      <c r="K5" s="301" t="s">
        <v>70</v>
      </c>
      <c r="L5" s="120">
        <v>1</v>
      </c>
    </row>
    <row r="6" spans="2:12" ht="15" customHeight="1">
      <c r="B6" s="152">
        <v>2</v>
      </c>
      <c r="C6" s="301" t="s">
        <v>483</v>
      </c>
      <c r="D6" t="s">
        <v>482</v>
      </c>
      <c r="F6" s="249">
        <v>2</v>
      </c>
      <c r="G6" s="301" t="s">
        <v>483</v>
      </c>
      <c r="H6" s="120">
        <v>10</v>
      </c>
      <c r="J6" s="249">
        <v>2</v>
      </c>
      <c r="K6" s="301" t="s">
        <v>483</v>
      </c>
      <c r="L6" s="120">
        <v>1</v>
      </c>
    </row>
    <row r="7" spans="2:12" ht="15" customHeight="1">
      <c r="B7" s="152">
        <v>3</v>
      </c>
      <c r="C7" s="301" t="s">
        <v>484</v>
      </c>
      <c r="D7" t="s">
        <v>482</v>
      </c>
      <c r="F7" s="249">
        <v>3</v>
      </c>
      <c r="G7" s="301" t="s">
        <v>484</v>
      </c>
      <c r="H7" s="120">
        <v>10</v>
      </c>
      <c r="J7" s="249">
        <v>3</v>
      </c>
      <c r="K7" s="301" t="s">
        <v>484</v>
      </c>
      <c r="L7" s="120">
        <v>1</v>
      </c>
    </row>
    <row r="8" spans="2:12" ht="15" customHeight="1">
      <c r="B8" s="152">
        <v>4</v>
      </c>
      <c r="C8" s="301" t="s">
        <v>485</v>
      </c>
      <c r="D8" t="s">
        <v>482</v>
      </c>
      <c r="F8" s="249">
        <v>4</v>
      </c>
      <c r="G8" s="301" t="s">
        <v>485</v>
      </c>
      <c r="H8" s="120">
        <v>10</v>
      </c>
      <c r="J8" s="249">
        <v>4</v>
      </c>
      <c r="K8" s="301" t="s">
        <v>485</v>
      </c>
      <c r="L8" s="120">
        <v>1</v>
      </c>
    </row>
    <row r="9" spans="2:12" ht="15" customHeight="1">
      <c r="B9" s="152">
        <v>5</v>
      </c>
      <c r="C9" s="303" t="s">
        <v>81</v>
      </c>
      <c r="D9" t="s">
        <v>482</v>
      </c>
      <c r="F9" s="249">
        <v>5</v>
      </c>
      <c r="G9" s="303" t="s">
        <v>81</v>
      </c>
      <c r="H9" s="120">
        <v>10</v>
      </c>
      <c r="J9" s="249">
        <v>5</v>
      </c>
      <c r="K9" s="303" t="s">
        <v>81</v>
      </c>
      <c r="L9" s="120">
        <v>1</v>
      </c>
    </row>
    <row r="10" spans="2:12" ht="15" customHeight="1">
      <c r="B10" s="152">
        <v>6</v>
      </c>
      <c r="C10" s="303" t="s">
        <v>86</v>
      </c>
      <c r="D10" t="s">
        <v>482</v>
      </c>
      <c r="F10" s="249">
        <v>6</v>
      </c>
      <c r="G10" s="303" t="s">
        <v>86</v>
      </c>
      <c r="H10" s="120">
        <v>10</v>
      </c>
      <c r="J10" s="249">
        <v>6</v>
      </c>
      <c r="K10" s="303" t="s">
        <v>86</v>
      </c>
      <c r="L10" s="120">
        <v>1</v>
      </c>
    </row>
    <row r="11" spans="2:12" ht="15" customHeight="1">
      <c r="B11" s="152">
        <v>7</v>
      </c>
      <c r="C11" s="303" t="s">
        <v>486</v>
      </c>
      <c r="D11" t="s">
        <v>482</v>
      </c>
      <c r="F11" s="249">
        <v>7</v>
      </c>
      <c r="G11" s="303" t="s">
        <v>486</v>
      </c>
      <c r="H11" s="120">
        <v>10</v>
      </c>
      <c r="J11" s="249">
        <v>7</v>
      </c>
      <c r="K11" s="303" t="s">
        <v>486</v>
      </c>
      <c r="L11" s="120">
        <v>1</v>
      </c>
    </row>
    <row r="12" spans="2:12" ht="15" customHeight="1">
      <c r="B12" s="152">
        <v>8</v>
      </c>
      <c r="C12" s="303" t="s">
        <v>487</v>
      </c>
      <c r="D12" t="s">
        <v>482</v>
      </c>
      <c r="F12" s="249">
        <v>8</v>
      </c>
      <c r="G12" s="303" t="s">
        <v>487</v>
      </c>
      <c r="H12" s="120">
        <v>10</v>
      </c>
      <c r="J12" s="249">
        <v>8</v>
      </c>
      <c r="K12" s="303" t="s">
        <v>487</v>
      </c>
      <c r="L12" s="120">
        <v>1</v>
      </c>
    </row>
    <row r="13" spans="2:12" ht="15" customHeight="1">
      <c r="B13" s="152">
        <v>9</v>
      </c>
      <c r="C13" s="303" t="s">
        <v>488</v>
      </c>
      <c r="D13" t="s">
        <v>482</v>
      </c>
      <c r="F13" s="249">
        <v>9</v>
      </c>
      <c r="G13" s="303" t="s">
        <v>488</v>
      </c>
      <c r="H13" s="120">
        <v>10</v>
      </c>
      <c r="J13" s="249">
        <v>9</v>
      </c>
      <c r="K13" s="303" t="s">
        <v>488</v>
      </c>
      <c r="L13" s="120">
        <v>1</v>
      </c>
    </row>
    <row r="14" spans="2:12" ht="15" customHeight="1">
      <c r="B14" s="152">
        <v>10</v>
      </c>
      <c r="C14" s="303" t="s">
        <v>489</v>
      </c>
      <c r="D14" t="s">
        <v>482</v>
      </c>
      <c r="F14" s="249">
        <v>10</v>
      </c>
      <c r="G14" s="303" t="s">
        <v>489</v>
      </c>
      <c r="H14" s="120">
        <v>10</v>
      </c>
      <c r="J14" s="249">
        <v>10</v>
      </c>
      <c r="K14" s="303" t="s">
        <v>489</v>
      </c>
      <c r="L14" s="120">
        <v>1</v>
      </c>
    </row>
    <row r="15" spans="2:12" ht="15" customHeight="1">
      <c r="B15" s="152">
        <v>11</v>
      </c>
      <c r="C15" s="303" t="s">
        <v>490</v>
      </c>
      <c r="D15" t="s">
        <v>482</v>
      </c>
      <c r="F15" s="249">
        <v>11</v>
      </c>
      <c r="G15" s="303" t="s">
        <v>490</v>
      </c>
      <c r="H15" s="120">
        <v>10</v>
      </c>
      <c r="J15" s="249">
        <v>11</v>
      </c>
      <c r="K15" s="303" t="s">
        <v>490</v>
      </c>
      <c r="L15" s="120">
        <v>1</v>
      </c>
    </row>
    <row r="16" spans="2:12" ht="15" customHeight="1">
      <c r="B16" s="152">
        <v>12</v>
      </c>
      <c r="C16" s="303" t="s">
        <v>108</v>
      </c>
      <c r="D16" t="s">
        <v>482</v>
      </c>
      <c r="F16" s="249">
        <v>12</v>
      </c>
      <c r="G16" s="303" t="s">
        <v>108</v>
      </c>
      <c r="H16" s="120">
        <v>10</v>
      </c>
      <c r="J16" s="249">
        <v>12</v>
      </c>
      <c r="K16" s="303" t="s">
        <v>108</v>
      </c>
      <c r="L16" s="120">
        <v>1</v>
      </c>
    </row>
    <row r="17" spans="2:12" ht="15" customHeight="1">
      <c r="B17" s="152">
        <v>13</v>
      </c>
      <c r="C17" s="303" t="s">
        <v>491</v>
      </c>
      <c r="D17" t="s">
        <v>482</v>
      </c>
      <c r="F17" s="249">
        <v>13</v>
      </c>
      <c r="G17" s="303" t="s">
        <v>491</v>
      </c>
      <c r="H17" s="120">
        <v>10</v>
      </c>
      <c r="J17" s="249">
        <v>13</v>
      </c>
      <c r="K17" s="303" t="s">
        <v>491</v>
      </c>
      <c r="L17" s="120">
        <v>1</v>
      </c>
    </row>
    <row r="18" spans="2:12" ht="15" customHeight="1">
      <c r="B18" s="152">
        <v>14</v>
      </c>
      <c r="C18" s="303" t="s">
        <v>492</v>
      </c>
      <c r="D18" t="s">
        <v>482</v>
      </c>
      <c r="F18" s="249">
        <v>14</v>
      </c>
      <c r="G18" s="303" t="s">
        <v>492</v>
      </c>
      <c r="H18" s="120">
        <v>10</v>
      </c>
      <c r="J18" s="249">
        <v>14</v>
      </c>
      <c r="K18" s="303" t="s">
        <v>492</v>
      </c>
      <c r="L18" s="120">
        <v>1</v>
      </c>
    </row>
    <row r="19" spans="2:12" ht="15" customHeight="1">
      <c r="B19" s="152">
        <v>15</v>
      </c>
      <c r="C19" s="303" t="s">
        <v>119</v>
      </c>
      <c r="D19" t="s">
        <v>482</v>
      </c>
      <c r="F19" s="249">
        <v>15</v>
      </c>
      <c r="G19" s="303" t="s">
        <v>119</v>
      </c>
      <c r="H19" s="120">
        <v>10</v>
      </c>
      <c r="J19" s="249">
        <v>15</v>
      </c>
      <c r="K19" s="303" t="s">
        <v>119</v>
      </c>
      <c r="L19" s="120">
        <v>1</v>
      </c>
    </row>
    <row r="20" spans="2:12" ht="15" customHeight="1">
      <c r="B20" s="152">
        <v>16</v>
      </c>
      <c r="C20" s="303" t="s">
        <v>121</v>
      </c>
      <c r="D20" t="s">
        <v>482</v>
      </c>
      <c r="F20" s="249">
        <v>16</v>
      </c>
      <c r="G20" s="303" t="s">
        <v>121</v>
      </c>
      <c r="H20" s="120">
        <v>10</v>
      </c>
      <c r="J20" s="249">
        <v>16</v>
      </c>
      <c r="K20" s="303" t="s">
        <v>121</v>
      </c>
      <c r="L20" s="120">
        <v>1</v>
      </c>
    </row>
    <row r="21" spans="2:12" ht="15" customHeight="1">
      <c r="B21" s="152">
        <v>17</v>
      </c>
      <c r="C21" s="303" t="s">
        <v>493</v>
      </c>
      <c r="D21" t="s">
        <v>482</v>
      </c>
      <c r="F21" s="249">
        <v>17</v>
      </c>
      <c r="G21" s="303" t="s">
        <v>493</v>
      </c>
      <c r="H21" s="120">
        <v>10</v>
      </c>
      <c r="J21" s="249">
        <v>17</v>
      </c>
      <c r="K21" s="303" t="s">
        <v>493</v>
      </c>
      <c r="L21" s="120">
        <v>1</v>
      </c>
    </row>
    <row r="22" spans="2:12" ht="15" customHeight="1">
      <c r="B22" s="152">
        <v>18</v>
      </c>
      <c r="C22" s="303" t="s">
        <v>494</v>
      </c>
      <c r="D22" t="s">
        <v>482</v>
      </c>
      <c r="F22" s="249">
        <v>18</v>
      </c>
      <c r="G22" s="303" t="s">
        <v>494</v>
      </c>
      <c r="H22" s="120">
        <v>10</v>
      </c>
      <c r="J22" s="249">
        <v>18</v>
      </c>
      <c r="K22" s="303" t="s">
        <v>494</v>
      </c>
      <c r="L22" s="120">
        <v>1</v>
      </c>
    </row>
    <row r="23" spans="2:12" ht="15" customHeight="1">
      <c r="B23" s="152">
        <v>19</v>
      </c>
      <c r="C23" s="303" t="s">
        <v>131</v>
      </c>
      <c r="D23" t="s">
        <v>482</v>
      </c>
      <c r="F23" s="249">
        <v>19</v>
      </c>
      <c r="G23" s="303" t="s">
        <v>131</v>
      </c>
      <c r="H23" s="120">
        <v>10</v>
      </c>
      <c r="J23" s="249">
        <v>19</v>
      </c>
      <c r="K23" s="303" t="s">
        <v>131</v>
      </c>
      <c r="L23" s="120">
        <v>1</v>
      </c>
    </row>
    <row r="24" spans="2:12" ht="15" customHeight="1">
      <c r="B24" s="152">
        <v>20</v>
      </c>
      <c r="C24" s="303" t="s">
        <v>495</v>
      </c>
      <c r="D24" t="s">
        <v>482</v>
      </c>
      <c r="F24" s="249">
        <v>20</v>
      </c>
      <c r="G24" s="303" t="s">
        <v>495</v>
      </c>
      <c r="H24" s="120">
        <v>10</v>
      </c>
      <c r="J24" s="249">
        <v>20</v>
      </c>
      <c r="K24" s="303" t="s">
        <v>495</v>
      </c>
      <c r="L24" s="120">
        <v>1</v>
      </c>
    </row>
    <row r="25" spans="2:12" ht="15" customHeight="1">
      <c r="B25" s="152">
        <v>21</v>
      </c>
      <c r="C25" s="303" t="s">
        <v>496</v>
      </c>
      <c r="D25" t="s">
        <v>482</v>
      </c>
      <c r="F25" s="249">
        <v>21</v>
      </c>
      <c r="G25" s="303" t="s">
        <v>496</v>
      </c>
      <c r="H25" s="120">
        <v>10</v>
      </c>
      <c r="J25" s="249">
        <v>21</v>
      </c>
      <c r="K25" s="303" t="s">
        <v>496</v>
      </c>
      <c r="L25" s="120">
        <v>1</v>
      </c>
    </row>
    <row r="26" spans="2:12" ht="15" customHeight="1">
      <c r="B26" s="152">
        <v>22</v>
      </c>
      <c r="C26" s="303" t="s">
        <v>143</v>
      </c>
      <c r="D26" t="s">
        <v>482</v>
      </c>
      <c r="F26" s="249">
        <v>22</v>
      </c>
      <c r="G26" s="303" t="s">
        <v>143</v>
      </c>
      <c r="H26" s="120">
        <v>10</v>
      </c>
      <c r="J26" s="249">
        <v>22</v>
      </c>
      <c r="K26" s="303" t="s">
        <v>143</v>
      </c>
      <c r="L26" s="120">
        <v>1</v>
      </c>
    </row>
    <row r="27" spans="2:12" ht="15" customHeight="1">
      <c r="B27" s="152">
        <v>23</v>
      </c>
      <c r="C27" s="303" t="s">
        <v>147</v>
      </c>
      <c r="D27" t="s">
        <v>482</v>
      </c>
      <c r="F27" s="249">
        <v>23</v>
      </c>
      <c r="G27" s="303" t="s">
        <v>147</v>
      </c>
      <c r="H27" s="120">
        <v>10</v>
      </c>
      <c r="J27" s="249">
        <v>23</v>
      </c>
      <c r="K27" s="303" t="s">
        <v>147</v>
      </c>
      <c r="L27" s="120">
        <v>1</v>
      </c>
    </row>
    <row r="28" spans="2:12" ht="15" customHeight="1">
      <c r="B28" s="152">
        <v>24</v>
      </c>
      <c r="C28" s="303" t="s">
        <v>497</v>
      </c>
      <c r="D28" t="s">
        <v>482</v>
      </c>
      <c r="F28" s="249">
        <v>24</v>
      </c>
      <c r="G28" s="303" t="s">
        <v>497</v>
      </c>
      <c r="H28" s="120">
        <v>10</v>
      </c>
      <c r="J28" s="249">
        <v>24</v>
      </c>
      <c r="K28" s="303" t="s">
        <v>497</v>
      </c>
      <c r="L28" s="120">
        <v>1</v>
      </c>
    </row>
    <row r="29" spans="2:12" ht="15" customHeight="1">
      <c r="B29" s="152">
        <v>25</v>
      </c>
      <c r="C29" s="303" t="s">
        <v>153</v>
      </c>
      <c r="D29" t="s">
        <v>482</v>
      </c>
      <c r="F29" s="249">
        <v>25</v>
      </c>
      <c r="G29" s="303" t="s">
        <v>153</v>
      </c>
      <c r="H29" s="120">
        <v>10</v>
      </c>
      <c r="J29" s="249">
        <v>25</v>
      </c>
      <c r="K29" s="303" t="s">
        <v>153</v>
      </c>
      <c r="L29" s="120">
        <v>1</v>
      </c>
    </row>
    <row r="30" spans="2:12" ht="15" customHeight="1">
      <c r="B30" s="152">
        <v>26</v>
      </c>
      <c r="C30" s="303" t="s">
        <v>155</v>
      </c>
      <c r="D30" t="s">
        <v>482</v>
      </c>
      <c r="F30" s="249">
        <v>26</v>
      </c>
      <c r="G30" s="303" t="s">
        <v>155</v>
      </c>
      <c r="H30" s="120">
        <v>10</v>
      </c>
      <c r="J30" s="249">
        <v>26</v>
      </c>
      <c r="K30" s="303" t="s">
        <v>155</v>
      </c>
      <c r="L30" s="120">
        <v>1</v>
      </c>
    </row>
    <row r="31" spans="2:12" ht="15" customHeight="1">
      <c r="B31" s="152">
        <v>27</v>
      </c>
      <c r="C31" s="303" t="s">
        <v>498</v>
      </c>
      <c r="D31" t="s">
        <v>482</v>
      </c>
      <c r="F31" s="249">
        <v>27</v>
      </c>
      <c r="G31" s="303" t="s">
        <v>498</v>
      </c>
      <c r="H31" s="120">
        <v>10</v>
      </c>
      <c r="J31" s="249">
        <v>27</v>
      </c>
      <c r="K31" s="303" t="s">
        <v>498</v>
      </c>
      <c r="L31" s="120">
        <v>1</v>
      </c>
    </row>
    <row r="32" spans="2:12" ht="15" customHeight="1">
      <c r="B32" s="152">
        <v>28</v>
      </c>
      <c r="C32" s="303" t="s">
        <v>499</v>
      </c>
      <c r="D32" t="s">
        <v>482</v>
      </c>
      <c r="F32" s="249">
        <v>28</v>
      </c>
      <c r="G32" s="303" t="s">
        <v>499</v>
      </c>
      <c r="H32" s="120">
        <v>10</v>
      </c>
      <c r="J32" s="249">
        <v>28</v>
      </c>
      <c r="K32" s="303" t="s">
        <v>499</v>
      </c>
      <c r="L32" s="120">
        <v>1</v>
      </c>
    </row>
    <row r="33" spans="2:12" ht="15" customHeight="1">
      <c r="B33" s="152">
        <v>29</v>
      </c>
      <c r="C33" s="303" t="s">
        <v>500</v>
      </c>
      <c r="D33" t="s">
        <v>482</v>
      </c>
      <c r="F33" s="249">
        <v>29</v>
      </c>
      <c r="G33" s="303" t="s">
        <v>500</v>
      </c>
      <c r="H33" s="120">
        <v>10</v>
      </c>
      <c r="J33" s="249">
        <v>29</v>
      </c>
      <c r="K33" s="303" t="s">
        <v>500</v>
      </c>
      <c r="L33" s="120">
        <v>1</v>
      </c>
    </row>
    <row r="34" spans="2:12" ht="15" customHeight="1">
      <c r="B34" s="152">
        <v>30</v>
      </c>
      <c r="C34" s="303" t="s">
        <v>168</v>
      </c>
      <c r="D34" t="s">
        <v>482</v>
      </c>
      <c r="F34" s="249">
        <v>30</v>
      </c>
      <c r="G34" s="303" t="s">
        <v>168</v>
      </c>
      <c r="H34" s="120">
        <v>10</v>
      </c>
      <c r="J34" s="249">
        <v>30</v>
      </c>
      <c r="K34" s="303" t="s">
        <v>168</v>
      </c>
      <c r="L34" s="120">
        <v>1</v>
      </c>
    </row>
    <row r="35" spans="2:12" ht="15" customHeight="1">
      <c r="B35" s="152">
        <v>31</v>
      </c>
      <c r="C35" s="303" t="s">
        <v>501</v>
      </c>
      <c r="D35" t="s">
        <v>482</v>
      </c>
      <c r="F35" s="249">
        <v>31</v>
      </c>
      <c r="G35" s="303" t="s">
        <v>501</v>
      </c>
      <c r="H35" s="120">
        <v>10</v>
      </c>
      <c r="J35" s="249">
        <v>31</v>
      </c>
      <c r="K35" s="303" t="s">
        <v>501</v>
      </c>
      <c r="L35" s="120">
        <v>1</v>
      </c>
    </row>
    <row r="36" spans="2:12" ht="15" customHeight="1">
      <c r="B36" s="152">
        <v>32</v>
      </c>
      <c r="C36" s="303" t="s">
        <v>175</v>
      </c>
      <c r="D36" t="s">
        <v>482</v>
      </c>
      <c r="F36" s="249">
        <v>32</v>
      </c>
      <c r="G36" s="303" t="s">
        <v>175</v>
      </c>
      <c r="H36" s="120">
        <v>10</v>
      </c>
      <c r="J36" s="249">
        <v>32</v>
      </c>
      <c r="K36" s="303" t="s">
        <v>175</v>
      </c>
      <c r="L36" s="120">
        <v>1</v>
      </c>
    </row>
    <row r="37" spans="2:12" ht="15" customHeight="1">
      <c r="B37" s="152">
        <v>33</v>
      </c>
      <c r="C37" s="303" t="s">
        <v>177</v>
      </c>
      <c r="D37" t="s">
        <v>482</v>
      </c>
      <c r="F37" s="249">
        <v>33</v>
      </c>
      <c r="G37" s="303" t="s">
        <v>177</v>
      </c>
      <c r="H37" s="120">
        <v>10</v>
      </c>
      <c r="J37" s="249">
        <v>33</v>
      </c>
      <c r="K37" s="303" t="s">
        <v>177</v>
      </c>
      <c r="L37" s="120">
        <v>1</v>
      </c>
    </row>
    <row r="38" spans="2:12" ht="15" customHeight="1">
      <c r="B38" s="152">
        <v>34</v>
      </c>
      <c r="C38" s="303" t="s">
        <v>181</v>
      </c>
      <c r="D38" t="s">
        <v>482</v>
      </c>
      <c r="F38" s="249">
        <v>34</v>
      </c>
      <c r="G38" s="303" t="s">
        <v>181</v>
      </c>
      <c r="H38" s="120">
        <v>10</v>
      </c>
      <c r="J38" s="249">
        <v>34</v>
      </c>
      <c r="K38" s="303" t="s">
        <v>181</v>
      </c>
      <c r="L38" s="120">
        <v>1</v>
      </c>
    </row>
    <row r="39" spans="2:12" ht="15" customHeight="1">
      <c r="B39" s="152">
        <v>35</v>
      </c>
      <c r="C39" s="303" t="s">
        <v>502</v>
      </c>
      <c r="D39" t="s">
        <v>482</v>
      </c>
      <c r="F39" s="249">
        <v>35</v>
      </c>
      <c r="G39" s="303" t="s">
        <v>502</v>
      </c>
      <c r="H39" s="120">
        <v>10</v>
      </c>
      <c r="J39" s="249">
        <v>35</v>
      </c>
      <c r="K39" s="303" t="s">
        <v>502</v>
      </c>
      <c r="L39" s="120">
        <v>1</v>
      </c>
    </row>
    <row r="40" spans="2:12" ht="15" customHeight="1">
      <c r="B40" s="152">
        <v>36</v>
      </c>
      <c r="C40" s="303" t="s">
        <v>503</v>
      </c>
      <c r="D40" t="s">
        <v>482</v>
      </c>
      <c r="F40" s="249">
        <v>36</v>
      </c>
      <c r="G40" s="303" t="s">
        <v>503</v>
      </c>
      <c r="H40" s="120">
        <v>10</v>
      </c>
      <c r="J40" s="249">
        <v>36</v>
      </c>
      <c r="K40" s="303" t="s">
        <v>503</v>
      </c>
      <c r="L40" s="120">
        <v>1</v>
      </c>
    </row>
    <row r="41" spans="2:12" ht="15" customHeight="1">
      <c r="B41" s="152">
        <v>37</v>
      </c>
      <c r="C41" s="303" t="s">
        <v>191</v>
      </c>
      <c r="D41" t="s">
        <v>482</v>
      </c>
      <c r="F41" s="249">
        <v>37</v>
      </c>
      <c r="G41" s="303" t="s">
        <v>191</v>
      </c>
      <c r="H41" s="120">
        <v>10</v>
      </c>
      <c r="J41" s="249">
        <v>37</v>
      </c>
      <c r="K41" s="303" t="s">
        <v>191</v>
      </c>
      <c r="L41" s="120">
        <v>1</v>
      </c>
    </row>
    <row r="42" spans="2:12" ht="15" customHeight="1">
      <c r="B42" s="152">
        <v>38</v>
      </c>
      <c r="C42" s="303" t="s">
        <v>504</v>
      </c>
      <c r="D42" t="s">
        <v>482</v>
      </c>
      <c r="F42" s="249">
        <v>38</v>
      </c>
      <c r="G42" s="303" t="s">
        <v>504</v>
      </c>
      <c r="H42" s="120">
        <v>10</v>
      </c>
      <c r="J42" s="249">
        <v>38</v>
      </c>
      <c r="K42" s="303" t="s">
        <v>504</v>
      </c>
      <c r="L42" s="120">
        <v>1</v>
      </c>
    </row>
    <row r="43" spans="2:12" ht="15" customHeight="1">
      <c r="B43" s="152">
        <v>39</v>
      </c>
      <c r="C43" s="303" t="s">
        <v>200</v>
      </c>
      <c r="D43" t="s">
        <v>482</v>
      </c>
      <c r="F43" s="249">
        <v>39</v>
      </c>
      <c r="G43" s="303" t="s">
        <v>200</v>
      </c>
      <c r="H43" s="120">
        <v>10</v>
      </c>
      <c r="J43" s="249">
        <v>39</v>
      </c>
      <c r="K43" s="303" t="s">
        <v>200</v>
      </c>
      <c r="L43" s="120">
        <v>1</v>
      </c>
    </row>
    <row r="44" spans="2:12" ht="15" customHeight="1">
      <c r="B44" s="152">
        <v>40</v>
      </c>
      <c r="C44" s="301" t="s">
        <v>202</v>
      </c>
      <c r="D44" t="s">
        <v>482</v>
      </c>
      <c r="F44" s="249">
        <v>40</v>
      </c>
      <c r="G44" s="301" t="s">
        <v>202</v>
      </c>
      <c r="H44" s="120">
        <v>10</v>
      </c>
      <c r="J44" s="249">
        <v>40</v>
      </c>
      <c r="K44" s="301" t="s">
        <v>202</v>
      </c>
      <c r="L44" s="120">
        <v>1</v>
      </c>
    </row>
    <row r="45" spans="2:12" ht="15" customHeight="1">
      <c r="B45" s="152">
        <v>41</v>
      </c>
      <c r="C45" s="303" t="s">
        <v>505</v>
      </c>
      <c r="D45" t="s">
        <v>482</v>
      </c>
      <c r="F45" s="249">
        <v>41</v>
      </c>
      <c r="G45" s="303" t="s">
        <v>505</v>
      </c>
      <c r="H45" s="120">
        <v>10</v>
      </c>
      <c r="J45" s="249">
        <v>41</v>
      </c>
      <c r="K45" s="303" t="s">
        <v>505</v>
      </c>
      <c r="L45" s="120">
        <v>1</v>
      </c>
    </row>
    <row r="46" spans="2:12" ht="15" customHeight="1">
      <c r="B46" s="152">
        <v>42</v>
      </c>
      <c r="C46" s="303" t="s">
        <v>209</v>
      </c>
      <c r="D46" t="s">
        <v>482</v>
      </c>
      <c r="F46" s="249">
        <v>42</v>
      </c>
      <c r="G46" s="303" t="s">
        <v>209</v>
      </c>
      <c r="H46" s="120">
        <v>10</v>
      </c>
      <c r="J46" s="249">
        <v>42</v>
      </c>
      <c r="K46" s="303" t="s">
        <v>209</v>
      </c>
      <c r="L46" s="120">
        <v>1</v>
      </c>
    </row>
    <row r="47" spans="2:12" ht="15" customHeight="1">
      <c r="B47" s="152">
        <v>43</v>
      </c>
      <c r="C47" s="303" t="s">
        <v>506</v>
      </c>
      <c r="D47" t="s">
        <v>482</v>
      </c>
      <c r="F47" s="249">
        <v>43</v>
      </c>
      <c r="G47" s="303" t="s">
        <v>506</v>
      </c>
      <c r="H47" s="120">
        <v>10</v>
      </c>
      <c r="J47" s="249">
        <v>43</v>
      </c>
      <c r="K47" s="303" t="s">
        <v>506</v>
      </c>
      <c r="L47" s="120">
        <v>1</v>
      </c>
    </row>
    <row r="48" spans="2:12" ht="15" customHeight="1">
      <c r="B48" s="152">
        <v>44</v>
      </c>
      <c r="C48" s="303" t="s">
        <v>507</v>
      </c>
      <c r="D48" t="s">
        <v>482</v>
      </c>
      <c r="F48" s="249">
        <v>44</v>
      </c>
      <c r="G48" s="303" t="s">
        <v>507</v>
      </c>
      <c r="H48" s="120">
        <v>10</v>
      </c>
      <c r="J48" s="249">
        <v>44</v>
      </c>
      <c r="K48" s="303" t="s">
        <v>507</v>
      </c>
      <c r="L48" s="120">
        <v>1</v>
      </c>
    </row>
    <row r="49" spans="2:12" ht="15" customHeight="1">
      <c r="B49" s="152">
        <v>45</v>
      </c>
      <c r="C49" s="303" t="s">
        <v>508</v>
      </c>
      <c r="D49" t="s">
        <v>482</v>
      </c>
      <c r="F49" s="249">
        <v>45</v>
      </c>
      <c r="G49" s="303" t="s">
        <v>508</v>
      </c>
      <c r="H49" s="120">
        <v>10</v>
      </c>
      <c r="J49" s="249">
        <v>45</v>
      </c>
      <c r="K49" s="303" t="s">
        <v>508</v>
      </c>
      <c r="L49" s="120">
        <v>1</v>
      </c>
    </row>
    <row r="50" spans="2:12" ht="15" customHeight="1">
      <c r="B50" s="152">
        <v>46</v>
      </c>
      <c r="C50" s="303" t="s">
        <v>509</v>
      </c>
      <c r="D50" t="s">
        <v>482</v>
      </c>
      <c r="F50" s="249">
        <v>46</v>
      </c>
      <c r="G50" s="303" t="s">
        <v>509</v>
      </c>
      <c r="H50" s="120">
        <v>10</v>
      </c>
      <c r="J50" s="249">
        <v>46</v>
      </c>
      <c r="K50" s="303" t="s">
        <v>509</v>
      </c>
      <c r="L50" s="120">
        <v>1</v>
      </c>
    </row>
    <row r="51" spans="2:12" ht="15" customHeight="1">
      <c r="B51" s="152">
        <v>47</v>
      </c>
      <c r="C51" s="303" t="s">
        <v>510</v>
      </c>
      <c r="D51" t="s">
        <v>482</v>
      </c>
      <c r="F51" s="249">
        <v>47</v>
      </c>
      <c r="G51" s="303" t="s">
        <v>510</v>
      </c>
      <c r="H51" s="120">
        <v>10</v>
      </c>
      <c r="J51" s="249">
        <v>47</v>
      </c>
      <c r="K51" s="303" t="s">
        <v>510</v>
      </c>
      <c r="L51" s="120">
        <v>1</v>
      </c>
    </row>
    <row r="52" spans="2:12" ht="15" customHeight="1">
      <c r="B52" s="152">
        <v>48</v>
      </c>
      <c r="C52" s="303" t="s">
        <v>511</v>
      </c>
      <c r="D52" t="s">
        <v>482</v>
      </c>
      <c r="F52" s="249">
        <v>48</v>
      </c>
      <c r="G52" s="303" t="s">
        <v>511</v>
      </c>
      <c r="H52" s="120">
        <v>10</v>
      </c>
      <c r="J52" s="249">
        <v>48</v>
      </c>
      <c r="K52" s="303" t="s">
        <v>511</v>
      </c>
      <c r="L52" s="120">
        <v>1</v>
      </c>
    </row>
    <row r="53" spans="2:12" ht="15" customHeight="1">
      <c r="B53" s="152">
        <v>49</v>
      </c>
      <c r="C53" s="301" t="s">
        <v>236</v>
      </c>
      <c r="D53" t="s">
        <v>482</v>
      </c>
      <c r="F53" s="249">
        <v>49</v>
      </c>
      <c r="G53" s="301" t="s">
        <v>236</v>
      </c>
      <c r="H53" s="120">
        <v>10</v>
      </c>
      <c r="J53" s="249">
        <v>49</v>
      </c>
      <c r="K53" s="301" t="s">
        <v>236</v>
      </c>
      <c r="L53" s="120">
        <v>1</v>
      </c>
    </row>
    <row r="54" spans="2:12" ht="15" customHeight="1">
      <c r="B54" s="152">
        <v>50</v>
      </c>
      <c r="C54" s="303" t="s">
        <v>238</v>
      </c>
      <c r="D54" t="s">
        <v>482</v>
      </c>
      <c r="F54" s="249">
        <v>50</v>
      </c>
      <c r="G54" s="303" t="s">
        <v>238</v>
      </c>
      <c r="H54" s="120">
        <v>10</v>
      </c>
      <c r="J54" s="249">
        <v>50</v>
      </c>
      <c r="K54" s="303" t="s">
        <v>238</v>
      </c>
      <c r="L54" s="120">
        <v>1</v>
      </c>
    </row>
    <row r="55" spans="2:12" ht="15" customHeight="1">
      <c r="B55" s="152">
        <v>51</v>
      </c>
      <c r="C55" s="301" t="s">
        <v>243</v>
      </c>
      <c r="D55" t="s">
        <v>482</v>
      </c>
      <c r="F55" s="249">
        <v>51</v>
      </c>
      <c r="G55" s="301" t="s">
        <v>243</v>
      </c>
      <c r="H55" s="120">
        <v>10</v>
      </c>
      <c r="J55" s="249">
        <v>51</v>
      </c>
      <c r="K55" s="301" t="s">
        <v>243</v>
      </c>
      <c r="L55" s="120">
        <v>1</v>
      </c>
    </row>
    <row r="56" spans="2:12" ht="15" customHeight="1">
      <c r="B56" s="152">
        <v>52</v>
      </c>
      <c r="C56" s="304" t="s">
        <v>245</v>
      </c>
      <c r="D56" t="s">
        <v>482</v>
      </c>
      <c r="F56" s="249">
        <v>52</v>
      </c>
      <c r="G56" s="304" t="s">
        <v>245</v>
      </c>
      <c r="H56" s="120">
        <v>10</v>
      </c>
      <c r="J56" s="249">
        <v>52</v>
      </c>
      <c r="K56" s="304" t="s">
        <v>245</v>
      </c>
      <c r="L56" s="120">
        <v>1</v>
      </c>
    </row>
    <row r="57" spans="2:12" ht="15" customHeight="1">
      <c r="B57" s="152">
        <v>53</v>
      </c>
      <c r="C57" s="304" t="s">
        <v>247</v>
      </c>
      <c r="D57" t="s">
        <v>482</v>
      </c>
      <c r="F57" s="249">
        <v>53</v>
      </c>
      <c r="G57" s="304" t="s">
        <v>247</v>
      </c>
      <c r="H57" s="120">
        <v>10</v>
      </c>
      <c r="J57" s="249">
        <v>53</v>
      </c>
      <c r="K57" s="304" t="s">
        <v>247</v>
      </c>
      <c r="L57" s="120">
        <v>1</v>
      </c>
    </row>
    <row r="58" spans="2:12" ht="15" customHeight="1">
      <c r="B58" s="152">
        <v>54</v>
      </c>
      <c r="C58" s="304" t="s">
        <v>512</v>
      </c>
      <c r="D58" t="s">
        <v>482</v>
      </c>
      <c r="F58" s="249">
        <v>54</v>
      </c>
      <c r="G58" s="304" t="s">
        <v>512</v>
      </c>
      <c r="H58" s="120">
        <v>10</v>
      </c>
      <c r="J58" s="249">
        <v>54</v>
      </c>
      <c r="K58" s="304" t="s">
        <v>512</v>
      </c>
      <c r="L58" s="120">
        <v>1</v>
      </c>
    </row>
    <row r="59" spans="2:12" ht="15" customHeight="1">
      <c r="B59" s="152">
        <v>55</v>
      </c>
      <c r="C59" s="304" t="s">
        <v>513</v>
      </c>
      <c r="D59" t="s">
        <v>482</v>
      </c>
      <c r="F59" s="249">
        <v>55</v>
      </c>
      <c r="G59" s="304" t="s">
        <v>513</v>
      </c>
      <c r="H59" s="120">
        <v>10</v>
      </c>
      <c r="J59" s="249">
        <v>55</v>
      </c>
      <c r="K59" s="304" t="s">
        <v>513</v>
      </c>
      <c r="L59" s="120">
        <v>1</v>
      </c>
    </row>
    <row r="60" spans="2:12" ht="15" customHeight="1">
      <c r="B60" s="152">
        <v>56</v>
      </c>
      <c r="C60" s="304" t="s">
        <v>514</v>
      </c>
      <c r="D60" t="s">
        <v>482</v>
      </c>
      <c r="F60" s="249">
        <v>56</v>
      </c>
      <c r="G60" s="304" t="s">
        <v>514</v>
      </c>
      <c r="H60" s="120">
        <v>10</v>
      </c>
      <c r="J60" s="249">
        <v>56</v>
      </c>
      <c r="K60" s="304" t="s">
        <v>514</v>
      </c>
      <c r="L60" s="120">
        <v>1</v>
      </c>
    </row>
    <row r="61" spans="2:12" ht="15" customHeight="1">
      <c r="B61" s="152">
        <v>57</v>
      </c>
      <c r="C61" s="304" t="s">
        <v>515</v>
      </c>
      <c r="D61" t="s">
        <v>482</v>
      </c>
      <c r="F61" s="249">
        <v>57</v>
      </c>
      <c r="G61" s="304" t="s">
        <v>515</v>
      </c>
      <c r="H61" s="120">
        <v>10</v>
      </c>
      <c r="J61" s="249">
        <v>57</v>
      </c>
      <c r="K61" s="304" t="s">
        <v>515</v>
      </c>
      <c r="L61" s="120">
        <v>1</v>
      </c>
    </row>
    <row r="62" spans="2:12" ht="15" customHeight="1">
      <c r="B62" s="152">
        <v>58</v>
      </c>
      <c r="C62" s="304" t="s">
        <v>267</v>
      </c>
      <c r="D62" t="s">
        <v>482</v>
      </c>
      <c r="F62" s="249">
        <v>58</v>
      </c>
      <c r="G62" s="304" t="s">
        <v>267</v>
      </c>
      <c r="H62" s="120">
        <v>10</v>
      </c>
      <c r="J62" s="249">
        <v>58</v>
      </c>
      <c r="K62" s="304" t="s">
        <v>267</v>
      </c>
      <c r="L62" s="120">
        <v>1</v>
      </c>
    </row>
    <row r="63" spans="2:12" ht="15" customHeight="1">
      <c r="B63" s="152">
        <v>59</v>
      </c>
      <c r="C63" s="304" t="s">
        <v>516</v>
      </c>
      <c r="D63" t="s">
        <v>482</v>
      </c>
      <c r="F63" s="249">
        <v>59</v>
      </c>
      <c r="G63" s="304" t="s">
        <v>516</v>
      </c>
      <c r="H63" s="120">
        <v>10</v>
      </c>
      <c r="J63" s="249">
        <v>59</v>
      </c>
      <c r="K63" s="304" t="s">
        <v>516</v>
      </c>
      <c r="L63" s="120">
        <v>1</v>
      </c>
    </row>
    <row r="64" spans="2:12" ht="15" customHeight="1">
      <c r="B64" s="152">
        <v>60</v>
      </c>
      <c r="C64" s="304" t="s">
        <v>275</v>
      </c>
      <c r="D64" t="s">
        <v>482</v>
      </c>
      <c r="F64" s="249">
        <v>60</v>
      </c>
      <c r="G64" s="304" t="s">
        <v>275</v>
      </c>
      <c r="H64" s="120">
        <v>10</v>
      </c>
      <c r="J64" s="249">
        <v>60</v>
      </c>
      <c r="K64" s="304" t="s">
        <v>275</v>
      </c>
      <c r="L64" s="120">
        <v>1</v>
      </c>
    </row>
    <row r="65" spans="2:12" ht="15" customHeight="1">
      <c r="B65" s="152">
        <v>61</v>
      </c>
      <c r="C65" s="304" t="s">
        <v>277</v>
      </c>
      <c r="D65" t="s">
        <v>482</v>
      </c>
      <c r="F65" s="249">
        <v>61</v>
      </c>
      <c r="G65" s="304" t="s">
        <v>277</v>
      </c>
      <c r="H65" s="120">
        <v>10</v>
      </c>
      <c r="J65" s="249">
        <v>61</v>
      </c>
      <c r="K65" s="304" t="s">
        <v>277</v>
      </c>
      <c r="L65" s="120">
        <v>1</v>
      </c>
    </row>
    <row r="66" spans="2:12" ht="15" customHeight="1">
      <c r="B66" s="152">
        <v>62</v>
      </c>
      <c r="C66" s="304" t="s">
        <v>517</v>
      </c>
      <c r="D66" t="s">
        <v>482</v>
      </c>
      <c r="F66" s="249">
        <v>62</v>
      </c>
      <c r="G66" s="304" t="s">
        <v>517</v>
      </c>
      <c r="H66" s="120">
        <v>10</v>
      </c>
      <c r="J66" s="249">
        <v>62</v>
      </c>
      <c r="K66" s="304" t="s">
        <v>517</v>
      </c>
      <c r="L66" s="120">
        <v>1</v>
      </c>
    </row>
    <row r="67" spans="2:12" ht="15" customHeight="1">
      <c r="B67" s="152">
        <v>63</v>
      </c>
      <c r="C67" s="304" t="s">
        <v>518</v>
      </c>
      <c r="D67" t="s">
        <v>482</v>
      </c>
      <c r="F67" s="249">
        <v>63</v>
      </c>
      <c r="G67" s="304" t="s">
        <v>518</v>
      </c>
      <c r="H67" s="120">
        <v>10</v>
      </c>
      <c r="J67" s="249">
        <v>63</v>
      </c>
      <c r="K67" s="304" t="s">
        <v>518</v>
      </c>
      <c r="L67" s="120">
        <v>1</v>
      </c>
    </row>
    <row r="68" spans="2:12" ht="15" customHeight="1">
      <c r="B68" s="152">
        <v>64</v>
      </c>
      <c r="C68" s="304" t="s">
        <v>292</v>
      </c>
      <c r="D68" t="s">
        <v>482</v>
      </c>
      <c r="F68" s="249">
        <v>64</v>
      </c>
      <c r="G68" s="304" t="s">
        <v>292</v>
      </c>
      <c r="H68" s="120">
        <v>10</v>
      </c>
      <c r="J68" s="249">
        <v>64</v>
      </c>
      <c r="K68" s="304" t="s">
        <v>292</v>
      </c>
      <c r="L68" s="120">
        <v>1</v>
      </c>
    </row>
    <row r="69" spans="2:12" ht="15" customHeight="1">
      <c r="B69" s="152">
        <v>65</v>
      </c>
      <c r="C69" s="304" t="s">
        <v>297</v>
      </c>
      <c r="D69" t="s">
        <v>482</v>
      </c>
      <c r="F69" s="249">
        <v>65</v>
      </c>
      <c r="G69" s="304" t="s">
        <v>297</v>
      </c>
      <c r="H69" s="120">
        <v>10</v>
      </c>
      <c r="J69" s="249">
        <v>65</v>
      </c>
      <c r="K69" s="304" t="s">
        <v>297</v>
      </c>
      <c r="L69" s="120">
        <v>1</v>
      </c>
    </row>
    <row r="70" spans="2:12" ht="15" customHeight="1">
      <c r="B70" s="152">
        <v>66</v>
      </c>
      <c r="C70" s="301" t="s">
        <v>519</v>
      </c>
      <c r="D70" t="s">
        <v>482</v>
      </c>
      <c r="F70" s="249">
        <v>66</v>
      </c>
      <c r="G70" s="301" t="s">
        <v>519</v>
      </c>
      <c r="H70" s="120">
        <v>10</v>
      </c>
      <c r="J70" s="249">
        <v>66</v>
      </c>
      <c r="K70" s="301" t="s">
        <v>519</v>
      </c>
      <c r="L70" s="120">
        <v>1</v>
      </c>
    </row>
    <row r="71" spans="2:12" ht="15" customHeight="1">
      <c r="B71" s="152">
        <v>67</v>
      </c>
      <c r="C71" s="301" t="s">
        <v>520</v>
      </c>
      <c r="D71" t="s">
        <v>482</v>
      </c>
      <c r="F71" s="249">
        <v>67</v>
      </c>
      <c r="G71" s="301" t="s">
        <v>520</v>
      </c>
      <c r="H71" s="120">
        <v>10</v>
      </c>
      <c r="J71" s="249">
        <v>67</v>
      </c>
      <c r="K71" s="301" t="s">
        <v>520</v>
      </c>
      <c r="L71" s="120">
        <v>1</v>
      </c>
    </row>
    <row r="72" spans="2:12" ht="15" customHeight="1">
      <c r="B72" s="152">
        <v>68</v>
      </c>
      <c r="C72" s="304" t="s">
        <v>521</v>
      </c>
      <c r="D72" t="s">
        <v>482</v>
      </c>
      <c r="F72" s="249">
        <v>68</v>
      </c>
      <c r="G72" s="304" t="s">
        <v>521</v>
      </c>
      <c r="H72" s="120">
        <v>10</v>
      </c>
      <c r="J72" s="249">
        <v>68</v>
      </c>
      <c r="K72" s="304" t="s">
        <v>521</v>
      </c>
      <c r="L72" s="120">
        <v>1</v>
      </c>
    </row>
    <row r="73" spans="2:12" ht="15" customHeight="1">
      <c r="B73" s="152">
        <v>69</v>
      </c>
      <c r="C73" s="304" t="s">
        <v>522</v>
      </c>
      <c r="D73" t="s">
        <v>482</v>
      </c>
      <c r="F73" s="249">
        <v>69</v>
      </c>
      <c r="G73" s="304" t="s">
        <v>522</v>
      </c>
      <c r="H73" s="120">
        <v>10</v>
      </c>
      <c r="J73" s="249">
        <v>69</v>
      </c>
      <c r="K73" s="304" t="s">
        <v>522</v>
      </c>
      <c r="L73" s="120">
        <v>1</v>
      </c>
    </row>
    <row r="74" spans="2:12" ht="15" customHeight="1">
      <c r="B74" s="152">
        <v>70</v>
      </c>
      <c r="C74" s="304" t="s">
        <v>523</v>
      </c>
      <c r="D74" t="s">
        <v>482</v>
      </c>
      <c r="F74" s="249">
        <v>70</v>
      </c>
      <c r="G74" s="304" t="s">
        <v>523</v>
      </c>
      <c r="H74" s="120">
        <v>10</v>
      </c>
      <c r="J74" s="249">
        <v>70</v>
      </c>
      <c r="K74" s="304" t="s">
        <v>523</v>
      </c>
      <c r="L74" s="120">
        <v>1</v>
      </c>
    </row>
    <row r="75" spans="2:12" ht="15" customHeight="1">
      <c r="B75" s="152">
        <v>71</v>
      </c>
      <c r="C75" s="304" t="s">
        <v>524</v>
      </c>
      <c r="D75" t="s">
        <v>482</v>
      </c>
      <c r="F75" s="249">
        <v>71</v>
      </c>
      <c r="G75" s="304" t="s">
        <v>524</v>
      </c>
      <c r="H75" s="120">
        <v>10</v>
      </c>
      <c r="J75" s="249">
        <v>71</v>
      </c>
      <c r="K75" s="304" t="s">
        <v>524</v>
      </c>
      <c r="L75" s="120">
        <v>1</v>
      </c>
    </row>
    <row r="76" spans="2:12" ht="15" customHeight="1">
      <c r="B76" s="152">
        <v>72</v>
      </c>
      <c r="C76" s="304" t="s">
        <v>525</v>
      </c>
      <c r="D76" t="s">
        <v>482</v>
      </c>
      <c r="F76" s="249">
        <v>72</v>
      </c>
      <c r="G76" s="304" t="s">
        <v>525</v>
      </c>
      <c r="H76" s="120">
        <v>10</v>
      </c>
      <c r="J76" s="249">
        <v>72</v>
      </c>
      <c r="K76" s="304" t="s">
        <v>525</v>
      </c>
      <c r="L76" s="120">
        <v>1</v>
      </c>
    </row>
    <row r="77" spans="2:12" ht="15" customHeight="1">
      <c r="B77" s="152">
        <v>73</v>
      </c>
      <c r="C77" s="301" t="s">
        <v>509</v>
      </c>
      <c r="D77" t="s">
        <v>482</v>
      </c>
      <c r="F77" s="249">
        <v>73</v>
      </c>
      <c r="G77" s="301" t="s">
        <v>509</v>
      </c>
      <c r="H77" s="120">
        <v>10</v>
      </c>
      <c r="J77" s="249">
        <v>73</v>
      </c>
      <c r="K77" s="301" t="s">
        <v>509</v>
      </c>
      <c r="L77" s="120">
        <v>1</v>
      </c>
    </row>
    <row r="78" spans="2:12" ht="15" customHeight="1">
      <c r="B78" s="152">
        <v>74</v>
      </c>
      <c r="C78" s="304" t="s">
        <v>331</v>
      </c>
      <c r="D78" t="s">
        <v>482</v>
      </c>
      <c r="F78" s="249">
        <v>74</v>
      </c>
      <c r="G78" s="304" t="s">
        <v>331</v>
      </c>
      <c r="H78" s="120">
        <v>10</v>
      </c>
      <c r="J78" s="249">
        <v>74</v>
      </c>
      <c r="K78" s="304" t="s">
        <v>331</v>
      </c>
      <c r="L78" s="120">
        <v>1</v>
      </c>
    </row>
    <row r="79" spans="2:12" ht="15" customHeight="1">
      <c r="B79" s="152">
        <v>75</v>
      </c>
      <c r="C79" s="304" t="s">
        <v>526</v>
      </c>
      <c r="D79" t="s">
        <v>482</v>
      </c>
      <c r="F79" s="249">
        <v>75</v>
      </c>
      <c r="G79" s="304" t="s">
        <v>526</v>
      </c>
      <c r="H79" s="120">
        <v>10</v>
      </c>
      <c r="J79" s="249">
        <v>75</v>
      </c>
      <c r="K79" s="304" t="s">
        <v>526</v>
      </c>
      <c r="L79" s="120">
        <v>1</v>
      </c>
    </row>
    <row r="80" spans="2:12" ht="15" customHeight="1">
      <c r="B80" s="152">
        <v>76</v>
      </c>
      <c r="C80" s="304" t="s">
        <v>338</v>
      </c>
      <c r="D80" t="s">
        <v>482</v>
      </c>
      <c r="F80" s="249">
        <v>76</v>
      </c>
      <c r="G80" s="304" t="s">
        <v>338</v>
      </c>
      <c r="H80" s="120">
        <v>10</v>
      </c>
      <c r="J80" s="249">
        <v>76</v>
      </c>
      <c r="K80" s="304" t="s">
        <v>338</v>
      </c>
      <c r="L80" s="120">
        <v>1</v>
      </c>
    </row>
    <row r="81" spans="2:12" ht="15" customHeight="1">
      <c r="B81" s="152">
        <v>77</v>
      </c>
      <c r="C81" s="304" t="s">
        <v>527</v>
      </c>
      <c r="D81" t="s">
        <v>482</v>
      </c>
      <c r="F81" s="249">
        <v>77</v>
      </c>
      <c r="G81" s="304" t="s">
        <v>527</v>
      </c>
      <c r="H81" s="120">
        <v>10</v>
      </c>
      <c r="J81" s="249">
        <v>77</v>
      </c>
      <c r="K81" s="304" t="s">
        <v>527</v>
      </c>
      <c r="L81" s="120">
        <v>1</v>
      </c>
    </row>
    <row r="82" spans="2:12" ht="15" customHeight="1">
      <c r="B82" s="152">
        <v>78</v>
      </c>
      <c r="C82" s="301" t="s">
        <v>528</v>
      </c>
      <c r="D82" t="s">
        <v>482</v>
      </c>
      <c r="F82" s="249">
        <v>78</v>
      </c>
      <c r="G82" s="301" t="s">
        <v>528</v>
      </c>
      <c r="H82" s="120">
        <v>10</v>
      </c>
      <c r="J82" s="249">
        <v>78</v>
      </c>
      <c r="K82" s="301" t="s">
        <v>528</v>
      </c>
      <c r="L82" s="120">
        <v>1</v>
      </c>
    </row>
    <row r="83" spans="2:12" ht="15" customHeight="1">
      <c r="B83" s="152">
        <v>79</v>
      </c>
      <c r="C83" s="301" t="s">
        <v>529</v>
      </c>
      <c r="D83" t="s">
        <v>482</v>
      </c>
      <c r="F83" s="249">
        <v>79</v>
      </c>
      <c r="G83" s="301" t="s">
        <v>529</v>
      </c>
      <c r="H83" s="120">
        <v>10</v>
      </c>
      <c r="J83" s="249">
        <v>79</v>
      </c>
      <c r="K83" s="301" t="s">
        <v>529</v>
      </c>
      <c r="L83" s="120">
        <v>1</v>
      </c>
    </row>
    <row r="84" spans="2:12" ht="15" customHeight="1">
      <c r="B84" s="152">
        <v>80</v>
      </c>
      <c r="C84" s="304" t="s">
        <v>352</v>
      </c>
      <c r="D84" t="s">
        <v>482</v>
      </c>
      <c r="F84" s="249">
        <v>80</v>
      </c>
      <c r="G84" s="304" t="s">
        <v>352</v>
      </c>
      <c r="H84" s="120">
        <v>10</v>
      </c>
      <c r="J84" s="249">
        <v>80</v>
      </c>
      <c r="K84" s="304" t="s">
        <v>352</v>
      </c>
      <c r="L84" s="120">
        <v>1</v>
      </c>
    </row>
    <row r="85" spans="2:12" ht="15" customHeight="1">
      <c r="B85" s="152">
        <v>81</v>
      </c>
      <c r="C85" s="301" t="s">
        <v>356</v>
      </c>
      <c r="D85" t="s">
        <v>482</v>
      </c>
      <c r="F85" s="249">
        <v>81</v>
      </c>
      <c r="G85" s="301" t="s">
        <v>356</v>
      </c>
      <c r="H85" s="120">
        <v>10</v>
      </c>
      <c r="J85" s="249">
        <v>81</v>
      </c>
      <c r="K85" s="301" t="s">
        <v>356</v>
      </c>
      <c r="L85" s="120">
        <v>1</v>
      </c>
    </row>
    <row r="86" spans="2:12" ht="15" customHeight="1">
      <c r="B86" s="152">
        <v>82</v>
      </c>
      <c r="C86" s="301" t="s">
        <v>530</v>
      </c>
      <c r="D86" t="s">
        <v>482</v>
      </c>
      <c r="F86" s="249">
        <v>82</v>
      </c>
      <c r="G86" s="301" t="s">
        <v>530</v>
      </c>
      <c r="H86" s="120">
        <v>10</v>
      </c>
      <c r="J86" s="249">
        <v>82</v>
      </c>
      <c r="K86" s="301" t="s">
        <v>530</v>
      </c>
      <c r="L86" s="120">
        <v>1</v>
      </c>
    </row>
    <row r="87" spans="2:12" ht="15" customHeight="1">
      <c r="B87" s="152">
        <v>83</v>
      </c>
      <c r="C87" s="301" t="s">
        <v>361</v>
      </c>
      <c r="D87" t="s">
        <v>482</v>
      </c>
      <c r="F87" s="249">
        <v>83</v>
      </c>
      <c r="G87" s="301" t="s">
        <v>361</v>
      </c>
      <c r="H87" s="120">
        <v>10</v>
      </c>
      <c r="J87" s="249">
        <v>83</v>
      </c>
      <c r="K87" s="301" t="s">
        <v>361</v>
      </c>
      <c r="L87" s="120">
        <v>1</v>
      </c>
    </row>
    <row r="88" spans="2:12" ht="15" customHeight="1">
      <c r="B88" s="152">
        <v>84</v>
      </c>
      <c r="C88" s="301" t="s">
        <v>364</v>
      </c>
      <c r="D88" t="s">
        <v>482</v>
      </c>
      <c r="F88" s="249">
        <v>84</v>
      </c>
      <c r="G88" s="301" t="s">
        <v>364</v>
      </c>
      <c r="H88" s="120">
        <v>10</v>
      </c>
      <c r="J88" s="249">
        <v>84</v>
      </c>
      <c r="K88" s="301" t="s">
        <v>364</v>
      </c>
      <c r="L88" s="120">
        <v>1</v>
      </c>
    </row>
    <row r="89" spans="2:12" ht="15" customHeight="1">
      <c r="B89" s="152">
        <v>85</v>
      </c>
      <c r="C89" s="301" t="s">
        <v>531</v>
      </c>
      <c r="D89" t="s">
        <v>482</v>
      </c>
      <c r="F89" s="249">
        <v>85</v>
      </c>
      <c r="G89" s="301" t="s">
        <v>531</v>
      </c>
      <c r="H89" s="120">
        <v>10</v>
      </c>
      <c r="J89" s="249">
        <v>85</v>
      </c>
      <c r="K89" s="301" t="s">
        <v>531</v>
      </c>
      <c r="L89" s="120">
        <v>1</v>
      </c>
    </row>
    <row r="90" spans="2:12" ht="15" customHeight="1">
      <c r="B90" s="152">
        <v>86</v>
      </c>
      <c r="C90" s="304" t="s">
        <v>372</v>
      </c>
      <c r="D90" t="s">
        <v>482</v>
      </c>
      <c r="F90" s="249">
        <v>86</v>
      </c>
      <c r="G90" s="304" t="s">
        <v>372</v>
      </c>
      <c r="H90" s="120">
        <v>10</v>
      </c>
      <c r="J90" s="249">
        <v>86</v>
      </c>
      <c r="K90" s="304" t="s">
        <v>372</v>
      </c>
      <c r="L90" s="120">
        <v>1</v>
      </c>
    </row>
    <row r="91" spans="2:12" ht="15" customHeight="1">
      <c r="B91" s="152">
        <v>87</v>
      </c>
      <c r="C91" s="304" t="s">
        <v>532</v>
      </c>
      <c r="D91" t="s">
        <v>482</v>
      </c>
      <c r="F91" s="249">
        <v>87</v>
      </c>
      <c r="G91" s="304" t="s">
        <v>532</v>
      </c>
      <c r="H91" s="120">
        <v>10</v>
      </c>
      <c r="J91" s="249">
        <v>87</v>
      </c>
      <c r="K91" s="304" t="s">
        <v>532</v>
      </c>
      <c r="L91" s="120">
        <v>1</v>
      </c>
    </row>
    <row r="92" spans="2:12" ht="15" customHeight="1">
      <c r="B92" s="152">
        <v>88</v>
      </c>
      <c r="C92" s="301" t="s">
        <v>533</v>
      </c>
      <c r="D92" t="s">
        <v>482</v>
      </c>
      <c r="F92" s="249">
        <v>88</v>
      </c>
      <c r="G92" s="301" t="s">
        <v>533</v>
      </c>
      <c r="H92" s="120">
        <v>10</v>
      </c>
      <c r="J92" s="249">
        <v>88</v>
      </c>
      <c r="K92" s="301" t="s">
        <v>533</v>
      </c>
      <c r="L92" s="120">
        <v>1</v>
      </c>
    </row>
    <row r="93" spans="2:12" ht="15" customHeight="1">
      <c r="B93" s="152">
        <v>89</v>
      </c>
      <c r="C93" s="304" t="s">
        <v>534</v>
      </c>
      <c r="D93" t="s">
        <v>482</v>
      </c>
      <c r="F93" s="249">
        <v>89</v>
      </c>
      <c r="G93" s="304" t="s">
        <v>534</v>
      </c>
      <c r="H93" s="120">
        <v>10</v>
      </c>
      <c r="J93" s="249">
        <v>89</v>
      </c>
      <c r="K93" s="304" t="s">
        <v>534</v>
      </c>
      <c r="L93" s="120">
        <v>1</v>
      </c>
    </row>
    <row r="94" spans="2:12" ht="15" customHeight="1">
      <c r="B94" s="152">
        <v>90</v>
      </c>
      <c r="C94" s="304" t="s">
        <v>535</v>
      </c>
      <c r="D94" t="s">
        <v>482</v>
      </c>
      <c r="F94" s="249">
        <v>90</v>
      </c>
      <c r="G94" s="304" t="s">
        <v>535</v>
      </c>
      <c r="H94" s="120">
        <v>10</v>
      </c>
      <c r="J94" s="249">
        <v>90</v>
      </c>
      <c r="K94" s="304" t="s">
        <v>535</v>
      </c>
      <c r="L94" s="120">
        <v>1</v>
      </c>
    </row>
    <row r="95" spans="2:12" ht="15" customHeight="1">
      <c r="B95" s="152">
        <v>91</v>
      </c>
      <c r="C95" s="301" t="s">
        <v>389</v>
      </c>
      <c r="D95" t="s">
        <v>482</v>
      </c>
      <c r="F95" s="249">
        <v>91</v>
      </c>
      <c r="G95" s="301" t="s">
        <v>389</v>
      </c>
      <c r="H95" s="120">
        <v>10</v>
      </c>
      <c r="J95" s="249">
        <v>91</v>
      </c>
      <c r="K95" s="301" t="s">
        <v>389</v>
      </c>
      <c r="L95" s="120">
        <v>1</v>
      </c>
    </row>
    <row r="96" spans="2:12" ht="15" customHeight="1">
      <c r="B96" s="152">
        <v>92</v>
      </c>
      <c r="C96" s="304" t="s">
        <v>536</v>
      </c>
      <c r="D96" t="s">
        <v>482</v>
      </c>
      <c r="F96" s="249">
        <v>92</v>
      </c>
      <c r="G96" s="304" t="s">
        <v>536</v>
      </c>
      <c r="H96" s="120">
        <v>10</v>
      </c>
      <c r="J96" s="249">
        <v>92</v>
      </c>
      <c r="K96" s="304" t="s">
        <v>536</v>
      </c>
      <c r="L96" s="120">
        <v>1</v>
      </c>
    </row>
    <row r="97" spans="2:12" ht="15" customHeight="1">
      <c r="B97" s="152">
        <v>93</v>
      </c>
      <c r="C97" s="304" t="s">
        <v>397</v>
      </c>
      <c r="D97" t="s">
        <v>482</v>
      </c>
      <c r="F97" s="249">
        <v>93</v>
      </c>
      <c r="G97" s="304" t="s">
        <v>397</v>
      </c>
      <c r="H97" s="120">
        <v>10</v>
      </c>
      <c r="J97" s="249">
        <v>93</v>
      </c>
      <c r="K97" s="304" t="s">
        <v>397</v>
      </c>
      <c r="L97" s="120">
        <v>1</v>
      </c>
    </row>
    <row r="98" spans="2:12" ht="15" customHeight="1">
      <c r="B98" s="152">
        <v>94</v>
      </c>
      <c r="C98" s="304" t="s">
        <v>537</v>
      </c>
      <c r="D98" t="s">
        <v>482</v>
      </c>
      <c r="F98" s="249">
        <v>94</v>
      </c>
      <c r="G98" s="304" t="s">
        <v>537</v>
      </c>
      <c r="H98" s="120">
        <v>10</v>
      </c>
      <c r="J98" s="249">
        <v>94</v>
      </c>
      <c r="K98" s="304" t="s">
        <v>537</v>
      </c>
      <c r="L98" s="120">
        <v>1</v>
      </c>
    </row>
    <row r="99" spans="2:12" ht="15" customHeight="1">
      <c r="B99" s="152">
        <v>95</v>
      </c>
      <c r="C99" s="304" t="s">
        <v>538</v>
      </c>
      <c r="D99" t="s">
        <v>482</v>
      </c>
      <c r="F99" s="249">
        <v>95</v>
      </c>
      <c r="G99" s="304" t="s">
        <v>538</v>
      </c>
      <c r="H99" s="120">
        <v>10</v>
      </c>
      <c r="J99" s="249">
        <v>95</v>
      </c>
      <c r="K99" s="304" t="s">
        <v>538</v>
      </c>
      <c r="L99" s="120">
        <v>1</v>
      </c>
    </row>
    <row r="100" spans="2:12" ht="15" customHeight="1">
      <c r="B100" s="152">
        <v>96</v>
      </c>
      <c r="C100" s="304" t="s">
        <v>539</v>
      </c>
      <c r="D100" t="s">
        <v>482</v>
      </c>
      <c r="F100" s="249">
        <v>96</v>
      </c>
      <c r="G100" s="304" t="s">
        <v>539</v>
      </c>
      <c r="H100" s="120">
        <v>10</v>
      </c>
      <c r="J100" s="249">
        <v>96</v>
      </c>
      <c r="K100" s="304" t="s">
        <v>539</v>
      </c>
      <c r="L100" s="120">
        <v>1</v>
      </c>
    </row>
    <row r="101" spans="2:12" ht="15" customHeight="1">
      <c r="B101" s="152">
        <v>97</v>
      </c>
      <c r="C101" s="304" t="s">
        <v>540</v>
      </c>
      <c r="D101" t="s">
        <v>482</v>
      </c>
      <c r="F101" s="249">
        <v>97</v>
      </c>
      <c r="G101" s="304" t="s">
        <v>540</v>
      </c>
      <c r="H101" s="120">
        <v>10</v>
      </c>
      <c r="J101" s="249">
        <v>97</v>
      </c>
      <c r="K101" s="304" t="s">
        <v>540</v>
      </c>
      <c r="L101" s="120">
        <v>1</v>
      </c>
    </row>
    <row r="102" spans="2:12" ht="15" customHeight="1">
      <c r="B102" s="152">
        <v>98</v>
      </c>
      <c r="C102" s="304" t="s">
        <v>541</v>
      </c>
      <c r="D102" t="s">
        <v>482</v>
      </c>
      <c r="F102" s="249">
        <v>98</v>
      </c>
      <c r="G102" s="304" t="s">
        <v>541</v>
      </c>
      <c r="H102" s="120">
        <v>10</v>
      </c>
      <c r="J102" s="249">
        <v>98</v>
      </c>
      <c r="K102" s="304" t="s">
        <v>541</v>
      </c>
      <c r="L102" s="120">
        <v>1</v>
      </c>
    </row>
    <row r="103" spans="2:12" ht="15" customHeight="1">
      <c r="B103" s="152">
        <v>99</v>
      </c>
      <c r="C103" s="304" t="s">
        <v>542</v>
      </c>
      <c r="D103" t="s">
        <v>482</v>
      </c>
      <c r="F103" s="249">
        <v>99</v>
      </c>
      <c r="G103" s="304" t="s">
        <v>542</v>
      </c>
      <c r="H103" s="120">
        <v>10</v>
      </c>
      <c r="J103" s="249">
        <v>99</v>
      </c>
      <c r="K103" s="304" t="s">
        <v>542</v>
      </c>
      <c r="L103" s="120">
        <v>1</v>
      </c>
    </row>
    <row r="104" spans="2:12" ht="15" customHeight="1">
      <c r="B104" s="152">
        <v>100</v>
      </c>
      <c r="C104" s="304" t="s">
        <v>543</v>
      </c>
      <c r="D104" t="s">
        <v>482</v>
      </c>
      <c r="F104" s="249">
        <v>100</v>
      </c>
      <c r="G104" s="304" t="s">
        <v>543</v>
      </c>
      <c r="H104" s="120">
        <v>10</v>
      </c>
      <c r="J104" s="249">
        <v>100</v>
      </c>
      <c r="K104" s="304" t="s">
        <v>543</v>
      </c>
      <c r="L104" s="120">
        <v>1</v>
      </c>
    </row>
    <row r="105" spans="2:12" ht="15" customHeight="1">
      <c r="B105" s="152">
        <v>101</v>
      </c>
      <c r="C105" s="304" t="s">
        <v>426</v>
      </c>
      <c r="D105" t="s">
        <v>482</v>
      </c>
      <c r="F105" s="249">
        <v>101</v>
      </c>
      <c r="G105" s="304" t="s">
        <v>426</v>
      </c>
      <c r="H105" s="120">
        <v>10</v>
      </c>
      <c r="J105" s="249">
        <v>101</v>
      </c>
      <c r="K105" s="304" t="s">
        <v>426</v>
      </c>
      <c r="L105" s="120">
        <v>1</v>
      </c>
    </row>
    <row r="106" spans="2:12" ht="15" customHeight="1">
      <c r="B106" s="152">
        <v>102</v>
      </c>
      <c r="C106" s="304" t="s">
        <v>428</v>
      </c>
      <c r="D106" t="s">
        <v>482</v>
      </c>
      <c r="F106" s="249">
        <v>102</v>
      </c>
      <c r="G106" s="304" t="s">
        <v>428</v>
      </c>
      <c r="H106" s="120">
        <v>10</v>
      </c>
      <c r="J106" s="249">
        <v>102</v>
      </c>
      <c r="K106" s="304" t="s">
        <v>428</v>
      </c>
      <c r="L106" s="120">
        <v>1</v>
      </c>
    </row>
    <row r="107" spans="2:12" ht="15" customHeight="1">
      <c r="B107" s="152">
        <v>103</v>
      </c>
      <c r="C107" s="304" t="s">
        <v>544</v>
      </c>
      <c r="D107" t="s">
        <v>482</v>
      </c>
      <c r="F107" s="249">
        <v>103</v>
      </c>
      <c r="G107" s="304" t="s">
        <v>544</v>
      </c>
      <c r="H107" s="120">
        <v>10</v>
      </c>
      <c r="J107" s="249">
        <v>103</v>
      </c>
      <c r="K107" s="304" t="s">
        <v>544</v>
      </c>
      <c r="L107" s="120">
        <v>1</v>
      </c>
    </row>
    <row r="108" spans="2:12" ht="15" customHeight="1">
      <c r="B108" s="152">
        <v>104</v>
      </c>
      <c r="C108" s="304" t="s">
        <v>545</v>
      </c>
      <c r="D108" t="s">
        <v>482</v>
      </c>
      <c r="F108" s="249">
        <v>104</v>
      </c>
      <c r="G108" s="304" t="s">
        <v>545</v>
      </c>
      <c r="H108" s="120">
        <v>10</v>
      </c>
      <c r="J108" s="249">
        <v>104</v>
      </c>
      <c r="K108" s="304" t="s">
        <v>545</v>
      </c>
      <c r="L108" s="120">
        <v>1</v>
      </c>
    </row>
    <row r="109" spans="2:12" ht="15" customHeight="1">
      <c r="B109" s="152">
        <v>105</v>
      </c>
      <c r="C109" s="305" t="s">
        <v>439</v>
      </c>
      <c r="D109" t="s">
        <v>482</v>
      </c>
      <c r="F109" s="249">
        <v>105</v>
      </c>
      <c r="G109" s="305" t="s">
        <v>439</v>
      </c>
      <c r="H109" s="120">
        <v>10</v>
      </c>
      <c r="J109" s="249">
        <v>105</v>
      </c>
      <c r="K109" s="305" t="s">
        <v>439</v>
      </c>
      <c r="L109" s="120">
        <v>1</v>
      </c>
    </row>
    <row r="110" spans="2:12" ht="15" customHeight="1">
      <c r="B110" s="152">
        <v>106</v>
      </c>
      <c r="C110" s="305" t="s">
        <v>546</v>
      </c>
      <c r="D110" t="s">
        <v>482</v>
      </c>
      <c r="F110" s="249">
        <v>106</v>
      </c>
      <c r="G110" s="305" t="s">
        <v>546</v>
      </c>
      <c r="H110" s="120">
        <v>10</v>
      </c>
      <c r="J110" s="249">
        <v>106</v>
      </c>
      <c r="K110" s="305" t="s">
        <v>546</v>
      </c>
      <c r="L110" s="120">
        <v>1</v>
      </c>
    </row>
    <row r="111" spans="2:12" ht="15" customHeight="1">
      <c r="B111" s="152">
        <v>107</v>
      </c>
      <c r="C111" s="305" t="s">
        <v>547</v>
      </c>
      <c r="D111" t="s">
        <v>482</v>
      </c>
      <c r="F111" s="249">
        <v>107</v>
      </c>
      <c r="G111" s="305" t="s">
        <v>547</v>
      </c>
      <c r="H111" s="120">
        <v>10</v>
      </c>
      <c r="J111" s="249">
        <v>107</v>
      </c>
      <c r="K111" s="305" t="s">
        <v>547</v>
      </c>
      <c r="L111" s="120">
        <v>1</v>
      </c>
    </row>
    <row r="112" spans="2:12" ht="15" customHeight="1">
      <c r="B112" s="152">
        <v>108</v>
      </c>
      <c r="C112" s="305" t="s">
        <v>449</v>
      </c>
      <c r="D112" t="s">
        <v>482</v>
      </c>
      <c r="F112" s="249">
        <v>108</v>
      </c>
      <c r="G112" s="305" t="s">
        <v>449</v>
      </c>
      <c r="H112" s="120">
        <v>10</v>
      </c>
      <c r="J112" s="249">
        <v>108</v>
      </c>
      <c r="K112" s="305" t="s">
        <v>449</v>
      </c>
      <c r="L112" s="120">
        <v>1</v>
      </c>
    </row>
    <row r="113" spans="2:12" ht="15" customHeight="1">
      <c r="B113" s="152">
        <v>109</v>
      </c>
      <c r="C113" s="304" t="s">
        <v>548</v>
      </c>
      <c r="D113" t="s">
        <v>482</v>
      </c>
      <c r="F113" s="249">
        <v>109</v>
      </c>
      <c r="G113" s="304" t="s">
        <v>548</v>
      </c>
      <c r="H113" s="120">
        <v>10</v>
      </c>
      <c r="J113" s="249">
        <v>109</v>
      </c>
      <c r="K113" s="304" t="s">
        <v>548</v>
      </c>
      <c r="L113" s="120">
        <v>1</v>
      </c>
    </row>
    <row r="114" spans="2:12" ht="15" customHeight="1">
      <c r="B114" s="152">
        <v>110</v>
      </c>
      <c r="C114" s="304" t="s">
        <v>549</v>
      </c>
      <c r="D114" t="s">
        <v>482</v>
      </c>
      <c r="F114" s="249">
        <v>110</v>
      </c>
      <c r="G114" s="304" t="s">
        <v>549</v>
      </c>
      <c r="H114" s="120">
        <v>10</v>
      </c>
      <c r="J114" s="249">
        <v>110</v>
      </c>
      <c r="K114" s="304" t="s">
        <v>549</v>
      </c>
      <c r="L114" s="120">
        <v>1</v>
      </c>
    </row>
    <row r="115" spans="2:12" ht="15" customHeight="1">
      <c r="B115" s="152">
        <v>111</v>
      </c>
      <c r="C115" s="305" t="s">
        <v>550</v>
      </c>
      <c r="D115" t="s">
        <v>482</v>
      </c>
      <c r="F115" s="249">
        <v>111</v>
      </c>
      <c r="G115" s="305" t="s">
        <v>550</v>
      </c>
      <c r="H115" s="120">
        <v>10</v>
      </c>
      <c r="J115" s="249">
        <v>111</v>
      </c>
      <c r="K115" s="305" t="s">
        <v>550</v>
      </c>
      <c r="L115" s="120">
        <v>1</v>
      </c>
    </row>
    <row r="116" spans="2:12" ht="15" customHeight="1">
      <c r="B116" s="152">
        <v>112</v>
      </c>
      <c r="C116" s="304" t="s">
        <v>551</v>
      </c>
      <c r="D116" t="s">
        <v>482</v>
      </c>
      <c r="F116" s="249">
        <v>112</v>
      </c>
      <c r="G116" s="304" t="s">
        <v>551</v>
      </c>
      <c r="H116" s="120">
        <v>10</v>
      </c>
      <c r="J116" s="249">
        <v>112</v>
      </c>
      <c r="K116" s="304" t="s">
        <v>551</v>
      </c>
      <c r="L116" s="120">
        <v>1</v>
      </c>
    </row>
    <row r="117" spans="2:12" ht="15" customHeight="1">
      <c r="B117" s="152">
        <v>113</v>
      </c>
      <c r="C117" s="304" t="s">
        <v>552</v>
      </c>
      <c r="D117" t="s">
        <v>482</v>
      </c>
      <c r="F117" s="249">
        <v>113</v>
      </c>
      <c r="G117" s="304" t="s">
        <v>552</v>
      </c>
      <c r="H117" s="120">
        <v>10</v>
      </c>
      <c r="J117" s="249">
        <v>113</v>
      </c>
      <c r="K117" s="304" t="s">
        <v>552</v>
      </c>
      <c r="L117" s="120">
        <v>1</v>
      </c>
    </row>
    <row r="118" spans="2:12" ht="15" customHeight="1">
      <c r="B118" s="152">
        <v>114</v>
      </c>
      <c r="C118" s="305" t="s">
        <v>468</v>
      </c>
      <c r="D118" t="s">
        <v>482</v>
      </c>
      <c r="F118" s="249">
        <v>114</v>
      </c>
      <c r="G118" s="305" t="s">
        <v>468</v>
      </c>
      <c r="H118" s="120">
        <v>10</v>
      </c>
      <c r="J118" s="249">
        <v>114</v>
      </c>
      <c r="K118" s="305" t="s">
        <v>468</v>
      </c>
      <c r="L118" s="120">
        <v>1</v>
      </c>
    </row>
    <row r="119" spans="2:12" ht="15" customHeight="1">
      <c r="B119" s="152">
        <v>115</v>
      </c>
      <c r="C119" s="305" t="s">
        <v>553</v>
      </c>
      <c r="D119" t="s">
        <v>482</v>
      </c>
      <c r="F119" s="249">
        <v>115</v>
      </c>
      <c r="G119" s="305" t="s">
        <v>553</v>
      </c>
      <c r="H119" s="120">
        <v>10</v>
      </c>
      <c r="J119" s="249">
        <v>115</v>
      </c>
      <c r="K119" s="305" t="s">
        <v>553</v>
      </c>
      <c r="L119" s="120">
        <v>1</v>
      </c>
    </row>
    <row r="120" spans="2:12" ht="15" customHeight="1">
      <c r="B120" s="152">
        <v>116</v>
      </c>
      <c r="C120" s="304" t="s">
        <v>554</v>
      </c>
      <c r="D120" s="310" t="s">
        <v>72</v>
      </c>
      <c r="F120" s="249">
        <v>116</v>
      </c>
      <c r="G120" s="304" t="s">
        <v>554</v>
      </c>
      <c r="H120" s="120">
        <v>10</v>
      </c>
      <c r="J120" s="249">
        <v>116</v>
      </c>
      <c r="K120" s="304" t="s">
        <v>554</v>
      </c>
      <c r="L120" s="120">
        <v>1</v>
      </c>
    </row>
  </sheetData>
  <sheetProtection selectLockedCells="1"/>
  <mergeCells count="3">
    <mergeCell ref="B2:D2"/>
    <mergeCell ref="F2:H2"/>
    <mergeCell ref="J2:L2"/>
  </mergeCells>
  <dataValidations disablePrompts="1" count="1">
    <dataValidation type="decimal" errorStyle="warning" allowBlank="1" showInputMessage="1" showErrorMessage="1" sqref="C5:C120" xr:uid="{80090401-3B0B-4F79-B269-E86EAD7A974C}">
      <formula1>-0.0000007</formula1>
      <formula2>0.0000007</formula2>
    </dataValidation>
  </dataValidations>
  <hyperlinks>
    <hyperlink ref="C12" r:id="rId1" display="javascript:void(0);" xr:uid="{759D216A-FCF1-427F-A411-5A74864A8DAD}"/>
    <hyperlink ref="G12" r:id="rId2" display="javascript:void(0);" xr:uid="{EB999E19-FC6D-45BB-8398-EC3B383A1B11}"/>
    <hyperlink ref="K12" r:id="rId3" display="javascript:void(0);" xr:uid="{12E45148-4B78-4F8D-948B-4205F62DE1C7}"/>
  </hyperlinks>
  <pageMargins left="0.7" right="0.7" top="0.75" bottom="0.75" header="0.3" footer="0.3"/>
  <tableParts count="3">
    <tablePart r:id="rId4"/>
    <tablePart r:id="rId5"/>
    <tablePart r:id="rId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0">
    <tabColor rgb="FF0000FF"/>
    <pageSetUpPr fitToPage="1"/>
  </sheetPr>
  <dimension ref="B2:T120"/>
  <sheetViews>
    <sheetView showGridLines="0" topLeftCell="B1" workbookViewId="0">
      <pane xSplit="2" topLeftCell="J1" activePane="topRight" state="frozen"/>
      <selection pane="topRight" activeCell="N7" sqref="N7"/>
    </sheetView>
  </sheetViews>
  <sheetFormatPr defaultColWidth="11.42578125" defaultRowHeight="12.75"/>
  <cols>
    <col min="2" max="2" width="6.28515625" customWidth="1"/>
    <col min="3" max="3" width="52" customWidth="1"/>
    <col min="4" max="12" width="6.7109375" customWidth="1"/>
    <col min="13" max="18" width="15.7109375" customWidth="1"/>
  </cols>
  <sheetData>
    <row r="2" spans="2:20" ht="19.5" customHeight="1">
      <c r="B2" s="391" t="s">
        <v>566</v>
      </c>
      <c r="C2" s="392"/>
      <c r="D2" s="392"/>
      <c r="E2" s="392"/>
      <c r="F2" s="392"/>
      <c r="G2" s="392"/>
      <c r="H2" s="392"/>
      <c r="I2" s="392"/>
      <c r="J2" s="392"/>
      <c r="K2" s="392"/>
      <c r="L2" s="392"/>
      <c r="M2" s="392"/>
      <c r="N2" s="392"/>
      <c r="O2" s="392"/>
      <c r="P2" s="392"/>
      <c r="Q2" s="392"/>
      <c r="R2" s="392"/>
    </row>
    <row r="3" spans="2:20" ht="3.95" customHeight="1">
      <c r="B3" s="117"/>
      <c r="C3" s="116"/>
      <c r="D3" s="116"/>
      <c r="E3" s="116"/>
      <c r="F3" s="116"/>
      <c r="G3" s="116"/>
      <c r="H3" s="116"/>
      <c r="I3" s="116"/>
      <c r="J3" s="116"/>
      <c r="K3" s="116"/>
      <c r="L3" s="116"/>
      <c r="M3" s="116"/>
      <c r="N3" s="116"/>
      <c r="O3" s="116"/>
      <c r="P3" s="116"/>
      <c r="Q3" s="118"/>
    </row>
    <row r="4" spans="2:20" s="24" customFormat="1" ht="24.75" customHeight="1">
      <c r="B4" s="157" t="s">
        <v>567</v>
      </c>
      <c r="C4" s="157" t="s">
        <v>568</v>
      </c>
      <c r="D4" s="157" t="s">
        <v>569</v>
      </c>
      <c r="E4" s="157" t="s">
        <v>570</v>
      </c>
      <c r="F4" s="157" t="s">
        <v>571</v>
      </c>
      <c r="G4" s="157" t="s">
        <v>572</v>
      </c>
      <c r="H4" s="157" t="s">
        <v>573</v>
      </c>
      <c r="I4" s="157" t="s">
        <v>574</v>
      </c>
      <c r="J4" s="157" t="s">
        <v>575</v>
      </c>
      <c r="K4" s="157" t="s">
        <v>576</v>
      </c>
      <c r="L4" s="157" t="s">
        <v>577</v>
      </c>
      <c r="M4" s="157" t="s">
        <v>578</v>
      </c>
      <c r="N4" s="157" t="s">
        <v>579</v>
      </c>
      <c r="O4" s="157" t="s">
        <v>561</v>
      </c>
      <c r="P4" s="157" t="s">
        <v>562</v>
      </c>
      <c r="Q4" s="157" t="s">
        <v>563</v>
      </c>
      <c r="R4" s="157" t="s">
        <v>580</v>
      </c>
      <c r="S4" s="157" t="s">
        <v>581</v>
      </c>
      <c r="T4" s="157" t="s">
        <v>582</v>
      </c>
    </row>
    <row r="5" spans="2:20" ht="15" customHeight="1">
      <c r="B5" s="247">
        <v>1</v>
      </c>
      <c r="C5" s="301" t="s">
        <v>583</v>
      </c>
      <c r="D5" s="247"/>
      <c r="E5" s="247" t="s">
        <v>7</v>
      </c>
      <c r="F5" s="247"/>
      <c r="G5" s="247" t="s">
        <v>584</v>
      </c>
      <c r="H5" s="247"/>
      <c r="I5" s="247" t="s">
        <v>584</v>
      </c>
      <c r="J5" s="247" t="s">
        <v>584</v>
      </c>
      <c r="K5" s="247"/>
      <c r="L5" s="247"/>
      <c r="M5" s="308" t="s">
        <v>72</v>
      </c>
      <c r="N5" s="247" t="s">
        <v>482</v>
      </c>
      <c r="O5" s="247" t="s">
        <v>482</v>
      </c>
      <c r="P5" s="247">
        <v>10</v>
      </c>
      <c r="Q5" s="247">
        <v>1</v>
      </c>
      <c r="R5" s="308" t="s">
        <v>585</v>
      </c>
      <c r="S5" s="306"/>
      <c r="T5" s="306"/>
    </row>
    <row r="6" spans="2:20" ht="15" customHeight="1">
      <c r="B6" s="247">
        <v>2</v>
      </c>
      <c r="C6" s="301" t="s">
        <v>483</v>
      </c>
      <c r="D6" s="247" t="s">
        <v>584</v>
      </c>
      <c r="E6" s="247" t="s">
        <v>584</v>
      </c>
      <c r="F6" s="247" t="s">
        <v>584</v>
      </c>
      <c r="G6" s="247" t="s">
        <v>584</v>
      </c>
      <c r="H6" s="247" t="s">
        <v>584</v>
      </c>
      <c r="I6" s="247" t="s">
        <v>584</v>
      </c>
      <c r="J6" s="247" t="s">
        <v>584</v>
      </c>
      <c r="K6" s="247" t="s">
        <v>584</v>
      </c>
      <c r="L6" s="247" t="s">
        <v>584</v>
      </c>
      <c r="M6" s="247" t="s">
        <v>482</v>
      </c>
      <c r="N6" s="247" t="s">
        <v>482</v>
      </c>
      <c r="O6" s="247" t="s">
        <v>482</v>
      </c>
      <c r="P6" s="247">
        <v>10</v>
      </c>
      <c r="Q6" s="247">
        <v>1</v>
      </c>
      <c r="R6" s="247" t="s">
        <v>7</v>
      </c>
      <c r="S6" s="306"/>
      <c r="T6" s="306"/>
    </row>
    <row r="7" spans="2:20" ht="15" customHeight="1">
      <c r="B7" s="247">
        <v>3</v>
      </c>
      <c r="C7" s="301" t="s">
        <v>484</v>
      </c>
      <c r="D7" s="247"/>
      <c r="E7" s="247"/>
      <c r="F7" s="247"/>
      <c r="G7" s="247" t="s">
        <v>584</v>
      </c>
      <c r="H7" s="247"/>
      <c r="I7" s="247" t="s">
        <v>584</v>
      </c>
      <c r="J7" s="247" t="s">
        <v>584</v>
      </c>
      <c r="K7" s="247" t="s">
        <v>584</v>
      </c>
      <c r="L7" s="247"/>
      <c r="M7" s="247" t="s">
        <v>482</v>
      </c>
      <c r="N7" s="247" t="s">
        <v>482</v>
      </c>
      <c r="O7" s="247" t="s">
        <v>482</v>
      </c>
      <c r="P7" s="247">
        <v>10</v>
      </c>
      <c r="Q7" s="247">
        <v>1</v>
      </c>
      <c r="R7" s="247"/>
      <c r="S7" s="306"/>
      <c r="T7" s="306"/>
    </row>
    <row r="8" spans="2:20" ht="15" customHeight="1">
      <c r="B8" s="247">
        <v>4</v>
      </c>
      <c r="C8" s="301" t="s">
        <v>485</v>
      </c>
      <c r="D8" s="247" t="s">
        <v>584</v>
      </c>
      <c r="E8" s="247" t="s">
        <v>584</v>
      </c>
      <c r="F8" s="247" t="s">
        <v>584</v>
      </c>
      <c r="G8" s="247" t="s">
        <v>584</v>
      </c>
      <c r="H8" s="247" t="s">
        <v>584</v>
      </c>
      <c r="I8" s="247" t="s">
        <v>584</v>
      </c>
      <c r="J8" s="247" t="s">
        <v>584</v>
      </c>
      <c r="K8" s="247" t="s">
        <v>584</v>
      </c>
      <c r="L8" s="247" t="s">
        <v>584</v>
      </c>
      <c r="M8" s="247" t="s">
        <v>482</v>
      </c>
      <c r="N8" s="247" t="s">
        <v>482</v>
      </c>
      <c r="O8" s="247" t="s">
        <v>482</v>
      </c>
      <c r="P8" s="247">
        <v>10</v>
      </c>
      <c r="Q8" s="247">
        <v>1</v>
      </c>
      <c r="R8" s="247"/>
      <c r="S8" s="306"/>
      <c r="T8" s="306"/>
    </row>
    <row r="9" spans="2:20" ht="15" customHeight="1">
      <c r="B9" s="247">
        <v>5</v>
      </c>
      <c r="C9" s="303" t="s">
        <v>81</v>
      </c>
      <c r="D9" s="247"/>
      <c r="E9" s="247"/>
      <c r="F9" s="247" t="s">
        <v>584</v>
      </c>
      <c r="G9" s="247" t="s">
        <v>584</v>
      </c>
      <c r="H9" s="247" t="s">
        <v>584</v>
      </c>
      <c r="I9" s="247" t="s">
        <v>584</v>
      </c>
      <c r="J9" s="247" t="s">
        <v>584</v>
      </c>
      <c r="K9" s="247" t="s">
        <v>584</v>
      </c>
      <c r="L9" s="247" t="s">
        <v>584</v>
      </c>
      <c r="M9" s="247" t="s">
        <v>482</v>
      </c>
      <c r="N9" s="247" t="s">
        <v>482</v>
      </c>
      <c r="O9" s="247" t="s">
        <v>482</v>
      </c>
      <c r="P9" s="247">
        <v>10</v>
      </c>
      <c r="Q9" s="247">
        <v>1</v>
      </c>
      <c r="R9" s="247"/>
      <c r="S9" s="306"/>
      <c r="T9" s="306"/>
    </row>
    <row r="10" spans="2:20" ht="15" customHeight="1">
      <c r="B10" s="247">
        <v>6</v>
      </c>
      <c r="C10" s="303" t="s">
        <v>86</v>
      </c>
      <c r="D10" s="247"/>
      <c r="E10" s="247"/>
      <c r="F10" s="247"/>
      <c r="G10" s="247"/>
      <c r="H10" s="247"/>
      <c r="I10" s="247"/>
      <c r="J10" s="247" t="s">
        <v>584</v>
      </c>
      <c r="K10" s="247" t="s">
        <v>584</v>
      </c>
      <c r="L10" s="247" t="s">
        <v>584</v>
      </c>
      <c r="M10" s="247" t="s">
        <v>482</v>
      </c>
      <c r="N10" s="247" t="s">
        <v>482</v>
      </c>
      <c r="O10" s="247" t="s">
        <v>482</v>
      </c>
      <c r="P10" s="247">
        <v>10</v>
      </c>
      <c r="Q10" s="247">
        <v>1</v>
      </c>
      <c r="R10" s="247"/>
      <c r="S10" s="306"/>
      <c r="T10" s="306"/>
    </row>
    <row r="11" spans="2:20" ht="15" customHeight="1">
      <c r="B11" s="247">
        <v>7</v>
      </c>
      <c r="C11" s="303" t="s">
        <v>486</v>
      </c>
      <c r="D11" s="247" t="s">
        <v>584</v>
      </c>
      <c r="E11" s="247" t="s">
        <v>584</v>
      </c>
      <c r="F11" s="247" t="s">
        <v>584</v>
      </c>
      <c r="G11" s="247" t="s">
        <v>584</v>
      </c>
      <c r="H11" s="247" t="s">
        <v>584</v>
      </c>
      <c r="I11" s="247" t="s">
        <v>584</v>
      </c>
      <c r="J11" s="247" t="s">
        <v>584</v>
      </c>
      <c r="K11" s="247" t="s">
        <v>584</v>
      </c>
      <c r="L11" s="247" t="s">
        <v>584</v>
      </c>
      <c r="M11" s="247" t="s">
        <v>482</v>
      </c>
      <c r="N11" s="247" t="s">
        <v>482</v>
      </c>
      <c r="O11" s="247" t="s">
        <v>482</v>
      </c>
      <c r="P11" s="247">
        <v>10</v>
      </c>
      <c r="Q11" s="247">
        <v>1</v>
      </c>
      <c r="R11" s="247"/>
      <c r="S11" s="306"/>
      <c r="T11" s="306"/>
    </row>
    <row r="12" spans="2:20" ht="15" customHeight="1">
      <c r="B12" s="247">
        <v>8</v>
      </c>
      <c r="C12" s="303" t="s">
        <v>487</v>
      </c>
      <c r="D12" s="247"/>
      <c r="E12" s="247"/>
      <c r="F12" s="247"/>
      <c r="G12" s="247" t="s">
        <v>584</v>
      </c>
      <c r="H12" s="247"/>
      <c r="I12" s="247" t="s">
        <v>584</v>
      </c>
      <c r="J12" s="247" t="s">
        <v>584</v>
      </c>
      <c r="K12" s="247"/>
      <c r="L12" s="247"/>
      <c r="M12" s="247" t="s">
        <v>482</v>
      </c>
      <c r="N12" s="247" t="s">
        <v>482</v>
      </c>
      <c r="O12" s="247" t="s">
        <v>482</v>
      </c>
      <c r="P12" s="247">
        <v>10</v>
      </c>
      <c r="Q12" s="247">
        <v>1</v>
      </c>
      <c r="R12" s="247"/>
      <c r="S12" s="306"/>
      <c r="T12" s="306"/>
    </row>
    <row r="13" spans="2:20" ht="15" customHeight="1">
      <c r="B13" s="247">
        <v>9</v>
      </c>
      <c r="C13" s="303" t="s">
        <v>488</v>
      </c>
      <c r="D13" s="247" t="s">
        <v>584</v>
      </c>
      <c r="E13" s="247" t="s">
        <v>584</v>
      </c>
      <c r="F13" s="247" t="s">
        <v>584</v>
      </c>
      <c r="G13" s="247" t="s">
        <v>584</v>
      </c>
      <c r="H13" s="247" t="s">
        <v>584</v>
      </c>
      <c r="I13" s="247" t="s">
        <v>584</v>
      </c>
      <c r="J13" s="247" t="s">
        <v>584</v>
      </c>
      <c r="K13" s="247" t="s">
        <v>584</v>
      </c>
      <c r="L13" s="247" t="s">
        <v>584</v>
      </c>
      <c r="M13" s="247" t="s">
        <v>482</v>
      </c>
      <c r="N13" s="247" t="s">
        <v>482</v>
      </c>
      <c r="O13" s="247" t="s">
        <v>482</v>
      </c>
      <c r="P13" s="247">
        <v>10</v>
      </c>
      <c r="Q13" s="247">
        <v>1</v>
      </c>
      <c r="R13" s="247"/>
      <c r="S13" s="306"/>
      <c r="T13" s="306"/>
    </row>
    <row r="14" spans="2:20" ht="15" customHeight="1">
      <c r="B14" s="247">
        <v>10</v>
      </c>
      <c r="C14" s="303" t="s">
        <v>489</v>
      </c>
      <c r="D14" s="247"/>
      <c r="E14" s="247"/>
      <c r="F14" s="247"/>
      <c r="G14" s="247" t="s">
        <v>584</v>
      </c>
      <c r="H14" s="247"/>
      <c r="I14" s="247" t="s">
        <v>584</v>
      </c>
      <c r="J14" s="247" t="s">
        <v>584</v>
      </c>
      <c r="K14" s="247"/>
      <c r="L14" s="247"/>
      <c r="M14" s="247" t="s">
        <v>482</v>
      </c>
      <c r="N14" s="247" t="s">
        <v>482</v>
      </c>
      <c r="O14" s="247" t="s">
        <v>482</v>
      </c>
      <c r="P14" s="247">
        <v>10</v>
      </c>
      <c r="Q14" s="247">
        <v>1</v>
      </c>
      <c r="R14" s="247"/>
      <c r="S14" s="306"/>
      <c r="T14" s="306"/>
    </row>
    <row r="15" spans="2:20" ht="15" customHeight="1">
      <c r="B15" s="247">
        <v>11</v>
      </c>
      <c r="C15" s="303" t="s">
        <v>490</v>
      </c>
      <c r="D15" s="247"/>
      <c r="E15" s="247" t="s">
        <v>584</v>
      </c>
      <c r="F15" s="247" t="s">
        <v>584</v>
      </c>
      <c r="G15" s="247" t="s">
        <v>584</v>
      </c>
      <c r="H15" s="247" t="s">
        <v>584</v>
      </c>
      <c r="I15" s="247" t="s">
        <v>584</v>
      </c>
      <c r="J15" s="247" t="s">
        <v>584</v>
      </c>
      <c r="K15" s="247" t="s">
        <v>584</v>
      </c>
      <c r="L15" s="247" t="s">
        <v>584</v>
      </c>
      <c r="M15" s="247" t="s">
        <v>482</v>
      </c>
      <c r="N15" s="247" t="s">
        <v>482</v>
      </c>
      <c r="O15" s="247" t="s">
        <v>482</v>
      </c>
      <c r="P15" s="247">
        <v>10</v>
      </c>
      <c r="Q15" s="247">
        <v>1</v>
      </c>
      <c r="R15" s="247"/>
      <c r="S15" s="306"/>
      <c r="T15" s="306"/>
    </row>
    <row r="16" spans="2:20" ht="15" customHeight="1">
      <c r="B16" s="247">
        <v>12</v>
      </c>
      <c r="C16" s="303" t="s">
        <v>108</v>
      </c>
      <c r="D16" s="247"/>
      <c r="E16" s="247"/>
      <c r="F16" s="247"/>
      <c r="G16" s="247"/>
      <c r="H16" s="247"/>
      <c r="I16" s="247" t="s">
        <v>584</v>
      </c>
      <c r="J16" s="247" t="s">
        <v>584</v>
      </c>
      <c r="K16" s="247" t="s">
        <v>584</v>
      </c>
      <c r="L16" s="247" t="s">
        <v>584</v>
      </c>
      <c r="M16" s="247" t="s">
        <v>482</v>
      </c>
      <c r="N16" s="247" t="s">
        <v>482</v>
      </c>
      <c r="O16" s="247" t="s">
        <v>482</v>
      </c>
      <c r="P16" s="247">
        <v>10</v>
      </c>
      <c r="Q16" s="247">
        <v>1</v>
      </c>
      <c r="R16" s="247"/>
      <c r="S16" s="306"/>
      <c r="T16" s="306"/>
    </row>
    <row r="17" spans="2:20" ht="15" customHeight="1">
      <c r="B17" s="247">
        <v>13</v>
      </c>
      <c r="C17" s="303" t="s">
        <v>491</v>
      </c>
      <c r="D17" s="247" t="s">
        <v>7</v>
      </c>
      <c r="E17" s="247" t="s">
        <v>7</v>
      </c>
      <c r="F17" s="247" t="s">
        <v>584</v>
      </c>
      <c r="G17" s="247" t="s">
        <v>584</v>
      </c>
      <c r="H17" s="247" t="s">
        <v>584</v>
      </c>
      <c r="I17" s="247" t="s">
        <v>584</v>
      </c>
      <c r="J17" s="247" t="s">
        <v>584</v>
      </c>
      <c r="K17" s="247" t="s">
        <v>584</v>
      </c>
      <c r="L17" s="247" t="s">
        <v>584</v>
      </c>
      <c r="M17" s="247" t="s">
        <v>482</v>
      </c>
      <c r="N17" s="247" t="s">
        <v>482</v>
      </c>
      <c r="O17" s="247" t="s">
        <v>482</v>
      </c>
      <c r="P17" s="247">
        <v>10</v>
      </c>
      <c r="Q17" s="247">
        <v>1</v>
      </c>
      <c r="R17" s="247"/>
      <c r="S17" s="306"/>
      <c r="T17" s="306"/>
    </row>
    <row r="18" spans="2:20" ht="15" customHeight="1">
      <c r="B18" s="247">
        <v>14</v>
      </c>
      <c r="C18" s="303" t="s">
        <v>492</v>
      </c>
      <c r="D18" s="247"/>
      <c r="E18" s="247"/>
      <c r="F18" s="247"/>
      <c r="G18" s="247" t="s">
        <v>584</v>
      </c>
      <c r="H18" s="247"/>
      <c r="I18" s="247" t="s">
        <v>584</v>
      </c>
      <c r="J18" s="247" t="s">
        <v>584</v>
      </c>
      <c r="K18" s="247" t="s">
        <v>584</v>
      </c>
      <c r="L18" s="247"/>
      <c r="M18" s="247" t="s">
        <v>482</v>
      </c>
      <c r="N18" s="247" t="s">
        <v>482</v>
      </c>
      <c r="O18" s="247" t="s">
        <v>482</v>
      </c>
      <c r="P18" s="247">
        <v>10</v>
      </c>
      <c r="Q18" s="247">
        <v>1</v>
      </c>
      <c r="R18" s="247"/>
      <c r="S18" s="306"/>
      <c r="T18" s="306"/>
    </row>
    <row r="19" spans="2:20" ht="15" customHeight="1">
      <c r="B19" s="247">
        <v>15</v>
      </c>
      <c r="C19" s="303" t="s">
        <v>119</v>
      </c>
      <c r="D19" s="247" t="s">
        <v>584</v>
      </c>
      <c r="E19" s="247" t="s">
        <v>584</v>
      </c>
      <c r="F19" s="247" t="s">
        <v>584</v>
      </c>
      <c r="G19" s="247" t="s">
        <v>584</v>
      </c>
      <c r="H19" s="247" t="s">
        <v>584</v>
      </c>
      <c r="I19" s="247" t="s">
        <v>584</v>
      </c>
      <c r="J19" s="247" t="s">
        <v>584</v>
      </c>
      <c r="K19" s="247" t="s">
        <v>584</v>
      </c>
      <c r="L19" s="247" t="s">
        <v>584</v>
      </c>
      <c r="M19" s="247" t="s">
        <v>482</v>
      </c>
      <c r="N19" s="247" t="s">
        <v>482</v>
      </c>
      <c r="O19" s="247" t="s">
        <v>482</v>
      </c>
      <c r="P19" s="247">
        <v>10</v>
      </c>
      <c r="Q19" s="247">
        <v>1</v>
      </c>
      <c r="R19" s="247"/>
      <c r="S19" s="306"/>
      <c r="T19" s="306"/>
    </row>
    <row r="20" spans="2:20" ht="15" customHeight="1">
      <c r="B20" s="247">
        <v>16</v>
      </c>
      <c r="C20" s="303" t="s">
        <v>121</v>
      </c>
      <c r="D20" s="247"/>
      <c r="E20" s="247"/>
      <c r="F20" s="247"/>
      <c r="G20" s="247" t="s">
        <v>584</v>
      </c>
      <c r="H20" s="247" t="s">
        <v>584</v>
      </c>
      <c r="I20" s="247" t="s">
        <v>584</v>
      </c>
      <c r="J20" s="247" t="s">
        <v>584</v>
      </c>
      <c r="K20" s="247" t="s">
        <v>584</v>
      </c>
      <c r="L20" s="247" t="s">
        <v>584</v>
      </c>
      <c r="M20" s="247" t="s">
        <v>482</v>
      </c>
      <c r="N20" s="247" t="s">
        <v>482</v>
      </c>
      <c r="O20" s="247" t="s">
        <v>482</v>
      </c>
      <c r="P20" s="247">
        <v>10</v>
      </c>
      <c r="Q20" s="247">
        <v>1</v>
      </c>
      <c r="R20" s="247"/>
      <c r="S20" s="306"/>
      <c r="T20" s="306"/>
    </row>
    <row r="21" spans="2:20" ht="15" customHeight="1">
      <c r="B21" s="247">
        <v>17</v>
      </c>
      <c r="C21" s="303" t="s">
        <v>493</v>
      </c>
      <c r="D21" s="247" t="s">
        <v>584</v>
      </c>
      <c r="E21" s="247" t="s">
        <v>584</v>
      </c>
      <c r="F21" s="247" t="s">
        <v>584</v>
      </c>
      <c r="G21" s="247" t="s">
        <v>584</v>
      </c>
      <c r="H21" s="247" t="s">
        <v>584</v>
      </c>
      <c r="I21" s="247" t="s">
        <v>584</v>
      </c>
      <c r="J21" s="247" t="s">
        <v>584</v>
      </c>
      <c r="K21" s="247" t="s">
        <v>584</v>
      </c>
      <c r="L21" s="247" t="s">
        <v>584</v>
      </c>
      <c r="M21" s="247" t="s">
        <v>482</v>
      </c>
      <c r="N21" s="247" t="s">
        <v>482</v>
      </c>
      <c r="O21" s="247" t="s">
        <v>482</v>
      </c>
      <c r="P21" s="247">
        <v>10</v>
      </c>
      <c r="Q21" s="247">
        <v>1</v>
      </c>
      <c r="R21" s="247"/>
      <c r="S21" s="306"/>
      <c r="T21" s="306"/>
    </row>
    <row r="22" spans="2:20" ht="15" customHeight="1">
      <c r="B22" s="247">
        <v>18</v>
      </c>
      <c r="C22" s="303" t="s">
        <v>494</v>
      </c>
      <c r="D22" s="247" t="s">
        <v>584</v>
      </c>
      <c r="E22" s="247" t="s">
        <v>584</v>
      </c>
      <c r="F22" s="247" t="s">
        <v>584</v>
      </c>
      <c r="G22" s="247" t="s">
        <v>584</v>
      </c>
      <c r="H22" s="247" t="s">
        <v>584</v>
      </c>
      <c r="I22" s="247" t="s">
        <v>584</v>
      </c>
      <c r="J22" s="247" t="s">
        <v>584</v>
      </c>
      <c r="K22" s="247" t="s">
        <v>584</v>
      </c>
      <c r="L22" s="247" t="s">
        <v>584</v>
      </c>
      <c r="M22" s="247" t="s">
        <v>482</v>
      </c>
      <c r="N22" s="247" t="s">
        <v>482</v>
      </c>
      <c r="O22" s="247" t="s">
        <v>482</v>
      </c>
      <c r="P22" s="247">
        <v>10</v>
      </c>
      <c r="Q22" s="247">
        <v>1</v>
      </c>
      <c r="R22" s="247"/>
      <c r="S22" s="306"/>
      <c r="T22" s="306"/>
    </row>
    <row r="23" spans="2:20" ht="15" customHeight="1">
      <c r="B23" s="247">
        <v>19</v>
      </c>
      <c r="C23" s="303" t="s">
        <v>131</v>
      </c>
      <c r="D23" s="247"/>
      <c r="E23" s="247"/>
      <c r="F23" s="247"/>
      <c r="G23" s="247" t="s">
        <v>584</v>
      </c>
      <c r="H23" s="247"/>
      <c r="I23" s="247" t="s">
        <v>584</v>
      </c>
      <c r="J23" s="247" t="s">
        <v>584</v>
      </c>
      <c r="K23" s="247"/>
      <c r="L23" s="247"/>
      <c r="M23" s="247" t="s">
        <v>482</v>
      </c>
      <c r="N23" s="247" t="s">
        <v>482</v>
      </c>
      <c r="O23" s="247" t="s">
        <v>482</v>
      </c>
      <c r="P23" s="247">
        <v>10</v>
      </c>
      <c r="Q23" s="247">
        <v>1</v>
      </c>
      <c r="R23" s="247"/>
      <c r="S23" s="306"/>
      <c r="T23" s="306"/>
    </row>
    <row r="24" spans="2:20" ht="15" customHeight="1">
      <c r="B24" s="247">
        <v>20</v>
      </c>
      <c r="C24" s="303" t="s">
        <v>495</v>
      </c>
      <c r="D24" s="247"/>
      <c r="E24" s="247"/>
      <c r="F24" s="247"/>
      <c r="G24" s="247" t="s">
        <v>584</v>
      </c>
      <c r="H24" s="247"/>
      <c r="I24" s="247" t="s">
        <v>584</v>
      </c>
      <c r="J24" s="247" t="s">
        <v>584</v>
      </c>
      <c r="K24" s="247"/>
      <c r="L24" s="247"/>
      <c r="M24" s="247" t="s">
        <v>482</v>
      </c>
      <c r="N24" s="247" t="s">
        <v>482</v>
      </c>
      <c r="O24" s="247" t="s">
        <v>482</v>
      </c>
      <c r="P24" s="247">
        <v>10</v>
      </c>
      <c r="Q24" s="247">
        <v>1</v>
      </c>
      <c r="R24" s="247"/>
      <c r="S24" s="306"/>
      <c r="T24" s="306"/>
    </row>
    <row r="25" spans="2:20" ht="15" customHeight="1">
      <c r="B25" s="247">
        <v>21</v>
      </c>
      <c r="C25" s="303" t="s">
        <v>496</v>
      </c>
      <c r="D25" s="247" t="s">
        <v>584</v>
      </c>
      <c r="E25" s="247" t="s">
        <v>584</v>
      </c>
      <c r="F25" s="247" t="s">
        <v>584</v>
      </c>
      <c r="G25" s="247" t="s">
        <v>584</v>
      </c>
      <c r="H25" s="247" t="s">
        <v>584</v>
      </c>
      <c r="I25" s="247" t="s">
        <v>584</v>
      </c>
      <c r="J25" s="247" t="s">
        <v>584</v>
      </c>
      <c r="K25" s="247" t="s">
        <v>584</v>
      </c>
      <c r="L25" s="247"/>
      <c r="M25" s="247" t="s">
        <v>482</v>
      </c>
      <c r="N25" s="247" t="s">
        <v>482</v>
      </c>
      <c r="O25" s="247" t="s">
        <v>482</v>
      </c>
      <c r="P25" s="247">
        <v>10</v>
      </c>
      <c r="Q25" s="247">
        <v>1</v>
      </c>
      <c r="R25" s="247"/>
      <c r="S25" s="306"/>
      <c r="T25" s="306"/>
    </row>
    <row r="26" spans="2:20" ht="15" customHeight="1">
      <c r="B26" s="247">
        <v>22</v>
      </c>
      <c r="C26" s="303" t="s">
        <v>143</v>
      </c>
      <c r="D26" s="247"/>
      <c r="E26" s="247"/>
      <c r="F26" s="247"/>
      <c r="G26" s="247" t="s">
        <v>584</v>
      </c>
      <c r="H26" s="247" t="s">
        <v>584</v>
      </c>
      <c r="I26" s="247"/>
      <c r="J26" s="247" t="s">
        <v>584</v>
      </c>
      <c r="K26" s="247" t="s">
        <v>584</v>
      </c>
      <c r="L26" s="247" t="s">
        <v>7</v>
      </c>
      <c r="M26" s="247" t="s">
        <v>482</v>
      </c>
      <c r="N26" s="247" t="s">
        <v>482</v>
      </c>
      <c r="O26" s="247" t="s">
        <v>482</v>
      </c>
      <c r="P26" s="247">
        <v>10</v>
      </c>
      <c r="Q26" s="247">
        <v>1</v>
      </c>
      <c r="R26" s="247"/>
      <c r="S26" s="306"/>
      <c r="T26" s="306"/>
    </row>
    <row r="27" spans="2:20" ht="15" customHeight="1">
      <c r="B27" s="247">
        <v>23</v>
      </c>
      <c r="C27" s="303" t="s">
        <v>147</v>
      </c>
      <c r="D27" s="247" t="s">
        <v>584</v>
      </c>
      <c r="E27" s="247" t="s">
        <v>584</v>
      </c>
      <c r="F27" s="247" t="s">
        <v>584</v>
      </c>
      <c r="G27" s="247" t="s">
        <v>584</v>
      </c>
      <c r="H27" s="247" t="s">
        <v>584</v>
      </c>
      <c r="I27" s="247" t="s">
        <v>584</v>
      </c>
      <c r="J27" s="247" t="s">
        <v>584</v>
      </c>
      <c r="K27" s="247" t="s">
        <v>584</v>
      </c>
      <c r="L27" s="247" t="s">
        <v>584</v>
      </c>
      <c r="M27" s="247" t="s">
        <v>482</v>
      </c>
      <c r="N27" s="247" t="s">
        <v>482</v>
      </c>
      <c r="O27" s="247" t="s">
        <v>482</v>
      </c>
      <c r="P27" s="247">
        <v>10</v>
      </c>
      <c r="Q27" s="247">
        <v>1</v>
      </c>
      <c r="R27" s="247"/>
      <c r="S27" s="306"/>
      <c r="T27" s="306"/>
    </row>
    <row r="28" spans="2:20" ht="15" customHeight="1">
      <c r="B28" s="247">
        <v>24</v>
      </c>
      <c r="C28" s="303" t="s">
        <v>497</v>
      </c>
      <c r="D28" s="247" t="s">
        <v>584</v>
      </c>
      <c r="E28" s="247" t="s">
        <v>584</v>
      </c>
      <c r="F28" s="247" t="s">
        <v>584</v>
      </c>
      <c r="G28" s="247" t="s">
        <v>584</v>
      </c>
      <c r="H28" s="247" t="s">
        <v>584</v>
      </c>
      <c r="I28" s="247" t="s">
        <v>584</v>
      </c>
      <c r="J28" s="247" t="s">
        <v>584</v>
      </c>
      <c r="K28" s="247" t="s">
        <v>584</v>
      </c>
      <c r="L28" s="247" t="s">
        <v>584</v>
      </c>
      <c r="M28" s="247" t="s">
        <v>482</v>
      </c>
      <c r="N28" s="247" t="s">
        <v>482</v>
      </c>
      <c r="O28" s="247" t="s">
        <v>482</v>
      </c>
      <c r="P28" s="247">
        <v>10</v>
      </c>
      <c r="Q28" s="247">
        <v>1</v>
      </c>
      <c r="R28" s="247"/>
      <c r="S28" s="306"/>
      <c r="T28" s="306"/>
    </row>
    <row r="29" spans="2:20" ht="15" customHeight="1">
      <c r="B29" s="247">
        <v>25</v>
      </c>
      <c r="C29" s="303" t="s">
        <v>153</v>
      </c>
      <c r="D29" s="247"/>
      <c r="E29" s="247" t="s">
        <v>584</v>
      </c>
      <c r="F29" s="247"/>
      <c r="G29" s="247" t="s">
        <v>584</v>
      </c>
      <c r="H29" s="247"/>
      <c r="I29" s="247" t="s">
        <v>584</v>
      </c>
      <c r="J29" s="247" t="s">
        <v>584</v>
      </c>
      <c r="K29" s="247" t="s">
        <v>584</v>
      </c>
      <c r="L29" s="247" t="s">
        <v>584</v>
      </c>
      <c r="M29" s="247" t="s">
        <v>482</v>
      </c>
      <c r="N29" s="247" t="s">
        <v>482</v>
      </c>
      <c r="O29" s="247" t="s">
        <v>482</v>
      </c>
      <c r="P29" s="247">
        <v>10</v>
      </c>
      <c r="Q29" s="247">
        <v>1</v>
      </c>
      <c r="R29" s="247"/>
      <c r="S29" s="306"/>
      <c r="T29" s="306"/>
    </row>
    <row r="30" spans="2:20" ht="15" customHeight="1">
      <c r="B30" s="247">
        <v>26</v>
      </c>
      <c r="C30" s="303" t="s">
        <v>155</v>
      </c>
      <c r="D30" s="247"/>
      <c r="E30" s="247"/>
      <c r="F30" s="247"/>
      <c r="G30" s="247" t="s">
        <v>584</v>
      </c>
      <c r="H30" s="247"/>
      <c r="I30" s="247" t="s">
        <v>584</v>
      </c>
      <c r="J30" s="247" t="s">
        <v>584</v>
      </c>
      <c r="K30" s="247" t="s">
        <v>584</v>
      </c>
      <c r="L30" s="247"/>
      <c r="M30" s="247" t="s">
        <v>482</v>
      </c>
      <c r="N30" s="247" t="s">
        <v>482</v>
      </c>
      <c r="O30" s="247" t="s">
        <v>482</v>
      </c>
      <c r="P30" s="247">
        <v>10</v>
      </c>
      <c r="Q30" s="247">
        <v>1</v>
      </c>
      <c r="R30" s="247"/>
      <c r="S30" s="306"/>
      <c r="T30" s="306"/>
    </row>
    <row r="31" spans="2:20" ht="15" customHeight="1">
      <c r="B31" s="247">
        <v>27</v>
      </c>
      <c r="C31" s="303" t="s">
        <v>498</v>
      </c>
      <c r="D31" s="247" t="s">
        <v>584</v>
      </c>
      <c r="E31" s="247" t="s">
        <v>584</v>
      </c>
      <c r="F31" s="247" t="s">
        <v>584</v>
      </c>
      <c r="G31" s="247" t="s">
        <v>584</v>
      </c>
      <c r="H31" s="247" t="s">
        <v>584</v>
      </c>
      <c r="I31" s="247" t="s">
        <v>584</v>
      </c>
      <c r="J31" s="247" t="s">
        <v>584</v>
      </c>
      <c r="K31" s="247" t="s">
        <v>584</v>
      </c>
      <c r="L31" s="247" t="s">
        <v>584</v>
      </c>
      <c r="M31" s="247" t="s">
        <v>482</v>
      </c>
      <c r="N31" s="247" t="s">
        <v>482</v>
      </c>
      <c r="O31" s="247" t="s">
        <v>482</v>
      </c>
      <c r="P31" s="247">
        <v>10</v>
      </c>
      <c r="Q31" s="247">
        <v>1</v>
      </c>
      <c r="R31" s="247"/>
      <c r="S31" s="306"/>
      <c r="T31" s="306"/>
    </row>
    <row r="32" spans="2:20" ht="15" customHeight="1">
      <c r="B32" s="247">
        <v>28</v>
      </c>
      <c r="C32" s="303" t="s">
        <v>499</v>
      </c>
      <c r="D32" s="247" t="s">
        <v>584</v>
      </c>
      <c r="E32" s="247"/>
      <c r="F32" s="247"/>
      <c r="G32" s="247" t="s">
        <v>584</v>
      </c>
      <c r="H32" s="247"/>
      <c r="I32" s="247" t="s">
        <v>584</v>
      </c>
      <c r="J32" s="247" t="s">
        <v>584</v>
      </c>
      <c r="K32" s="247" t="s">
        <v>584</v>
      </c>
      <c r="L32" s="247"/>
      <c r="M32" s="247" t="s">
        <v>482</v>
      </c>
      <c r="N32" s="247" t="s">
        <v>482</v>
      </c>
      <c r="O32" s="247" t="s">
        <v>482</v>
      </c>
      <c r="P32" s="247">
        <v>10</v>
      </c>
      <c r="Q32" s="247">
        <v>1</v>
      </c>
      <c r="R32" s="247"/>
      <c r="S32" s="306"/>
      <c r="T32" s="306"/>
    </row>
    <row r="33" spans="2:20" ht="15" customHeight="1">
      <c r="B33" s="247">
        <v>29</v>
      </c>
      <c r="C33" s="303" t="s">
        <v>500</v>
      </c>
      <c r="D33" s="247" t="s">
        <v>584</v>
      </c>
      <c r="E33" s="247" t="s">
        <v>584</v>
      </c>
      <c r="F33" s="247" t="s">
        <v>584</v>
      </c>
      <c r="G33" s="247" t="s">
        <v>584</v>
      </c>
      <c r="H33" s="247" t="s">
        <v>584</v>
      </c>
      <c r="I33" s="247" t="s">
        <v>584</v>
      </c>
      <c r="J33" s="247" t="s">
        <v>584</v>
      </c>
      <c r="K33" s="247" t="s">
        <v>584</v>
      </c>
      <c r="L33" s="247" t="s">
        <v>584</v>
      </c>
      <c r="M33" s="247" t="s">
        <v>482</v>
      </c>
      <c r="N33" s="247" t="s">
        <v>482</v>
      </c>
      <c r="O33" s="247" t="s">
        <v>482</v>
      </c>
      <c r="P33" s="247">
        <v>10</v>
      </c>
      <c r="Q33" s="247">
        <v>1</v>
      </c>
      <c r="R33" s="247"/>
      <c r="S33" s="306"/>
      <c r="T33" s="306"/>
    </row>
    <row r="34" spans="2:20" ht="15" customHeight="1">
      <c r="B34" s="247">
        <v>30</v>
      </c>
      <c r="C34" s="303" t="s">
        <v>168</v>
      </c>
      <c r="D34" s="247"/>
      <c r="E34" s="247"/>
      <c r="F34" s="247"/>
      <c r="G34" s="247"/>
      <c r="H34" s="247"/>
      <c r="I34" s="247" t="s">
        <v>584</v>
      </c>
      <c r="J34" s="247" t="s">
        <v>584</v>
      </c>
      <c r="K34" s="247"/>
      <c r="L34" s="247"/>
      <c r="M34" s="308" t="s">
        <v>72</v>
      </c>
      <c r="N34" s="308" t="s">
        <v>72</v>
      </c>
      <c r="O34" s="247" t="s">
        <v>482</v>
      </c>
      <c r="P34" s="247">
        <v>10</v>
      </c>
      <c r="Q34" s="247">
        <v>1</v>
      </c>
      <c r="R34" s="247"/>
      <c r="S34" s="306"/>
      <c r="T34" s="306"/>
    </row>
    <row r="35" spans="2:20" ht="15" customHeight="1">
      <c r="B35" s="247">
        <v>31</v>
      </c>
      <c r="C35" s="303" t="s">
        <v>501</v>
      </c>
      <c r="D35" s="247" t="s">
        <v>584</v>
      </c>
      <c r="E35" s="247"/>
      <c r="F35" s="247"/>
      <c r="G35" s="247" t="s">
        <v>584</v>
      </c>
      <c r="H35" s="247"/>
      <c r="I35" s="247" t="s">
        <v>584</v>
      </c>
      <c r="J35" s="247" t="s">
        <v>584</v>
      </c>
      <c r="K35" s="247"/>
      <c r="L35" s="247"/>
      <c r="M35" s="247" t="s">
        <v>482</v>
      </c>
      <c r="N35" s="247" t="s">
        <v>482</v>
      </c>
      <c r="O35" s="247" t="s">
        <v>482</v>
      </c>
      <c r="P35" s="247">
        <v>10</v>
      </c>
      <c r="Q35" s="247">
        <v>1</v>
      </c>
      <c r="R35" s="247"/>
      <c r="S35" s="306"/>
      <c r="T35" s="306"/>
    </row>
    <row r="36" spans="2:20" ht="15" customHeight="1">
      <c r="B36" s="247">
        <v>32</v>
      </c>
      <c r="C36" s="303" t="s">
        <v>175</v>
      </c>
      <c r="D36" s="247"/>
      <c r="E36" s="247"/>
      <c r="F36" s="247"/>
      <c r="G36" s="247" t="s">
        <v>584</v>
      </c>
      <c r="H36" s="247"/>
      <c r="I36" s="247" t="s">
        <v>584</v>
      </c>
      <c r="J36" s="247" t="s">
        <v>584</v>
      </c>
      <c r="K36" s="247" t="s">
        <v>584</v>
      </c>
      <c r="L36" s="247"/>
      <c r="M36" s="247" t="s">
        <v>482</v>
      </c>
      <c r="N36" s="247" t="s">
        <v>482</v>
      </c>
      <c r="O36" s="247" t="s">
        <v>482</v>
      </c>
      <c r="P36" s="247">
        <v>10</v>
      </c>
      <c r="Q36" s="247">
        <v>1</v>
      </c>
      <c r="R36" s="247"/>
      <c r="S36" s="306"/>
      <c r="T36" s="306"/>
    </row>
    <row r="37" spans="2:20" ht="15" customHeight="1">
      <c r="B37" s="247">
        <v>33</v>
      </c>
      <c r="C37" s="303" t="s">
        <v>177</v>
      </c>
      <c r="D37" s="247" t="s">
        <v>584</v>
      </c>
      <c r="E37" s="247" t="s">
        <v>584</v>
      </c>
      <c r="F37" s="247" t="s">
        <v>584</v>
      </c>
      <c r="G37" s="247" t="s">
        <v>584</v>
      </c>
      <c r="H37" s="247" t="s">
        <v>584</v>
      </c>
      <c r="I37" s="247" t="s">
        <v>584</v>
      </c>
      <c r="J37" s="247" t="s">
        <v>584</v>
      </c>
      <c r="K37" s="247" t="s">
        <v>584</v>
      </c>
      <c r="L37" s="247" t="s">
        <v>584</v>
      </c>
      <c r="M37" s="247" t="s">
        <v>482</v>
      </c>
      <c r="N37" s="247" t="s">
        <v>482</v>
      </c>
      <c r="O37" s="247" t="s">
        <v>482</v>
      </c>
      <c r="P37" s="247">
        <v>10</v>
      </c>
      <c r="Q37" s="247">
        <v>1</v>
      </c>
      <c r="R37" s="247"/>
      <c r="S37" s="306"/>
      <c r="T37" s="307" t="s">
        <v>586</v>
      </c>
    </row>
    <row r="38" spans="2:20" ht="15" customHeight="1">
      <c r="B38" s="247">
        <v>34</v>
      </c>
      <c r="C38" s="303" t="s">
        <v>181</v>
      </c>
      <c r="D38" s="247"/>
      <c r="E38" s="247"/>
      <c r="F38" s="247"/>
      <c r="G38" s="247"/>
      <c r="H38" s="247"/>
      <c r="I38" s="247"/>
      <c r="J38" s="247" t="s">
        <v>584</v>
      </c>
      <c r="K38" s="247" t="s">
        <v>584</v>
      </c>
      <c r="L38" s="247" t="s">
        <v>584</v>
      </c>
      <c r="M38" s="247" t="s">
        <v>482</v>
      </c>
      <c r="N38" s="247" t="s">
        <v>482</v>
      </c>
      <c r="O38" s="247" t="s">
        <v>482</v>
      </c>
      <c r="P38" s="247">
        <v>10</v>
      </c>
      <c r="Q38" s="247">
        <v>1</v>
      </c>
      <c r="R38" s="247"/>
      <c r="S38" s="306"/>
      <c r="T38" s="306"/>
    </row>
    <row r="39" spans="2:20" ht="15" customHeight="1">
      <c r="B39" s="247">
        <v>35</v>
      </c>
      <c r="C39" s="303" t="s">
        <v>502</v>
      </c>
      <c r="D39" s="247" t="s">
        <v>584</v>
      </c>
      <c r="E39" s="247" t="s">
        <v>584</v>
      </c>
      <c r="F39" s="247" t="s">
        <v>584</v>
      </c>
      <c r="G39" s="247" t="s">
        <v>584</v>
      </c>
      <c r="H39" s="247" t="s">
        <v>584</v>
      </c>
      <c r="I39" s="247" t="s">
        <v>584</v>
      </c>
      <c r="J39" s="247" t="s">
        <v>584</v>
      </c>
      <c r="K39" s="247" t="s">
        <v>584</v>
      </c>
      <c r="L39" s="247" t="s">
        <v>584</v>
      </c>
      <c r="M39" s="247" t="s">
        <v>482</v>
      </c>
      <c r="N39" s="247" t="s">
        <v>482</v>
      </c>
      <c r="O39" s="247" t="s">
        <v>482</v>
      </c>
      <c r="P39" s="247">
        <v>10</v>
      </c>
      <c r="Q39" s="247">
        <v>1</v>
      </c>
      <c r="R39" s="247"/>
      <c r="S39" s="306"/>
      <c r="T39" s="306"/>
    </row>
    <row r="40" spans="2:20" ht="15" customHeight="1">
      <c r="B40" s="247">
        <v>36</v>
      </c>
      <c r="C40" s="303" t="s">
        <v>503</v>
      </c>
      <c r="D40" s="247" t="s">
        <v>584</v>
      </c>
      <c r="E40" s="247" t="s">
        <v>584</v>
      </c>
      <c r="F40" s="247" t="s">
        <v>584</v>
      </c>
      <c r="G40" s="247" t="s">
        <v>584</v>
      </c>
      <c r="H40" s="247" t="s">
        <v>584</v>
      </c>
      <c r="I40" s="247" t="s">
        <v>584</v>
      </c>
      <c r="J40" s="247" t="s">
        <v>584</v>
      </c>
      <c r="K40" s="247" t="s">
        <v>584</v>
      </c>
      <c r="L40" s="247" t="s">
        <v>584</v>
      </c>
      <c r="M40" s="247" t="s">
        <v>482</v>
      </c>
      <c r="N40" s="247" t="s">
        <v>482</v>
      </c>
      <c r="O40" s="247" t="s">
        <v>482</v>
      </c>
      <c r="P40" s="247">
        <v>10</v>
      </c>
      <c r="Q40" s="247">
        <v>1</v>
      </c>
      <c r="R40" s="247"/>
      <c r="S40" s="306"/>
      <c r="T40" s="306"/>
    </row>
    <row r="41" spans="2:20" ht="15" customHeight="1">
      <c r="B41" s="247">
        <v>37</v>
      </c>
      <c r="C41" s="303" t="s">
        <v>191</v>
      </c>
      <c r="D41" s="247" t="s">
        <v>584</v>
      </c>
      <c r="E41" s="247" t="s">
        <v>584</v>
      </c>
      <c r="F41" s="247" t="s">
        <v>584</v>
      </c>
      <c r="G41" s="247" t="s">
        <v>584</v>
      </c>
      <c r="H41" s="247" t="s">
        <v>584</v>
      </c>
      <c r="I41" s="247" t="s">
        <v>584</v>
      </c>
      <c r="J41" s="247" t="s">
        <v>584</v>
      </c>
      <c r="K41" s="247" t="s">
        <v>584</v>
      </c>
      <c r="L41" s="247" t="s">
        <v>584</v>
      </c>
      <c r="M41" s="247" t="s">
        <v>482</v>
      </c>
      <c r="N41" s="247" t="s">
        <v>482</v>
      </c>
      <c r="O41" s="247" t="s">
        <v>482</v>
      </c>
      <c r="P41" s="247">
        <v>10</v>
      </c>
      <c r="Q41" s="247">
        <v>1</v>
      </c>
      <c r="R41" s="247"/>
      <c r="S41" s="306"/>
      <c r="T41" s="306"/>
    </row>
    <row r="42" spans="2:20" ht="15" customHeight="1">
      <c r="B42" s="247">
        <v>38</v>
      </c>
      <c r="C42" s="303" t="s">
        <v>504</v>
      </c>
      <c r="D42" s="247" t="s">
        <v>584</v>
      </c>
      <c r="E42" s="247" t="s">
        <v>584</v>
      </c>
      <c r="F42" s="247" t="s">
        <v>584</v>
      </c>
      <c r="G42" s="247" t="s">
        <v>584</v>
      </c>
      <c r="H42" s="247" t="s">
        <v>584</v>
      </c>
      <c r="I42" s="247" t="s">
        <v>584</v>
      </c>
      <c r="J42" s="247" t="s">
        <v>584</v>
      </c>
      <c r="K42" s="247" t="s">
        <v>584</v>
      </c>
      <c r="L42" s="247" t="s">
        <v>584</v>
      </c>
      <c r="M42" s="247" t="s">
        <v>482</v>
      </c>
      <c r="N42" s="247" t="s">
        <v>482</v>
      </c>
      <c r="O42" s="247" t="s">
        <v>482</v>
      </c>
      <c r="P42" s="247">
        <v>10</v>
      </c>
      <c r="Q42" s="247">
        <v>1</v>
      </c>
      <c r="R42" s="247"/>
      <c r="S42" s="306"/>
      <c r="T42" s="306"/>
    </row>
    <row r="43" spans="2:20" ht="15" customHeight="1">
      <c r="B43" s="247">
        <v>39</v>
      </c>
      <c r="C43" s="303" t="s">
        <v>200</v>
      </c>
      <c r="D43" s="247" t="s">
        <v>584</v>
      </c>
      <c r="E43" s="247" t="s">
        <v>584</v>
      </c>
      <c r="F43" s="247" t="s">
        <v>584</v>
      </c>
      <c r="G43" s="247" t="s">
        <v>584</v>
      </c>
      <c r="H43" s="247" t="s">
        <v>584</v>
      </c>
      <c r="I43" s="247" t="s">
        <v>584</v>
      </c>
      <c r="J43" s="247" t="s">
        <v>584</v>
      </c>
      <c r="K43" s="247" t="s">
        <v>584</v>
      </c>
      <c r="L43" s="247" t="s">
        <v>584</v>
      </c>
      <c r="M43" s="247" t="s">
        <v>482</v>
      </c>
      <c r="N43" s="247" t="s">
        <v>482</v>
      </c>
      <c r="O43" s="247" t="s">
        <v>482</v>
      </c>
      <c r="P43" s="247">
        <v>10</v>
      </c>
      <c r="Q43" s="247">
        <v>1</v>
      </c>
      <c r="R43" s="247"/>
      <c r="S43" s="306"/>
      <c r="T43" s="306"/>
    </row>
    <row r="44" spans="2:20" ht="15" customHeight="1">
      <c r="B44" s="247">
        <v>40</v>
      </c>
      <c r="C44" s="301" t="s">
        <v>202</v>
      </c>
      <c r="D44" s="247" t="s">
        <v>584</v>
      </c>
      <c r="E44" s="247" t="s">
        <v>584</v>
      </c>
      <c r="F44" s="247" t="s">
        <v>584</v>
      </c>
      <c r="G44" s="247" t="s">
        <v>584</v>
      </c>
      <c r="H44" s="247" t="s">
        <v>584</v>
      </c>
      <c r="I44" s="247" t="s">
        <v>584</v>
      </c>
      <c r="J44" s="247" t="s">
        <v>584</v>
      </c>
      <c r="K44" s="247" t="s">
        <v>584</v>
      </c>
      <c r="L44" s="247" t="s">
        <v>584</v>
      </c>
      <c r="M44" s="247" t="s">
        <v>482</v>
      </c>
      <c r="N44" s="247" t="s">
        <v>482</v>
      </c>
      <c r="O44" s="247" t="s">
        <v>482</v>
      </c>
      <c r="P44" s="247">
        <v>10</v>
      </c>
      <c r="Q44" s="247">
        <v>1</v>
      </c>
      <c r="R44" s="247"/>
      <c r="S44" s="306"/>
      <c r="T44" s="306"/>
    </row>
    <row r="45" spans="2:20" ht="15" customHeight="1">
      <c r="B45" s="247">
        <v>41</v>
      </c>
      <c r="C45" s="303" t="s">
        <v>505</v>
      </c>
      <c r="D45" s="247"/>
      <c r="E45" s="247" t="s">
        <v>584</v>
      </c>
      <c r="F45" s="247" t="s">
        <v>584</v>
      </c>
      <c r="G45" s="247" t="s">
        <v>584</v>
      </c>
      <c r="H45" s="247" t="s">
        <v>584</v>
      </c>
      <c r="I45" s="247" t="s">
        <v>584</v>
      </c>
      <c r="J45" s="247" t="s">
        <v>584</v>
      </c>
      <c r="K45" s="247" t="s">
        <v>584</v>
      </c>
      <c r="L45" s="247" t="s">
        <v>584</v>
      </c>
      <c r="M45" s="247" t="s">
        <v>482</v>
      </c>
      <c r="N45" s="247" t="s">
        <v>482</v>
      </c>
      <c r="O45" s="247" t="s">
        <v>482</v>
      </c>
      <c r="P45" s="247">
        <v>10</v>
      </c>
      <c r="Q45" s="247">
        <v>1</v>
      </c>
      <c r="R45" s="247"/>
      <c r="S45" s="306"/>
      <c r="T45" s="306"/>
    </row>
    <row r="46" spans="2:20" ht="15" customHeight="1">
      <c r="B46" s="247">
        <v>42</v>
      </c>
      <c r="C46" s="303" t="s">
        <v>209</v>
      </c>
      <c r="D46" s="247" t="s">
        <v>584</v>
      </c>
      <c r="E46" s="247"/>
      <c r="F46" s="247"/>
      <c r="G46" s="247" t="s">
        <v>584</v>
      </c>
      <c r="H46" s="247"/>
      <c r="I46" s="247" t="s">
        <v>584</v>
      </c>
      <c r="J46" s="247" t="s">
        <v>584</v>
      </c>
      <c r="K46" s="247" t="s">
        <v>584</v>
      </c>
      <c r="L46" s="247" t="s">
        <v>584</v>
      </c>
      <c r="M46" s="247" t="s">
        <v>482</v>
      </c>
      <c r="N46" s="247" t="s">
        <v>482</v>
      </c>
      <c r="O46" s="247" t="s">
        <v>482</v>
      </c>
      <c r="P46" s="247">
        <v>10</v>
      </c>
      <c r="Q46" s="247">
        <v>1</v>
      </c>
      <c r="R46" s="247"/>
      <c r="S46" s="306"/>
      <c r="T46" s="306"/>
    </row>
    <row r="47" spans="2:20" ht="15" customHeight="1">
      <c r="B47" s="247">
        <v>43</v>
      </c>
      <c r="C47" s="303" t="s">
        <v>506</v>
      </c>
      <c r="D47" s="247"/>
      <c r="E47" s="247"/>
      <c r="F47" s="247"/>
      <c r="G47" s="247" t="s">
        <v>584</v>
      </c>
      <c r="H47" s="247"/>
      <c r="I47" s="247" t="s">
        <v>584</v>
      </c>
      <c r="J47" s="247" t="s">
        <v>584</v>
      </c>
      <c r="K47" s="247"/>
      <c r="L47" s="247"/>
      <c r="M47" s="247" t="s">
        <v>482</v>
      </c>
      <c r="N47" s="247" t="s">
        <v>482</v>
      </c>
      <c r="O47" s="247" t="s">
        <v>482</v>
      </c>
      <c r="P47" s="247">
        <v>10</v>
      </c>
      <c r="Q47" s="247">
        <v>1</v>
      </c>
      <c r="R47" s="247"/>
      <c r="S47" s="306"/>
      <c r="T47" s="306"/>
    </row>
    <row r="48" spans="2:20" ht="15" customHeight="1">
      <c r="B48" s="247">
        <v>44</v>
      </c>
      <c r="C48" s="303" t="s">
        <v>507</v>
      </c>
      <c r="D48" s="247"/>
      <c r="E48" s="247"/>
      <c r="F48" s="247"/>
      <c r="G48" s="247" t="s">
        <v>584</v>
      </c>
      <c r="H48" s="247"/>
      <c r="I48" s="247" t="s">
        <v>584</v>
      </c>
      <c r="J48" s="247" t="s">
        <v>584</v>
      </c>
      <c r="K48" s="247"/>
      <c r="L48" s="247"/>
      <c r="M48" s="247" t="s">
        <v>482</v>
      </c>
      <c r="N48" s="247" t="s">
        <v>482</v>
      </c>
      <c r="O48" s="247" t="s">
        <v>482</v>
      </c>
      <c r="P48" s="247">
        <v>10</v>
      </c>
      <c r="Q48" s="247">
        <v>1</v>
      </c>
      <c r="R48" s="247"/>
      <c r="S48" s="306"/>
      <c r="T48" s="306"/>
    </row>
    <row r="49" spans="2:20" ht="15" customHeight="1">
      <c r="B49" s="247">
        <v>45</v>
      </c>
      <c r="C49" s="303" t="s">
        <v>508</v>
      </c>
      <c r="D49" s="247" t="s">
        <v>584</v>
      </c>
      <c r="E49" s="247" t="s">
        <v>584</v>
      </c>
      <c r="F49" s="247" t="s">
        <v>584</v>
      </c>
      <c r="G49" s="247" t="s">
        <v>584</v>
      </c>
      <c r="H49" s="247" t="s">
        <v>584</v>
      </c>
      <c r="I49" s="247" t="s">
        <v>584</v>
      </c>
      <c r="J49" s="247" t="s">
        <v>584</v>
      </c>
      <c r="K49" s="247" t="s">
        <v>584</v>
      </c>
      <c r="L49" s="247" t="s">
        <v>584</v>
      </c>
      <c r="M49" s="247" t="s">
        <v>482</v>
      </c>
      <c r="N49" s="247" t="s">
        <v>482</v>
      </c>
      <c r="O49" s="247" t="s">
        <v>482</v>
      </c>
      <c r="P49" s="247">
        <v>10</v>
      </c>
      <c r="Q49" s="247">
        <v>1</v>
      </c>
      <c r="R49" s="247"/>
      <c r="S49" s="306"/>
      <c r="T49" s="306"/>
    </row>
    <row r="50" spans="2:20" ht="15" customHeight="1">
      <c r="B50" s="247">
        <v>46</v>
      </c>
      <c r="C50" s="303" t="s">
        <v>509</v>
      </c>
      <c r="D50" s="247"/>
      <c r="E50" s="247"/>
      <c r="F50" s="247"/>
      <c r="G50" s="247" t="s">
        <v>584</v>
      </c>
      <c r="H50" s="247"/>
      <c r="I50" s="247" t="s">
        <v>584</v>
      </c>
      <c r="J50" s="247" t="s">
        <v>584</v>
      </c>
      <c r="K50" s="247"/>
      <c r="L50" s="247"/>
      <c r="M50" s="247" t="s">
        <v>482</v>
      </c>
      <c r="N50" s="247" t="s">
        <v>482</v>
      </c>
      <c r="O50" s="247" t="s">
        <v>482</v>
      </c>
      <c r="P50" s="247">
        <v>10</v>
      </c>
      <c r="Q50" s="247">
        <v>1</v>
      </c>
      <c r="R50" s="247"/>
      <c r="S50" s="306"/>
      <c r="T50" s="306"/>
    </row>
    <row r="51" spans="2:20" ht="15" customHeight="1">
      <c r="B51" s="247">
        <v>47</v>
      </c>
      <c r="C51" s="303" t="s">
        <v>510</v>
      </c>
      <c r="D51" s="247"/>
      <c r="E51" s="247"/>
      <c r="F51" s="247"/>
      <c r="G51" s="247" t="s">
        <v>584</v>
      </c>
      <c r="H51" s="247"/>
      <c r="I51" s="247" t="s">
        <v>584</v>
      </c>
      <c r="J51" s="247" t="s">
        <v>584</v>
      </c>
      <c r="K51" s="247" t="s">
        <v>584</v>
      </c>
      <c r="L51" s="247"/>
      <c r="M51" s="247" t="s">
        <v>482</v>
      </c>
      <c r="N51" s="247" t="s">
        <v>482</v>
      </c>
      <c r="O51" s="247" t="s">
        <v>482</v>
      </c>
      <c r="P51" s="247">
        <v>10</v>
      </c>
      <c r="Q51" s="247">
        <v>1</v>
      </c>
      <c r="R51" s="247"/>
      <c r="S51" s="306"/>
      <c r="T51" s="306"/>
    </row>
    <row r="52" spans="2:20" ht="15" customHeight="1">
      <c r="B52" s="247">
        <v>48</v>
      </c>
      <c r="C52" s="303" t="s">
        <v>511</v>
      </c>
      <c r="D52" s="247"/>
      <c r="E52" s="247"/>
      <c r="F52" s="247"/>
      <c r="G52" s="247" t="s">
        <v>584</v>
      </c>
      <c r="H52" s="247"/>
      <c r="I52" s="247" t="s">
        <v>584</v>
      </c>
      <c r="J52" s="247" t="s">
        <v>584</v>
      </c>
      <c r="K52" s="247"/>
      <c r="L52" s="247"/>
      <c r="M52" s="247" t="s">
        <v>482</v>
      </c>
      <c r="N52" s="247" t="s">
        <v>482</v>
      </c>
      <c r="O52" s="247" t="s">
        <v>482</v>
      </c>
      <c r="P52" s="247">
        <v>10</v>
      </c>
      <c r="Q52" s="247">
        <v>1</v>
      </c>
      <c r="R52" s="247"/>
      <c r="S52" s="306"/>
      <c r="T52" s="306"/>
    </row>
    <row r="53" spans="2:20" ht="15" customHeight="1">
      <c r="B53" s="247">
        <v>49</v>
      </c>
      <c r="C53" s="301" t="s">
        <v>236</v>
      </c>
      <c r="D53" s="247" t="s">
        <v>584</v>
      </c>
      <c r="E53" s="247" t="s">
        <v>584</v>
      </c>
      <c r="F53" s="247" t="s">
        <v>584</v>
      </c>
      <c r="G53" s="247" t="s">
        <v>584</v>
      </c>
      <c r="H53" s="247" t="s">
        <v>584</v>
      </c>
      <c r="I53" s="247" t="s">
        <v>584</v>
      </c>
      <c r="J53" s="247" t="s">
        <v>584</v>
      </c>
      <c r="K53" s="247" t="s">
        <v>584</v>
      </c>
      <c r="L53" s="247" t="s">
        <v>584</v>
      </c>
      <c r="M53" s="247" t="s">
        <v>482</v>
      </c>
      <c r="N53" s="247" t="s">
        <v>482</v>
      </c>
      <c r="O53" s="247" t="s">
        <v>482</v>
      </c>
      <c r="P53" s="247">
        <v>10</v>
      </c>
      <c r="Q53" s="247">
        <v>1</v>
      </c>
      <c r="R53" s="247"/>
      <c r="S53" s="306"/>
      <c r="T53" s="306"/>
    </row>
    <row r="54" spans="2:20" ht="15" customHeight="1">
      <c r="B54" s="247">
        <v>50</v>
      </c>
      <c r="C54" s="303" t="s">
        <v>238</v>
      </c>
      <c r="D54" s="247" t="s">
        <v>584</v>
      </c>
      <c r="E54" s="247" t="s">
        <v>584</v>
      </c>
      <c r="F54" s="247"/>
      <c r="G54" s="247" t="s">
        <v>584</v>
      </c>
      <c r="H54" s="247"/>
      <c r="I54" s="247" t="s">
        <v>584</v>
      </c>
      <c r="J54" s="247" t="s">
        <v>584</v>
      </c>
      <c r="K54" s="247" t="s">
        <v>584</v>
      </c>
      <c r="L54" s="247" t="s">
        <v>584</v>
      </c>
      <c r="M54" s="247" t="s">
        <v>482</v>
      </c>
      <c r="N54" s="247" t="s">
        <v>482</v>
      </c>
      <c r="O54" s="247" t="s">
        <v>482</v>
      </c>
      <c r="P54" s="247">
        <v>10</v>
      </c>
      <c r="Q54" s="247">
        <v>1</v>
      </c>
      <c r="R54" s="247"/>
      <c r="S54" s="306"/>
      <c r="T54" s="306"/>
    </row>
    <row r="55" spans="2:20" ht="15" customHeight="1">
      <c r="B55" s="247">
        <v>51</v>
      </c>
      <c r="C55" s="301" t="s">
        <v>243</v>
      </c>
      <c r="D55" s="247" t="s">
        <v>584</v>
      </c>
      <c r="E55" s="247"/>
      <c r="F55" s="247"/>
      <c r="G55" s="247" t="s">
        <v>584</v>
      </c>
      <c r="H55" s="247"/>
      <c r="I55" s="247" t="s">
        <v>584</v>
      </c>
      <c r="J55" s="247" t="s">
        <v>584</v>
      </c>
      <c r="K55" s="247" t="s">
        <v>584</v>
      </c>
      <c r="L55" s="247"/>
      <c r="M55" s="247" t="s">
        <v>482</v>
      </c>
      <c r="N55" s="247" t="s">
        <v>482</v>
      </c>
      <c r="O55" s="247" t="s">
        <v>482</v>
      </c>
      <c r="P55" s="247">
        <v>10</v>
      </c>
      <c r="Q55" s="247">
        <v>1</v>
      </c>
      <c r="R55" s="247"/>
      <c r="S55" s="306"/>
      <c r="T55" s="306"/>
    </row>
    <row r="56" spans="2:20" ht="15" customHeight="1">
      <c r="B56" s="247">
        <v>52</v>
      </c>
      <c r="C56" s="304" t="s">
        <v>245</v>
      </c>
      <c r="D56" s="247" t="s">
        <v>584</v>
      </c>
      <c r="E56" s="247"/>
      <c r="F56" s="247" t="s">
        <v>584</v>
      </c>
      <c r="G56" s="247"/>
      <c r="H56" s="247" t="s">
        <v>584</v>
      </c>
      <c r="I56" s="247" t="s">
        <v>584</v>
      </c>
      <c r="J56" s="247" t="s">
        <v>584</v>
      </c>
      <c r="K56" s="247" t="s">
        <v>584</v>
      </c>
      <c r="L56" s="247"/>
      <c r="M56" s="247" t="s">
        <v>482</v>
      </c>
      <c r="N56" s="247" t="s">
        <v>482</v>
      </c>
      <c r="O56" s="247" t="s">
        <v>482</v>
      </c>
      <c r="P56" s="247">
        <v>10</v>
      </c>
      <c r="Q56" s="247">
        <v>1</v>
      </c>
      <c r="R56" s="247"/>
      <c r="S56" s="306"/>
      <c r="T56" s="306"/>
    </row>
    <row r="57" spans="2:20" ht="15" customHeight="1">
      <c r="B57" s="247">
        <v>53</v>
      </c>
      <c r="C57" s="304" t="s">
        <v>247</v>
      </c>
      <c r="D57" s="247" t="s">
        <v>584</v>
      </c>
      <c r="E57" s="247" t="s">
        <v>584</v>
      </c>
      <c r="F57" s="247" t="s">
        <v>584</v>
      </c>
      <c r="G57" s="247" t="s">
        <v>584</v>
      </c>
      <c r="H57" s="247" t="s">
        <v>584</v>
      </c>
      <c r="I57" s="247" t="s">
        <v>584</v>
      </c>
      <c r="J57" s="247" t="s">
        <v>584</v>
      </c>
      <c r="K57" s="247" t="s">
        <v>584</v>
      </c>
      <c r="L57" s="247" t="s">
        <v>584</v>
      </c>
      <c r="M57" s="247" t="s">
        <v>482</v>
      </c>
      <c r="N57" s="247" t="s">
        <v>482</v>
      </c>
      <c r="O57" s="247" t="s">
        <v>482</v>
      </c>
      <c r="P57" s="247">
        <v>10</v>
      </c>
      <c r="Q57" s="247">
        <v>1</v>
      </c>
      <c r="R57" s="247"/>
      <c r="S57" s="306"/>
      <c r="T57" s="306"/>
    </row>
    <row r="58" spans="2:20" ht="15" customHeight="1">
      <c r="B58" s="247">
        <v>54</v>
      </c>
      <c r="C58" s="304" t="s">
        <v>512</v>
      </c>
      <c r="D58" s="247"/>
      <c r="E58" s="247"/>
      <c r="F58" s="247" t="s">
        <v>584</v>
      </c>
      <c r="G58" s="247" t="s">
        <v>584</v>
      </c>
      <c r="H58" s="247" t="s">
        <v>584</v>
      </c>
      <c r="I58" s="247" t="s">
        <v>584</v>
      </c>
      <c r="J58" s="247" t="s">
        <v>584</v>
      </c>
      <c r="K58" s="247" t="s">
        <v>584</v>
      </c>
      <c r="L58" s="247"/>
      <c r="M58" s="247" t="s">
        <v>482</v>
      </c>
      <c r="N58" s="247" t="s">
        <v>482</v>
      </c>
      <c r="O58" s="247" t="s">
        <v>482</v>
      </c>
      <c r="P58" s="247">
        <v>10</v>
      </c>
      <c r="Q58" s="247">
        <v>1</v>
      </c>
      <c r="R58" s="247"/>
      <c r="S58" s="306"/>
      <c r="T58" s="306"/>
    </row>
    <row r="59" spans="2:20" ht="15" customHeight="1">
      <c r="B59" s="247">
        <v>55</v>
      </c>
      <c r="C59" s="304" t="s">
        <v>513</v>
      </c>
      <c r="D59" s="247"/>
      <c r="E59" s="247"/>
      <c r="F59" s="247"/>
      <c r="G59" s="247" t="s">
        <v>584</v>
      </c>
      <c r="H59" s="247"/>
      <c r="I59" s="247" t="s">
        <v>584</v>
      </c>
      <c r="J59" s="247" t="s">
        <v>584</v>
      </c>
      <c r="K59" s="247" t="s">
        <v>584</v>
      </c>
      <c r="L59" s="247" t="s">
        <v>584</v>
      </c>
      <c r="M59" s="247" t="s">
        <v>482</v>
      </c>
      <c r="N59" s="247" t="s">
        <v>482</v>
      </c>
      <c r="O59" s="247" t="s">
        <v>482</v>
      </c>
      <c r="P59" s="247">
        <v>10</v>
      </c>
      <c r="Q59" s="247">
        <v>1</v>
      </c>
      <c r="R59" s="247"/>
      <c r="S59" s="306"/>
      <c r="T59" s="306"/>
    </row>
    <row r="60" spans="2:20" ht="15" customHeight="1">
      <c r="B60" s="247">
        <v>56</v>
      </c>
      <c r="C60" s="304" t="s">
        <v>514</v>
      </c>
      <c r="D60" s="247" t="s">
        <v>584</v>
      </c>
      <c r="E60" s="247" t="s">
        <v>584</v>
      </c>
      <c r="F60" s="247" t="s">
        <v>584</v>
      </c>
      <c r="G60" s="247" t="s">
        <v>584</v>
      </c>
      <c r="H60" s="247" t="s">
        <v>584</v>
      </c>
      <c r="I60" s="247" t="s">
        <v>584</v>
      </c>
      <c r="J60" s="247" t="s">
        <v>584</v>
      </c>
      <c r="K60" s="247" t="s">
        <v>584</v>
      </c>
      <c r="L60" s="247" t="s">
        <v>584</v>
      </c>
      <c r="M60" s="247" t="s">
        <v>482</v>
      </c>
      <c r="N60" s="247" t="s">
        <v>482</v>
      </c>
      <c r="O60" s="247" t="s">
        <v>482</v>
      </c>
      <c r="P60" s="247">
        <v>10</v>
      </c>
      <c r="Q60" s="247">
        <v>1</v>
      </c>
      <c r="R60" s="247"/>
      <c r="S60" s="306"/>
      <c r="T60" s="306"/>
    </row>
    <row r="61" spans="2:20" ht="15" customHeight="1">
      <c r="B61" s="247">
        <v>57</v>
      </c>
      <c r="C61" s="304" t="s">
        <v>515</v>
      </c>
      <c r="D61" s="247" t="s">
        <v>584</v>
      </c>
      <c r="E61" s="247" t="s">
        <v>584</v>
      </c>
      <c r="F61" s="247" t="s">
        <v>584</v>
      </c>
      <c r="G61" s="247" t="s">
        <v>584</v>
      </c>
      <c r="H61" s="247" t="s">
        <v>584</v>
      </c>
      <c r="I61" s="247" t="s">
        <v>584</v>
      </c>
      <c r="J61" s="247" t="s">
        <v>584</v>
      </c>
      <c r="K61" s="247" t="s">
        <v>584</v>
      </c>
      <c r="L61" s="247" t="s">
        <v>584</v>
      </c>
      <c r="M61" s="247" t="s">
        <v>482</v>
      </c>
      <c r="N61" s="247" t="s">
        <v>482</v>
      </c>
      <c r="O61" s="247" t="s">
        <v>482</v>
      </c>
      <c r="P61" s="247">
        <v>10</v>
      </c>
      <c r="Q61" s="247">
        <v>1</v>
      </c>
      <c r="R61" s="247"/>
      <c r="S61" s="306"/>
      <c r="T61" s="306"/>
    </row>
    <row r="62" spans="2:20" ht="15" customHeight="1">
      <c r="B62" s="247">
        <v>58</v>
      </c>
      <c r="C62" s="304" t="s">
        <v>267</v>
      </c>
      <c r="D62" s="247" t="s">
        <v>584</v>
      </c>
      <c r="E62" s="247" t="s">
        <v>584</v>
      </c>
      <c r="F62" s="247" t="s">
        <v>584</v>
      </c>
      <c r="G62" s="247" t="s">
        <v>584</v>
      </c>
      <c r="H62" s="247" t="s">
        <v>584</v>
      </c>
      <c r="I62" s="247" t="s">
        <v>584</v>
      </c>
      <c r="J62" s="247" t="s">
        <v>584</v>
      </c>
      <c r="K62" s="247" t="s">
        <v>584</v>
      </c>
      <c r="L62" s="247" t="s">
        <v>584</v>
      </c>
      <c r="M62" s="247" t="s">
        <v>482</v>
      </c>
      <c r="N62" s="247" t="s">
        <v>482</v>
      </c>
      <c r="O62" s="247" t="s">
        <v>482</v>
      </c>
      <c r="P62" s="247">
        <v>10</v>
      </c>
      <c r="Q62" s="247">
        <v>1</v>
      </c>
      <c r="R62" s="247"/>
      <c r="S62" s="306"/>
      <c r="T62" s="306"/>
    </row>
    <row r="63" spans="2:20" ht="15" customHeight="1">
      <c r="B63" s="247">
        <v>59</v>
      </c>
      <c r="C63" s="304" t="s">
        <v>516</v>
      </c>
      <c r="D63" s="247"/>
      <c r="E63" s="247"/>
      <c r="F63" s="247"/>
      <c r="G63" s="247" t="s">
        <v>584</v>
      </c>
      <c r="H63" s="247" t="s">
        <v>584</v>
      </c>
      <c r="I63" s="247" t="s">
        <v>584</v>
      </c>
      <c r="J63" s="247" t="s">
        <v>584</v>
      </c>
      <c r="K63" s="247" t="s">
        <v>584</v>
      </c>
      <c r="L63" s="247" t="s">
        <v>584</v>
      </c>
      <c r="M63" s="247" t="s">
        <v>482</v>
      </c>
      <c r="N63" s="247" t="s">
        <v>482</v>
      </c>
      <c r="O63" s="247" t="s">
        <v>482</v>
      </c>
      <c r="P63" s="247">
        <v>10</v>
      </c>
      <c r="Q63" s="247">
        <v>1</v>
      </c>
      <c r="R63" s="247"/>
      <c r="S63" s="306"/>
      <c r="T63" s="306"/>
    </row>
    <row r="64" spans="2:20" ht="15" customHeight="1">
      <c r="B64" s="247">
        <v>60</v>
      </c>
      <c r="C64" s="304" t="s">
        <v>275</v>
      </c>
      <c r="D64" s="247" t="s">
        <v>584</v>
      </c>
      <c r="E64" s="247" t="s">
        <v>584</v>
      </c>
      <c r="F64" s="247" t="s">
        <v>584</v>
      </c>
      <c r="G64" s="247" t="s">
        <v>584</v>
      </c>
      <c r="H64" s="247" t="s">
        <v>584</v>
      </c>
      <c r="I64" s="247" t="s">
        <v>584</v>
      </c>
      <c r="J64" s="247" t="s">
        <v>584</v>
      </c>
      <c r="K64" s="247" t="s">
        <v>584</v>
      </c>
      <c r="L64" s="247" t="s">
        <v>584</v>
      </c>
      <c r="M64" s="247" t="s">
        <v>482</v>
      </c>
      <c r="N64" s="247" t="s">
        <v>482</v>
      </c>
      <c r="O64" s="247" t="s">
        <v>482</v>
      </c>
      <c r="P64" s="247">
        <v>10</v>
      </c>
      <c r="Q64" s="247">
        <v>1</v>
      </c>
      <c r="R64" s="247"/>
      <c r="S64" s="306"/>
      <c r="T64" s="306"/>
    </row>
    <row r="65" spans="2:20" ht="15" customHeight="1">
      <c r="B65" s="247">
        <v>61</v>
      </c>
      <c r="C65" s="304" t="s">
        <v>277</v>
      </c>
      <c r="D65" s="247" t="s">
        <v>584</v>
      </c>
      <c r="E65" s="247" t="s">
        <v>584</v>
      </c>
      <c r="F65" s="247" t="s">
        <v>584</v>
      </c>
      <c r="G65" s="247" t="s">
        <v>584</v>
      </c>
      <c r="H65" s="247" t="s">
        <v>584</v>
      </c>
      <c r="I65" s="247" t="s">
        <v>584</v>
      </c>
      <c r="J65" s="247" t="s">
        <v>584</v>
      </c>
      <c r="K65" s="247" t="s">
        <v>584</v>
      </c>
      <c r="L65" s="247" t="s">
        <v>584</v>
      </c>
      <c r="M65" s="247" t="s">
        <v>482</v>
      </c>
      <c r="N65" s="247" t="s">
        <v>482</v>
      </c>
      <c r="O65" s="247" t="s">
        <v>482</v>
      </c>
      <c r="P65" s="247">
        <v>10</v>
      </c>
      <c r="Q65" s="247">
        <v>1</v>
      </c>
      <c r="R65" s="247"/>
      <c r="S65" s="306"/>
      <c r="T65" s="306"/>
    </row>
    <row r="66" spans="2:20" ht="15" customHeight="1">
      <c r="B66" s="247">
        <v>62</v>
      </c>
      <c r="C66" s="304" t="s">
        <v>517</v>
      </c>
      <c r="D66" s="247" t="s">
        <v>584</v>
      </c>
      <c r="E66" s="247" t="s">
        <v>584</v>
      </c>
      <c r="F66" s="247" t="s">
        <v>584</v>
      </c>
      <c r="G66" s="247" t="s">
        <v>584</v>
      </c>
      <c r="H66" s="247" t="s">
        <v>584</v>
      </c>
      <c r="I66" s="247" t="s">
        <v>584</v>
      </c>
      <c r="J66" s="247" t="s">
        <v>584</v>
      </c>
      <c r="K66" s="247" t="s">
        <v>584</v>
      </c>
      <c r="L66" s="247" t="s">
        <v>584</v>
      </c>
      <c r="M66" s="247" t="s">
        <v>482</v>
      </c>
      <c r="N66" s="247" t="s">
        <v>482</v>
      </c>
      <c r="O66" s="247" t="s">
        <v>482</v>
      </c>
      <c r="P66" s="247">
        <v>10</v>
      </c>
      <c r="Q66" s="247">
        <v>1</v>
      </c>
      <c r="R66" s="247"/>
      <c r="S66" s="306"/>
      <c r="T66" s="306"/>
    </row>
    <row r="67" spans="2:20" ht="15" customHeight="1">
      <c r="B67" s="247">
        <v>63</v>
      </c>
      <c r="C67" s="304" t="s">
        <v>518</v>
      </c>
      <c r="D67" s="247" t="s">
        <v>584</v>
      </c>
      <c r="E67" s="247" t="s">
        <v>584</v>
      </c>
      <c r="F67" s="247" t="s">
        <v>584</v>
      </c>
      <c r="G67" s="247" t="s">
        <v>584</v>
      </c>
      <c r="H67" s="247" t="s">
        <v>584</v>
      </c>
      <c r="I67" s="247" t="s">
        <v>584</v>
      </c>
      <c r="J67" s="247" t="s">
        <v>584</v>
      </c>
      <c r="K67" s="247" t="s">
        <v>584</v>
      </c>
      <c r="L67" s="247" t="s">
        <v>584</v>
      </c>
      <c r="M67" s="247" t="s">
        <v>482</v>
      </c>
      <c r="N67" s="247" t="s">
        <v>482</v>
      </c>
      <c r="O67" s="247" t="s">
        <v>482</v>
      </c>
      <c r="P67" s="247">
        <v>10</v>
      </c>
      <c r="Q67" s="247">
        <v>1</v>
      </c>
      <c r="R67" s="247"/>
      <c r="S67" s="306"/>
      <c r="T67" s="306"/>
    </row>
    <row r="68" spans="2:20" ht="15" customHeight="1">
      <c r="B68" s="247">
        <v>64</v>
      </c>
      <c r="C68" s="304" t="s">
        <v>292</v>
      </c>
      <c r="D68" s="247"/>
      <c r="E68" s="247"/>
      <c r="F68" s="247"/>
      <c r="G68" s="247" t="s">
        <v>584</v>
      </c>
      <c r="H68" s="247"/>
      <c r="I68" s="247" t="s">
        <v>584</v>
      </c>
      <c r="J68" s="247" t="s">
        <v>584</v>
      </c>
      <c r="K68" s="247" t="s">
        <v>584</v>
      </c>
      <c r="L68" s="247" t="s">
        <v>584</v>
      </c>
      <c r="M68" s="247" t="s">
        <v>482</v>
      </c>
      <c r="N68" s="247" t="s">
        <v>482</v>
      </c>
      <c r="O68" s="247" t="s">
        <v>482</v>
      </c>
      <c r="P68" s="247">
        <v>10</v>
      </c>
      <c r="Q68" s="247">
        <v>1</v>
      </c>
      <c r="R68" s="247"/>
      <c r="S68" s="306"/>
      <c r="T68" s="306"/>
    </row>
    <row r="69" spans="2:20" ht="15" customHeight="1">
      <c r="B69" s="247">
        <v>65</v>
      </c>
      <c r="C69" s="304" t="s">
        <v>297</v>
      </c>
      <c r="D69" s="247"/>
      <c r="E69" s="247"/>
      <c r="F69" s="247"/>
      <c r="G69" s="247" t="s">
        <v>584</v>
      </c>
      <c r="H69" s="247"/>
      <c r="I69" s="247" t="s">
        <v>584</v>
      </c>
      <c r="J69" s="247" t="s">
        <v>584</v>
      </c>
      <c r="K69" s="247" t="s">
        <v>584</v>
      </c>
      <c r="L69" s="247"/>
      <c r="M69" s="247" t="s">
        <v>482</v>
      </c>
      <c r="N69" s="247" t="s">
        <v>482</v>
      </c>
      <c r="O69" s="247" t="s">
        <v>482</v>
      </c>
      <c r="P69" s="247">
        <v>10</v>
      </c>
      <c r="Q69" s="247">
        <v>1</v>
      </c>
      <c r="R69" s="247"/>
      <c r="S69" s="306"/>
      <c r="T69" s="306"/>
    </row>
    <row r="70" spans="2:20" ht="15" customHeight="1">
      <c r="B70" s="247">
        <v>66</v>
      </c>
      <c r="C70" s="301" t="s">
        <v>519</v>
      </c>
      <c r="D70" s="247"/>
      <c r="E70" s="247"/>
      <c r="F70" s="247"/>
      <c r="G70" s="247" t="s">
        <v>584</v>
      </c>
      <c r="H70" s="247" t="s">
        <v>7</v>
      </c>
      <c r="I70" s="247" t="s">
        <v>584</v>
      </c>
      <c r="J70" s="247" t="s">
        <v>584</v>
      </c>
      <c r="K70" s="247"/>
      <c r="L70" s="247"/>
      <c r="M70" s="247" t="s">
        <v>482</v>
      </c>
      <c r="N70" s="247" t="s">
        <v>482</v>
      </c>
      <c r="O70" s="247" t="s">
        <v>482</v>
      </c>
      <c r="P70" s="247">
        <v>10</v>
      </c>
      <c r="Q70" s="247">
        <v>1</v>
      </c>
      <c r="R70" s="247"/>
      <c r="S70" s="306"/>
      <c r="T70" s="306"/>
    </row>
    <row r="71" spans="2:20" ht="15" customHeight="1">
      <c r="B71" s="247">
        <v>67</v>
      </c>
      <c r="C71" s="301" t="s">
        <v>520</v>
      </c>
      <c r="D71" s="247" t="s">
        <v>584</v>
      </c>
      <c r="E71" s="247" t="s">
        <v>584</v>
      </c>
      <c r="F71" s="247" t="s">
        <v>584</v>
      </c>
      <c r="G71" s="247" t="s">
        <v>584</v>
      </c>
      <c r="H71" s="247" t="s">
        <v>584</v>
      </c>
      <c r="I71" s="247" t="s">
        <v>584</v>
      </c>
      <c r="J71" s="247" t="s">
        <v>584</v>
      </c>
      <c r="K71" s="247" t="s">
        <v>584</v>
      </c>
      <c r="L71" s="247" t="s">
        <v>584</v>
      </c>
      <c r="M71" s="247" t="s">
        <v>482</v>
      </c>
      <c r="N71" s="247" t="s">
        <v>482</v>
      </c>
      <c r="O71" s="247" t="s">
        <v>482</v>
      </c>
      <c r="P71" s="247">
        <v>10</v>
      </c>
      <c r="Q71" s="247">
        <v>1</v>
      </c>
      <c r="R71" s="247"/>
      <c r="S71" s="306"/>
      <c r="T71" s="306"/>
    </row>
    <row r="72" spans="2:20" ht="15" customHeight="1">
      <c r="B72" s="247">
        <v>68</v>
      </c>
      <c r="C72" s="304" t="s">
        <v>521</v>
      </c>
      <c r="D72" s="247"/>
      <c r="E72" s="247"/>
      <c r="F72" s="247"/>
      <c r="G72" s="247" t="s">
        <v>584</v>
      </c>
      <c r="H72" s="247"/>
      <c r="I72" s="247" t="s">
        <v>584</v>
      </c>
      <c r="J72" s="247" t="s">
        <v>584</v>
      </c>
      <c r="K72" s="247" t="s">
        <v>584</v>
      </c>
      <c r="L72" s="247"/>
      <c r="M72" s="247" t="s">
        <v>482</v>
      </c>
      <c r="N72" s="247" t="s">
        <v>482</v>
      </c>
      <c r="O72" s="247" t="s">
        <v>482</v>
      </c>
      <c r="P72" s="247">
        <v>10</v>
      </c>
      <c r="Q72" s="247">
        <v>1</v>
      </c>
      <c r="R72" s="247"/>
      <c r="S72" s="306"/>
      <c r="T72" s="306"/>
    </row>
    <row r="73" spans="2:20" ht="15" customHeight="1">
      <c r="B73" s="247">
        <v>69</v>
      </c>
      <c r="C73" s="304" t="s">
        <v>522</v>
      </c>
      <c r="D73" s="247" t="s">
        <v>584</v>
      </c>
      <c r="E73" s="247" t="s">
        <v>584</v>
      </c>
      <c r="F73" s="247" t="s">
        <v>584</v>
      </c>
      <c r="G73" s="247" t="s">
        <v>584</v>
      </c>
      <c r="H73" s="247" t="s">
        <v>584</v>
      </c>
      <c r="I73" s="247" t="s">
        <v>584</v>
      </c>
      <c r="J73" s="247" t="s">
        <v>584</v>
      </c>
      <c r="K73" s="247" t="s">
        <v>584</v>
      </c>
      <c r="L73" s="247" t="s">
        <v>584</v>
      </c>
      <c r="M73" s="247" t="s">
        <v>482</v>
      </c>
      <c r="N73" s="247" t="s">
        <v>482</v>
      </c>
      <c r="O73" s="247" t="s">
        <v>482</v>
      </c>
      <c r="P73" s="247">
        <v>10</v>
      </c>
      <c r="Q73" s="247">
        <v>1</v>
      </c>
      <c r="R73" s="247"/>
      <c r="S73" s="306"/>
      <c r="T73" s="306"/>
    </row>
    <row r="74" spans="2:20" ht="15" customHeight="1">
      <c r="B74" s="247">
        <v>70</v>
      </c>
      <c r="C74" s="304" t="s">
        <v>523</v>
      </c>
      <c r="D74" s="247"/>
      <c r="E74" s="247"/>
      <c r="F74" s="247"/>
      <c r="G74" s="247" t="s">
        <v>584</v>
      </c>
      <c r="H74" s="247"/>
      <c r="I74" s="247" t="s">
        <v>584</v>
      </c>
      <c r="J74" s="247" t="s">
        <v>584</v>
      </c>
      <c r="K74" s="247" t="s">
        <v>584</v>
      </c>
      <c r="L74" s="247"/>
      <c r="M74" s="247" t="s">
        <v>482</v>
      </c>
      <c r="N74" s="247" t="s">
        <v>482</v>
      </c>
      <c r="O74" s="247" t="s">
        <v>482</v>
      </c>
      <c r="P74" s="247">
        <v>10</v>
      </c>
      <c r="Q74" s="247">
        <v>1</v>
      </c>
      <c r="R74" s="247"/>
      <c r="S74" s="306"/>
      <c r="T74" s="306"/>
    </row>
    <row r="75" spans="2:20" ht="15" customHeight="1">
      <c r="B75" s="247">
        <v>71</v>
      </c>
      <c r="C75" s="304" t="s">
        <v>524</v>
      </c>
      <c r="D75" s="247" t="s">
        <v>584</v>
      </c>
      <c r="E75" s="247" t="s">
        <v>584</v>
      </c>
      <c r="F75" s="247" t="s">
        <v>584</v>
      </c>
      <c r="G75" s="247" t="s">
        <v>584</v>
      </c>
      <c r="H75" s="247" t="s">
        <v>584</v>
      </c>
      <c r="I75" s="247" t="s">
        <v>584</v>
      </c>
      <c r="J75" s="247" t="s">
        <v>584</v>
      </c>
      <c r="K75" s="247" t="s">
        <v>584</v>
      </c>
      <c r="L75" s="247" t="s">
        <v>584</v>
      </c>
      <c r="M75" s="247" t="s">
        <v>482</v>
      </c>
      <c r="N75" s="247" t="s">
        <v>482</v>
      </c>
      <c r="O75" s="247" t="s">
        <v>482</v>
      </c>
      <c r="P75" s="247">
        <v>10</v>
      </c>
      <c r="Q75" s="247">
        <v>1</v>
      </c>
      <c r="R75" s="247"/>
      <c r="S75" s="306"/>
      <c r="T75" s="306"/>
    </row>
    <row r="76" spans="2:20" ht="15" customHeight="1">
      <c r="B76" s="247">
        <v>72</v>
      </c>
      <c r="C76" s="304" t="s">
        <v>525</v>
      </c>
      <c r="D76" s="247" t="s">
        <v>7</v>
      </c>
      <c r="E76" s="247" t="s">
        <v>584</v>
      </c>
      <c r="F76" s="247" t="s">
        <v>584</v>
      </c>
      <c r="G76" s="247" t="s">
        <v>584</v>
      </c>
      <c r="H76" s="247" t="s">
        <v>584</v>
      </c>
      <c r="I76" s="247" t="s">
        <v>584</v>
      </c>
      <c r="J76" s="247" t="s">
        <v>584</v>
      </c>
      <c r="K76" s="247" t="s">
        <v>584</v>
      </c>
      <c r="L76" s="247" t="s">
        <v>584</v>
      </c>
      <c r="M76" s="247" t="s">
        <v>482</v>
      </c>
      <c r="N76" s="247" t="s">
        <v>482</v>
      </c>
      <c r="O76" s="247" t="s">
        <v>482</v>
      </c>
      <c r="P76" s="247">
        <v>10</v>
      </c>
      <c r="Q76" s="247">
        <v>1</v>
      </c>
      <c r="R76" s="247"/>
      <c r="S76" s="306"/>
      <c r="T76" s="306"/>
    </row>
    <row r="77" spans="2:20" ht="15" customHeight="1">
      <c r="B77" s="247">
        <v>73</v>
      </c>
      <c r="C77" s="301" t="s">
        <v>509</v>
      </c>
      <c r="D77" s="247"/>
      <c r="E77" s="247"/>
      <c r="F77" s="247"/>
      <c r="G77" s="247" t="s">
        <v>584</v>
      </c>
      <c r="H77" s="247"/>
      <c r="I77" s="247" t="s">
        <v>584</v>
      </c>
      <c r="J77" s="247" t="s">
        <v>584</v>
      </c>
      <c r="K77" s="247" t="s">
        <v>584</v>
      </c>
      <c r="L77" s="247"/>
      <c r="M77" s="247" t="s">
        <v>482</v>
      </c>
      <c r="N77" s="247" t="s">
        <v>482</v>
      </c>
      <c r="O77" s="247" t="s">
        <v>482</v>
      </c>
      <c r="P77" s="247">
        <v>10</v>
      </c>
      <c r="Q77" s="247">
        <v>1</v>
      </c>
      <c r="R77" s="247"/>
      <c r="S77" s="306"/>
      <c r="T77" s="306"/>
    </row>
    <row r="78" spans="2:20" ht="15" customHeight="1">
      <c r="B78" s="247">
        <v>74</v>
      </c>
      <c r="C78" s="304" t="s">
        <v>331</v>
      </c>
      <c r="D78" s="247"/>
      <c r="E78" s="247"/>
      <c r="F78" s="247"/>
      <c r="G78" s="247"/>
      <c r="H78" s="247"/>
      <c r="I78" s="247"/>
      <c r="J78" s="247" t="s">
        <v>584</v>
      </c>
      <c r="K78" s="247" t="s">
        <v>584</v>
      </c>
      <c r="L78" s="247" t="s">
        <v>584</v>
      </c>
      <c r="M78" s="247" t="s">
        <v>482</v>
      </c>
      <c r="N78" s="247" t="s">
        <v>482</v>
      </c>
      <c r="O78" s="247" t="s">
        <v>482</v>
      </c>
      <c r="P78" s="247">
        <v>10</v>
      </c>
      <c r="Q78" s="247">
        <v>1</v>
      </c>
      <c r="R78" s="247"/>
      <c r="S78" s="306"/>
      <c r="T78" s="306"/>
    </row>
    <row r="79" spans="2:20" ht="15" customHeight="1">
      <c r="B79" s="247">
        <v>75</v>
      </c>
      <c r="C79" s="304" t="s">
        <v>526</v>
      </c>
      <c r="D79" s="247" t="s">
        <v>584</v>
      </c>
      <c r="E79" s="247" t="s">
        <v>584</v>
      </c>
      <c r="F79" s="247" t="s">
        <v>584</v>
      </c>
      <c r="G79" s="247" t="s">
        <v>584</v>
      </c>
      <c r="H79" s="247" t="s">
        <v>584</v>
      </c>
      <c r="I79" s="247" t="s">
        <v>584</v>
      </c>
      <c r="J79" s="247" t="s">
        <v>584</v>
      </c>
      <c r="K79" s="247" t="s">
        <v>584</v>
      </c>
      <c r="L79" s="247" t="s">
        <v>584</v>
      </c>
      <c r="M79" s="247" t="s">
        <v>482</v>
      </c>
      <c r="N79" s="247" t="s">
        <v>482</v>
      </c>
      <c r="O79" s="247" t="s">
        <v>482</v>
      </c>
      <c r="P79" s="247">
        <v>10</v>
      </c>
      <c r="Q79" s="247">
        <v>1</v>
      </c>
      <c r="R79" s="247"/>
      <c r="S79" s="306"/>
      <c r="T79" s="306"/>
    </row>
    <row r="80" spans="2:20" ht="15" customHeight="1">
      <c r="B80" s="247">
        <v>76</v>
      </c>
      <c r="C80" s="304" t="s">
        <v>338</v>
      </c>
      <c r="D80" s="247" t="s">
        <v>7</v>
      </c>
      <c r="E80" s="247" t="s">
        <v>7</v>
      </c>
      <c r="F80" s="247" t="s">
        <v>7</v>
      </c>
      <c r="G80" s="247" t="s">
        <v>584</v>
      </c>
      <c r="H80" s="247" t="s">
        <v>7</v>
      </c>
      <c r="I80" s="247" t="s">
        <v>584</v>
      </c>
      <c r="J80" s="247" t="s">
        <v>584</v>
      </c>
      <c r="K80" s="247" t="s">
        <v>7</v>
      </c>
      <c r="L80" s="247" t="s">
        <v>7</v>
      </c>
      <c r="M80" s="247" t="s">
        <v>482</v>
      </c>
      <c r="N80" s="247" t="s">
        <v>482</v>
      </c>
      <c r="O80" s="247" t="s">
        <v>482</v>
      </c>
      <c r="P80" s="247">
        <v>10</v>
      </c>
      <c r="Q80" s="247">
        <v>1</v>
      </c>
      <c r="R80" s="247"/>
      <c r="S80" s="306"/>
      <c r="T80" s="306"/>
    </row>
    <row r="81" spans="2:20" ht="15" customHeight="1">
      <c r="B81" s="247">
        <v>77</v>
      </c>
      <c r="C81" s="304" t="s">
        <v>527</v>
      </c>
      <c r="D81" s="247"/>
      <c r="E81" s="247"/>
      <c r="F81" s="247"/>
      <c r="G81" s="247" t="s">
        <v>584</v>
      </c>
      <c r="H81" s="247"/>
      <c r="I81" s="247" t="s">
        <v>584</v>
      </c>
      <c r="J81" s="247" t="s">
        <v>584</v>
      </c>
      <c r="K81" s="247" t="s">
        <v>584</v>
      </c>
      <c r="L81" s="247"/>
      <c r="M81" s="247" t="s">
        <v>482</v>
      </c>
      <c r="N81" s="247" t="s">
        <v>482</v>
      </c>
      <c r="O81" s="247" t="s">
        <v>482</v>
      </c>
      <c r="P81" s="247">
        <v>10</v>
      </c>
      <c r="Q81" s="247">
        <v>1</v>
      </c>
      <c r="R81" s="247"/>
      <c r="S81" s="306"/>
      <c r="T81" s="306"/>
    </row>
    <row r="82" spans="2:20" ht="15" customHeight="1">
      <c r="B82" s="247">
        <v>78</v>
      </c>
      <c r="C82" s="301" t="s">
        <v>528</v>
      </c>
      <c r="D82" s="247"/>
      <c r="E82" s="247" t="s">
        <v>584</v>
      </c>
      <c r="F82" s="247"/>
      <c r="G82" s="247"/>
      <c r="H82" s="247"/>
      <c r="I82" s="247"/>
      <c r="J82" s="247"/>
      <c r="K82" s="247"/>
      <c r="L82" s="247"/>
      <c r="M82" s="247" t="s">
        <v>482</v>
      </c>
      <c r="N82" s="247" t="s">
        <v>482</v>
      </c>
      <c r="O82" s="247" t="s">
        <v>482</v>
      </c>
      <c r="P82" s="247">
        <v>10</v>
      </c>
      <c r="Q82" s="247">
        <v>1</v>
      </c>
      <c r="R82" s="247"/>
      <c r="S82" s="306"/>
      <c r="T82" s="306"/>
    </row>
    <row r="83" spans="2:20" ht="15" customHeight="1">
      <c r="B83" s="247">
        <v>79</v>
      </c>
      <c r="C83" s="301" t="s">
        <v>529</v>
      </c>
      <c r="D83" s="247" t="s">
        <v>584</v>
      </c>
      <c r="E83" s="247" t="s">
        <v>7</v>
      </c>
      <c r="F83" s="247" t="s">
        <v>584</v>
      </c>
      <c r="G83" s="247" t="s">
        <v>584</v>
      </c>
      <c r="H83" s="247" t="s">
        <v>584</v>
      </c>
      <c r="I83" s="247" t="s">
        <v>584</v>
      </c>
      <c r="J83" s="247" t="s">
        <v>584</v>
      </c>
      <c r="K83" s="247" t="s">
        <v>584</v>
      </c>
      <c r="L83" s="247" t="s">
        <v>7</v>
      </c>
      <c r="M83" s="247" t="s">
        <v>482</v>
      </c>
      <c r="N83" s="247" t="s">
        <v>482</v>
      </c>
      <c r="O83" s="247" t="s">
        <v>482</v>
      </c>
      <c r="P83" s="247">
        <v>10</v>
      </c>
      <c r="Q83" s="247">
        <v>1</v>
      </c>
      <c r="R83" s="247"/>
      <c r="S83" s="306"/>
      <c r="T83" s="306"/>
    </row>
    <row r="84" spans="2:20" ht="15" customHeight="1">
      <c r="B84" s="247">
        <v>80</v>
      </c>
      <c r="C84" s="304" t="s">
        <v>352</v>
      </c>
      <c r="D84" s="247" t="s">
        <v>584</v>
      </c>
      <c r="E84" s="247" t="s">
        <v>7</v>
      </c>
      <c r="F84" s="247" t="s">
        <v>584</v>
      </c>
      <c r="G84" s="247" t="s">
        <v>584</v>
      </c>
      <c r="H84" s="247" t="s">
        <v>584</v>
      </c>
      <c r="I84" s="247" t="s">
        <v>584</v>
      </c>
      <c r="J84" s="247" t="s">
        <v>584</v>
      </c>
      <c r="K84" s="247" t="s">
        <v>584</v>
      </c>
      <c r="L84" s="247" t="s">
        <v>584</v>
      </c>
      <c r="M84" s="247" t="s">
        <v>482</v>
      </c>
      <c r="N84" s="247" t="s">
        <v>482</v>
      </c>
      <c r="O84" s="247" t="s">
        <v>482</v>
      </c>
      <c r="P84" s="247">
        <v>10</v>
      </c>
      <c r="Q84" s="247">
        <v>1</v>
      </c>
      <c r="R84" s="247"/>
      <c r="S84" s="306"/>
      <c r="T84" s="306"/>
    </row>
    <row r="85" spans="2:20" ht="15" customHeight="1">
      <c r="B85" s="247">
        <v>81</v>
      </c>
      <c r="C85" s="301" t="s">
        <v>356</v>
      </c>
      <c r="D85" s="247" t="s">
        <v>584</v>
      </c>
      <c r="E85" s="247"/>
      <c r="F85" s="247"/>
      <c r="G85" s="247" t="s">
        <v>584</v>
      </c>
      <c r="H85" s="247"/>
      <c r="I85" s="247" t="s">
        <v>584</v>
      </c>
      <c r="J85" s="247" t="s">
        <v>584</v>
      </c>
      <c r="K85" s="247" t="s">
        <v>584</v>
      </c>
      <c r="L85" s="247"/>
      <c r="M85" s="247" t="s">
        <v>482</v>
      </c>
      <c r="N85" s="247" t="s">
        <v>482</v>
      </c>
      <c r="O85" s="247" t="s">
        <v>482</v>
      </c>
      <c r="P85" s="247">
        <v>10</v>
      </c>
      <c r="Q85" s="247">
        <v>1</v>
      </c>
      <c r="R85" s="247"/>
      <c r="S85" s="306"/>
      <c r="T85" s="306"/>
    </row>
    <row r="86" spans="2:20" ht="15" customHeight="1">
      <c r="B86" s="247">
        <v>82</v>
      </c>
      <c r="C86" s="301" t="s">
        <v>530</v>
      </c>
      <c r="D86" s="247" t="s">
        <v>7</v>
      </c>
      <c r="E86" s="247" t="s">
        <v>584</v>
      </c>
      <c r="F86" s="247" t="s">
        <v>584</v>
      </c>
      <c r="G86" s="247" t="s">
        <v>584</v>
      </c>
      <c r="H86" s="247" t="s">
        <v>584</v>
      </c>
      <c r="I86" s="247" t="s">
        <v>584</v>
      </c>
      <c r="J86" s="247" t="s">
        <v>584</v>
      </c>
      <c r="K86" s="247" t="s">
        <v>584</v>
      </c>
      <c r="L86" s="247" t="s">
        <v>584</v>
      </c>
      <c r="M86" s="247" t="s">
        <v>482</v>
      </c>
      <c r="N86" s="247" t="s">
        <v>482</v>
      </c>
      <c r="O86" s="247" t="s">
        <v>482</v>
      </c>
      <c r="P86" s="247">
        <v>10</v>
      </c>
      <c r="Q86" s="247">
        <v>1</v>
      </c>
      <c r="R86" s="247"/>
      <c r="S86" s="306"/>
      <c r="T86" s="306"/>
    </row>
    <row r="87" spans="2:20" ht="15" customHeight="1">
      <c r="B87" s="247">
        <v>83</v>
      </c>
      <c r="C87" s="301" t="s">
        <v>361</v>
      </c>
      <c r="D87" s="247"/>
      <c r="E87" s="247"/>
      <c r="F87" s="247" t="s">
        <v>584</v>
      </c>
      <c r="G87" s="247"/>
      <c r="H87" s="247"/>
      <c r="I87" s="247"/>
      <c r="J87" s="247"/>
      <c r="K87" s="247" t="s">
        <v>584</v>
      </c>
      <c r="L87" s="247"/>
      <c r="M87" s="247" t="s">
        <v>482</v>
      </c>
      <c r="N87" s="247" t="s">
        <v>482</v>
      </c>
      <c r="O87" s="247" t="s">
        <v>482</v>
      </c>
      <c r="P87" s="247">
        <v>10</v>
      </c>
      <c r="Q87" s="247">
        <v>1</v>
      </c>
      <c r="R87" s="247"/>
      <c r="S87" s="306"/>
      <c r="T87" s="306"/>
    </row>
    <row r="88" spans="2:20" ht="15" customHeight="1">
      <c r="B88" s="247">
        <v>84</v>
      </c>
      <c r="C88" s="301" t="s">
        <v>364</v>
      </c>
      <c r="D88" s="247"/>
      <c r="E88" s="247"/>
      <c r="F88" s="247"/>
      <c r="G88" s="247" t="s">
        <v>584</v>
      </c>
      <c r="H88" s="247"/>
      <c r="I88" s="247" t="s">
        <v>584</v>
      </c>
      <c r="J88" s="247" t="s">
        <v>584</v>
      </c>
      <c r="K88" s="247" t="s">
        <v>584</v>
      </c>
      <c r="L88" s="247"/>
      <c r="M88" s="247" t="s">
        <v>482</v>
      </c>
      <c r="N88" s="247" t="s">
        <v>482</v>
      </c>
      <c r="O88" s="247" t="s">
        <v>482</v>
      </c>
      <c r="P88" s="247">
        <v>10</v>
      </c>
      <c r="Q88" s="247">
        <v>1</v>
      </c>
      <c r="R88" s="247"/>
      <c r="S88" s="306"/>
      <c r="T88" s="306"/>
    </row>
    <row r="89" spans="2:20" ht="15" customHeight="1">
      <c r="B89" s="247">
        <v>85</v>
      </c>
      <c r="C89" s="301" t="s">
        <v>531</v>
      </c>
      <c r="D89" s="247"/>
      <c r="E89" s="247"/>
      <c r="F89" s="247"/>
      <c r="G89" s="247" t="s">
        <v>584</v>
      </c>
      <c r="H89" s="247"/>
      <c r="I89" s="247" t="s">
        <v>584</v>
      </c>
      <c r="J89" s="247" t="s">
        <v>584</v>
      </c>
      <c r="K89" s="247" t="s">
        <v>584</v>
      </c>
      <c r="L89" s="247" t="s">
        <v>584</v>
      </c>
      <c r="M89" s="247" t="s">
        <v>482</v>
      </c>
      <c r="N89" s="247" t="s">
        <v>482</v>
      </c>
      <c r="O89" s="247" t="s">
        <v>482</v>
      </c>
      <c r="P89" s="247">
        <v>10</v>
      </c>
      <c r="Q89" s="247">
        <v>1</v>
      </c>
      <c r="R89" s="247"/>
      <c r="S89" s="306"/>
      <c r="T89" s="306"/>
    </row>
    <row r="90" spans="2:20" ht="15" customHeight="1">
      <c r="B90" s="247">
        <v>86</v>
      </c>
      <c r="C90" s="304" t="s">
        <v>372</v>
      </c>
      <c r="D90" s="247"/>
      <c r="E90" s="247"/>
      <c r="F90" s="247"/>
      <c r="G90" s="247" t="s">
        <v>584</v>
      </c>
      <c r="H90" s="247"/>
      <c r="I90" s="247" t="s">
        <v>584</v>
      </c>
      <c r="J90" s="247" t="s">
        <v>584</v>
      </c>
      <c r="K90" s="247"/>
      <c r="L90" s="247"/>
      <c r="M90" s="247" t="s">
        <v>482</v>
      </c>
      <c r="N90" s="247" t="s">
        <v>482</v>
      </c>
      <c r="O90" s="247" t="s">
        <v>482</v>
      </c>
      <c r="P90" s="247">
        <v>10</v>
      </c>
      <c r="Q90" s="247">
        <v>1</v>
      </c>
      <c r="R90" s="247"/>
      <c r="S90" s="306"/>
      <c r="T90" s="306"/>
    </row>
    <row r="91" spans="2:20" ht="15" customHeight="1">
      <c r="B91" s="247">
        <v>87</v>
      </c>
      <c r="C91" s="304" t="s">
        <v>532</v>
      </c>
      <c r="D91" s="247" t="s">
        <v>584</v>
      </c>
      <c r="E91" s="247"/>
      <c r="F91" s="247"/>
      <c r="G91" s="247" t="s">
        <v>584</v>
      </c>
      <c r="H91" s="247"/>
      <c r="I91" s="247" t="s">
        <v>584</v>
      </c>
      <c r="J91" s="247" t="s">
        <v>584</v>
      </c>
      <c r="K91" s="247" t="s">
        <v>584</v>
      </c>
      <c r="L91" s="247"/>
      <c r="M91" s="247" t="s">
        <v>482</v>
      </c>
      <c r="N91" s="247" t="s">
        <v>482</v>
      </c>
      <c r="O91" s="247" t="s">
        <v>482</v>
      </c>
      <c r="P91" s="247">
        <v>10</v>
      </c>
      <c r="Q91" s="247">
        <v>1</v>
      </c>
      <c r="R91" s="247"/>
      <c r="S91" s="306"/>
      <c r="T91" s="306"/>
    </row>
    <row r="92" spans="2:20" ht="15" customHeight="1">
      <c r="B92" s="247">
        <v>88</v>
      </c>
      <c r="C92" s="301" t="s">
        <v>533</v>
      </c>
      <c r="D92" s="247" t="s">
        <v>584</v>
      </c>
      <c r="E92" s="247" t="s">
        <v>584</v>
      </c>
      <c r="F92" s="247" t="s">
        <v>584</v>
      </c>
      <c r="G92" s="247" t="s">
        <v>584</v>
      </c>
      <c r="H92" s="247" t="s">
        <v>584</v>
      </c>
      <c r="I92" s="247" t="s">
        <v>584</v>
      </c>
      <c r="J92" s="247" t="s">
        <v>584</v>
      </c>
      <c r="K92" s="247" t="s">
        <v>584</v>
      </c>
      <c r="L92" s="247" t="s">
        <v>584</v>
      </c>
      <c r="M92" s="247" t="s">
        <v>482</v>
      </c>
      <c r="N92" s="247" t="s">
        <v>482</v>
      </c>
      <c r="O92" s="247" t="s">
        <v>482</v>
      </c>
      <c r="P92" s="247">
        <v>10</v>
      </c>
      <c r="Q92" s="247">
        <v>1</v>
      </c>
      <c r="R92" s="247"/>
      <c r="S92" s="306"/>
      <c r="T92" s="306"/>
    </row>
    <row r="93" spans="2:20" ht="15" customHeight="1">
      <c r="B93" s="247">
        <v>89</v>
      </c>
      <c r="C93" s="304" t="s">
        <v>534</v>
      </c>
      <c r="D93" s="247" t="s">
        <v>584</v>
      </c>
      <c r="E93" s="247"/>
      <c r="F93" s="247"/>
      <c r="G93" s="247"/>
      <c r="H93" s="247"/>
      <c r="I93" s="247"/>
      <c r="J93" s="247"/>
      <c r="K93" s="247"/>
      <c r="L93" s="247"/>
      <c r="M93" s="247" t="s">
        <v>482</v>
      </c>
      <c r="N93" s="247" t="s">
        <v>482</v>
      </c>
      <c r="O93" s="247" t="s">
        <v>482</v>
      </c>
      <c r="P93" s="247">
        <v>10</v>
      </c>
      <c r="Q93" s="247">
        <v>1</v>
      </c>
      <c r="R93" s="247"/>
      <c r="S93" s="306"/>
      <c r="T93" s="306"/>
    </row>
    <row r="94" spans="2:20" ht="15" customHeight="1">
      <c r="B94" s="247">
        <v>90</v>
      </c>
      <c r="C94" s="304" t="s">
        <v>535</v>
      </c>
      <c r="D94" s="247"/>
      <c r="E94" s="247"/>
      <c r="F94" s="247"/>
      <c r="G94" s="247" t="s">
        <v>584</v>
      </c>
      <c r="H94" s="247"/>
      <c r="I94" s="247" t="s">
        <v>584</v>
      </c>
      <c r="J94" s="247" t="s">
        <v>584</v>
      </c>
      <c r="K94" s="247"/>
      <c r="L94" s="247" t="s">
        <v>584</v>
      </c>
      <c r="M94" s="247" t="s">
        <v>482</v>
      </c>
      <c r="N94" s="247" t="s">
        <v>482</v>
      </c>
      <c r="O94" s="247" t="s">
        <v>482</v>
      </c>
      <c r="P94" s="247">
        <v>10</v>
      </c>
      <c r="Q94" s="247">
        <v>1</v>
      </c>
      <c r="R94" s="247"/>
      <c r="S94" s="306"/>
      <c r="T94" s="306"/>
    </row>
    <row r="95" spans="2:20" ht="15" customHeight="1">
      <c r="B95" s="247">
        <v>91</v>
      </c>
      <c r="C95" s="301" t="s">
        <v>389</v>
      </c>
      <c r="D95" s="247" t="s">
        <v>584</v>
      </c>
      <c r="E95" s="247"/>
      <c r="F95" s="247"/>
      <c r="G95" s="247" t="s">
        <v>584</v>
      </c>
      <c r="H95" s="247"/>
      <c r="I95" s="247" t="s">
        <v>584</v>
      </c>
      <c r="J95" s="247" t="s">
        <v>584</v>
      </c>
      <c r="K95" s="247" t="s">
        <v>584</v>
      </c>
      <c r="L95" s="247" t="s">
        <v>584</v>
      </c>
      <c r="M95" s="247" t="s">
        <v>482</v>
      </c>
      <c r="N95" s="247" t="s">
        <v>482</v>
      </c>
      <c r="O95" s="247" t="s">
        <v>482</v>
      </c>
      <c r="P95" s="247">
        <v>10</v>
      </c>
      <c r="Q95" s="247">
        <v>1</v>
      </c>
      <c r="R95" s="247"/>
      <c r="S95" s="306"/>
      <c r="T95" s="306"/>
    </row>
    <row r="96" spans="2:20" ht="15" customHeight="1">
      <c r="B96" s="247">
        <v>92</v>
      </c>
      <c r="C96" s="304" t="s">
        <v>536</v>
      </c>
      <c r="D96" s="247" t="s">
        <v>584</v>
      </c>
      <c r="E96" s="247" t="s">
        <v>584</v>
      </c>
      <c r="F96" s="247" t="s">
        <v>584</v>
      </c>
      <c r="G96" s="247" t="s">
        <v>584</v>
      </c>
      <c r="H96" s="247" t="s">
        <v>584</v>
      </c>
      <c r="I96" s="247" t="s">
        <v>584</v>
      </c>
      <c r="J96" s="247" t="s">
        <v>584</v>
      </c>
      <c r="K96" s="247" t="s">
        <v>584</v>
      </c>
      <c r="L96" s="247" t="s">
        <v>584</v>
      </c>
      <c r="M96" s="247" t="s">
        <v>482</v>
      </c>
      <c r="N96" s="247" t="s">
        <v>482</v>
      </c>
      <c r="O96" s="247" t="s">
        <v>482</v>
      </c>
      <c r="P96" s="247">
        <v>10</v>
      </c>
      <c r="Q96" s="247">
        <v>1</v>
      </c>
      <c r="R96" s="247"/>
      <c r="S96" s="306"/>
      <c r="T96" s="306"/>
    </row>
    <row r="97" spans="2:20" ht="15" customHeight="1">
      <c r="B97" s="247">
        <v>93</v>
      </c>
      <c r="C97" s="304" t="s">
        <v>397</v>
      </c>
      <c r="D97" s="247" t="s">
        <v>584</v>
      </c>
      <c r="E97" s="247" t="s">
        <v>584</v>
      </c>
      <c r="F97" s="247" t="s">
        <v>584</v>
      </c>
      <c r="G97" s="247" t="s">
        <v>584</v>
      </c>
      <c r="H97" s="247" t="s">
        <v>584</v>
      </c>
      <c r="I97" s="247" t="s">
        <v>584</v>
      </c>
      <c r="J97" s="247" t="s">
        <v>584</v>
      </c>
      <c r="K97" s="247" t="s">
        <v>584</v>
      </c>
      <c r="L97" s="247" t="s">
        <v>584</v>
      </c>
      <c r="M97" s="247" t="s">
        <v>482</v>
      </c>
      <c r="N97" s="247" t="s">
        <v>482</v>
      </c>
      <c r="O97" s="247" t="s">
        <v>482</v>
      </c>
      <c r="P97" s="247">
        <v>10</v>
      </c>
      <c r="Q97" s="247">
        <v>1</v>
      </c>
      <c r="R97" s="247"/>
      <c r="S97" s="306"/>
      <c r="T97" s="306"/>
    </row>
    <row r="98" spans="2:20" ht="15" customHeight="1">
      <c r="B98" s="247">
        <v>94</v>
      </c>
      <c r="C98" s="304" t="s">
        <v>537</v>
      </c>
      <c r="D98" s="247" t="s">
        <v>584</v>
      </c>
      <c r="E98" s="247" t="s">
        <v>584</v>
      </c>
      <c r="F98" s="247" t="s">
        <v>584</v>
      </c>
      <c r="G98" s="247" t="s">
        <v>584</v>
      </c>
      <c r="H98" s="247" t="s">
        <v>584</v>
      </c>
      <c r="I98" s="247" t="s">
        <v>584</v>
      </c>
      <c r="J98" s="247" t="s">
        <v>584</v>
      </c>
      <c r="K98" s="247" t="s">
        <v>584</v>
      </c>
      <c r="L98" s="247" t="s">
        <v>584</v>
      </c>
      <c r="M98" s="247" t="s">
        <v>482</v>
      </c>
      <c r="N98" s="247" t="s">
        <v>482</v>
      </c>
      <c r="O98" s="247" t="s">
        <v>482</v>
      </c>
      <c r="P98" s="247">
        <v>10</v>
      </c>
      <c r="Q98" s="247">
        <v>1</v>
      </c>
      <c r="R98" s="263"/>
      <c r="S98" s="306"/>
      <c r="T98" s="306"/>
    </row>
    <row r="99" spans="2:20" ht="15" customHeight="1">
      <c r="B99" s="247">
        <v>95</v>
      </c>
      <c r="C99" s="304" t="s">
        <v>538</v>
      </c>
      <c r="D99" s="247"/>
      <c r="E99" s="247"/>
      <c r="F99" s="247"/>
      <c r="G99" s="247" t="s">
        <v>584</v>
      </c>
      <c r="H99" s="247"/>
      <c r="I99" s="247" t="s">
        <v>584</v>
      </c>
      <c r="J99" s="247" t="s">
        <v>584</v>
      </c>
      <c r="K99" s="247" t="s">
        <v>584</v>
      </c>
      <c r="L99" s="247"/>
      <c r="M99" s="247" t="s">
        <v>482</v>
      </c>
      <c r="N99" s="247" t="s">
        <v>482</v>
      </c>
      <c r="O99" s="247" t="s">
        <v>482</v>
      </c>
      <c r="P99" s="247">
        <v>10</v>
      </c>
      <c r="Q99" s="247">
        <v>1</v>
      </c>
      <c r="R99" s="263"/>
      <c r="S99" s="306"/>
      <c r="T99" s="306"/>
    </row>
    <row r="100" spans="2:20" ht="15" customHeight="1">
      <c r="B100" s="247">
        <v>96</v>
      </c>
      <c r="C100" s="304" t="s">
        <v>539</v>
      </c>
      <c r="D100" s="247"/>
      <c r="E100" s="247"/>
      <c r="F100" s="247"/>
      <c r="G100" s="247" t="s">
        <v>584</v>
      </c>
      <c r="H100" s="247"/>
      <c r="I100" s="247" t="s">
        <v>584</v>
      </c>
      <c r="J100" s="247" t="s">
        <v>584</v>
      </c>
      <c r="K100" s="247" t="s">
        <v>584</v>
      </c>
      <c r="L100" s="247"/>
      <c r="M100" s="247" t="s">
        <v>482</v>
      </c>
      <c r="N100" s="247" t="s">
        <v>482</v>
      </c>
      <c r="O100" s="247" t="s">
        <v>482</v>
      </c>
      <c r="P100" s="247">
        <v>10</v>
      </c>
      <c r="Q100" s="247">
        <v>1</v>
      </c>
      <c r="R100" s="263"/>
      <c r="S100" s="306"/>
      <c r="T100" s="306"/>
    </row>
    <row r="101" spans="2:20" ht="15" customHeight="1">
      <c r="B101" s="247">
        <v>97</v>
      </c>
      <c r="C101" s="304" t="s">
        <v>540</v>
      </c>
      <c r="D101" s="247" t="s">
        <v>584</v>
      </c>
      <c r="E101" s="247" t="s">
        <v>584</v>
      </c>
      <c r="F101" s="247" t="s">
        <v>584</v>
      </c>
      <c r="G101" s="247" t="s">
        <v>584</v>
      </c>
      <c r="H101" s="247" t="s">
        <v>584</v>
      </c>
      <c r="I101" s="247" t="s">
        <v>584</v>
      </c>
      <c r="J101" s="247" t="s">
        <v>584</v>
      </c>
      <c r="K101" s="247" t="s">
        <v>584</v>
      </c>
      <c r="L101" s="247" t="s">
        <v>584</v>
      </c>
      <c r="M101" s="247" t="s">
        <v>482</v>
      </c>
      <c r="N101" s="247" t="s">
        <v>482</v>
      </c>
      <c r="O101" s="247" t="s">
        <v>482</v>
      </c>
      <c r="P101" s="247">
        <v>10</v>
      </c>
      <c r="Q101" s="247">
        <v>1</v>
      </c>
      <c r="R101" s="263"/>
      <c r="S101" s="306"/>
      <c r="T101" s="306"/>
    </row>
    <row r="102" spans="2:20" ht="15" customHeight="1">
      <c r="B102" s="247">
        <v>98</v>
      </c>
      <c r="C102" s="304" t="s">
        <v>541</v>
      </c>
      <c r="D102" s="247" t="s">
        <v>584</v>
      </c>
      <c r="E102" s="247" t="s">
        <v>584</v>
      </c>
      <c r="F102" s="247" t="s">
        <v>584</v>
      </c>
      <c r="G102" s="247" t="s">
        <v>584</v>
      </c>
      <c r="H102" s="247" t="s">
        <v>584</v>
      </c>
      <c r="I102" s="247" t="s">
        <v>584</v>
      </c>
      <c r="J102" s="247" t="s">
        <v>584</v>
      </c>
      <c r="K102" s="247" t="s">
        <v>584</v>
      </c>
      <c r="L102" s="247" t="s">
        <v>584</v>
      </c>
      <c r="M102" s="247" t="s">
        <v>482</v>
      </c>
      <c r="N102" s="247" t="s">
        <v>482</v>
      </c>
      <c r="O102" s="247" t="s">
        <v>482</v>
      </c>
      <c r="P102" s="247">
        <v>10</v>
      </c>
      <c r="Q102" s="247">
        <v>1</v>
      </c>
      <c r="R102" s="263"/>
      <c r="S102" s="306"/>
      <c r="T102" s="306"/>
    </row>
    <row r="103" spans="2:20" ht="15" customHeight="1">
      <c r="B103" s="247">
        <v>99</v>
      </c>
      <c r="C103" s="304" t="s">
        <v>542</v>
      </c>
      <c r="D103" s="247" t="s">
        <v>584</v>
      </c>
      <c r="E103" s="247" t="s">
        <v>584</v>
      </c>
      <c r="F103" s="247" t="s">
        <v>584</v>
      </c>
      <c r="G103" s="247" t="s">
        <v>584</v>
      </c>
      <c r="H103" s="247" t="s">
        <v>584</v>
      </c>
      <c r="I103" s="247" t="s">
        <v>584</v>
      </c>
      <c r="J103" s="247" t="s">
        <v>584</v>
      </c>
      <c r="K103" s="247" t="s">
        <v>584</v>
      </c>
      <c r="L103" s="247" t="s">
        <v>584</v>
      </c>
      <c r="M103" s="247" t="s">
        <v>482</v>
      </c>
      <c r="N103" s="247" t="s">
        <v>482</v>
      </c>
      <c r="O103" s="247" t="s">
        <v>482</v>
      </c>
      <c r="P103" s="247">
        <v>10</v>
      </c>
      <c r="Q103" s="247">
        <v>1</v>
      </c>
      <c r="R103" s="263"/>
      <c r="S103" s="306"/>
      <c r="T103" s="306"/>
    </row>
    <row r="104" spans="2:20" ht="15" customHeight="1">
      <c r="B104" s="247">
        <v>100</v>
      </c>
      <c r="C104" s="304" t="s">
        <v>543</v>
      </c>
      <c r="D104" s="247"/>
      <c r="E104" s="247" t="s">
        <v>584</v>
      </c>
      <c r="F104" s="247" t="s">
        <v>584</v>
      </c>
      <c r="G104" s="247" t="s">
        <v>584</v>
      </c>
      <c r="H104" s="247" t="s">
        <v>584</v>
      </c>
      <c r="I104" s="247" t="s">
        <v>584</v>
      </c>
      <c r="J104" s="247" t="s">
        <v>584</v>
      </c>
      <c r="K104" s="247" t="s">
        <v>584</v>
      </c>
      <c r="L104" s="247" t="s">
        <v>584</v>
      </c>
      <c r="M104" s="247" t="s">
        <v>482</v>
      </c>
      <c r="N104" s="247" t="s">
        <v>482</v>
      </c>
      <c r="O104" s="247" t="s">
        <v>482</v>
      </c>
      <c r="P104" s="247">
        <v>10</v>
      </c>
      <c r="Q104" s="247">
        <v>1</v>
      </c>
      <c r="R104" s="263"/>
      <c r="S104" s="306"/>
      <c r="T104" s="306"/>
    </row>
    <row r="105" spans="2:20" ht="15" customHeight="1">
      <c r="B105" s="247">
        <v>101</v>
      </c>
      <c r="C105" s="304" t="s">
        <v>426</v>
      </c>
      <c r="D105" s="247"/>
      <c r="E105" s="247"/>
      <c r="F105" s="247"/>
      <c r="G105" s="247" t="s">
        <v>584</v>
      </c>
      <c r="H105" s="247" t="s">
        <v>584</v>
      </c>
      <c r="I105" s="247" t="s">
        <v>584</v>
      </c>
      <c r="J105" s="247" t="s">
        <v>584</v>
      </c>
      <c r="K105" s="247" t="s">
        <v>584</v>
      </c>
      <c r="L105" s="247" t="s">
        <v>584</v>
      </c>
      <c r="M105" s="247" t="s">
        <v>482</v>
      </c>
      <c r="N105" s="247" t="s">
        <v>482</v>
      </c>
      <c r="O105" s="247" t="s">
        <v>482</v>
      </c>
      <c r="P105" s="247">
        <v>10</v>
      </c>
      <c r="Q105" s="247">
        <v>1</v>
      </c>
      <c r="R105" s="263"/>
      <c r="S105" s="306"/>
      <c r="T105" s="306"/>
    </row>
    <row r="106" spans="2:20" ht="15" customHeight="1">
      <c r="B106" s="247">
        <v>102</v>
      </c>
      <c r="C106" s="304" t="s">
        <v>428</v>
      </c>
      <c r="D106" s="247" t="s">
        <v>584</v>
      </c>
      <c r="E106" s="247" t="s">
        <v>584</v>
      </c>
      <c r="F106" s="247" t="s">
        <v>584</v>
      </c>
      <c r="G106" s="247" t="s">
        <v>584</v>
      </c>
      <c r="H106" s="247" t="s">
        <v>584</v>
      </c>
      <c r="I106" s="247" t="s">
        <v>584</v>
      </c>
      <c r="J106" s="247" t="s">
        <v>584</v>
      </c>
      <c r="K106" s="247" t="s">
        <v>584</v>
      </c>
      <c r="L106" s="247" t="s">
        <v>584</v>
      </c>
      <c r="M106" s="247" t="s">
        <v>482</v>
      </c>
      <c r="N106" s="247" t="s">
        <v>482</v>
      </c>
      <c r="O106" s="247" t="s">
        <v>482</v>
      </c>
      <c r="P106" s="247">
        <v>10</v>
      </c>
      <c r="Q106" s="247">
        <v>1</v>
      </c>
      <c r="R106" s="263"/>
      <c r="S106" s="306"/>
      <c r="T106" s="306"/>
    </row>
    <row r="107" spans="2:20" ht="15" customHeight="1">
      <c r="B107" s="247">
        <v>103</v>
      </c>
      <c r="C107" s="304" t="s">
        <v>544</v>
      </c>
      <c r="D107" s="247"/>
      <c r="E107" s="247"/>
      <c r="F107" s="247"/>
      <c r="G107" s="247"/>
      <c r="H107" s="247" t="s">
        <v>584</v>
      </c>
      <c r="I107" s="247" t="s">
        <v>584</v>
      </c>
      <c r="J107" s="247" t="s">
        <v>584</v>
      </c>
      <c r="K107" s="247" t="s">
        <v>584</v>
      </c>
      <c r="L107" s="247" t="s">
        <v>584</v>
      </c>
      <c r="M107" s="247" t="s">
        <v>482</v>
      </c>
      <c r="N107" s="247" t="s">
        <v>482</v>
      </c>
      <c r="O107" s="247" t="s">
        <v>482</v>
      </c>
      <c r="P107" s="247">
        <v>10</v>
      </c>
      <c r="Q107" s="247">
        <v>1</v>
      </c>
      <c r="R107" s="263"/>
      <c r="S107" s="306"/>
      <c r="T107" s="306"/>
    </row>
    <row r="108" spans="2:20" ht="15" customHeight="1">
      <c r="B108" s="247">
        <v>104</v>
      </c>
      <c r="C108" s="304" t="s">
        <v>545</v>
      </c>
      <c r="D108" s="247" t="s">
        <v>584</v>
      </c>
      <c r="E108" s="247" t="s">
        <v>584</v>
      </c>
      <c r="F108" s="247" t="s">
        <v>584</v>
      </c>
      <c r="G108" s="247" t="s">
        <v>584</v>
      </c>
      <c r="H108" s="247" t="s">
        <v>584</v>
      </c>
      <c r="I108" s="247" t="s">
        <v>584</v>
      </c>
      <c r="J108" s="247" t="s">
        <v>584</v>
      </c>
      <c r="K108" s="247" t="s">
        <v>584</v>
      </c>
      <c r="L108" s="247" t="s">
        <v>584</v>
      </c>
      <c r="M108" s="247" t="s">
        <v>482</v>
      </c>
      <c r="N108" s="247" t="s">
        <v>482</v>
      </c>
      <c r="O108" s="247" t="s">
        <v>482</v>
      </c>
      <c r="P108" s="247">
        <v>10</v>
      </c>
      <c r="Q108" s="247">
        <v>1</v>
      </c>
      <c r="R108" s="263"/>
      <c r="S108" s="306"/>
      <c r="T108" s="306"/>
    </row>
    <row r="109" spans="2:20" ht="15" customHeight="1">
      <c r="B109" s="247">
        <v>105</v>
      </c>
      <c r="C109" s="305" t="s">
        <v>439</v>
      </c>
      <c r="D109" s="247"/>
      <c r="E109" s="247"/>
      <c r="F109" s="247"/>
      <c r="G109" s="247" t="s">
        <v>584</v>
      </c>
      <c r="H109" s="247"/>
      <c r="I109" s="247" t="s">
        <v>584</v>
      </c>
      <c r="J109" s="247" t="s">
        <v>584</v>
      </c>
      <c r="K109" s="247"/>
      <c r="L109" s="247"/>
      <c r="M109" s="247" t="s">
        <v>482</v>
      </c>
      <c r="N109" s="247" t="s">
        <v>482</v>
      </c>
      <c r="O109" s="247" t="s">
        <v>482</v>
      </c>
      <c r="P109" s="247">
        <v>10</v>
      </c>
      <c r="Q109" s="247">
        <v>1</v>
      </c>
      <c r="R109" s="263"/>
      <c r="S109" s="306"/>
      <c r="T109" s="306"/>
    </row>
    <row r="110" spans="2:20" ht="15" customHeight="1">
      <c r="B110" s="247">
        <v>106</v>
      </c>
      <c r="C110" s="305" t="s">
        <v>546</v>
      </c>
      <c r="D110" s="247" t="s">
        <v>584</v>
      </c>
      <c r="E110" s="247" t="s">
        <v>584</v>
      </c>
      <c r="F110" s="247" t="s">
        <v>584</v>
      </c>
      <c r="G110" s="247" t="s">
        <v>584</v>
      </c>
      <c r="H110" s="247" t="s">
        <v>584</v>
      </c>
      <c r="I110" s="247" t="s">
        <v>584</v>
      </c>
      <c r="J110" s="247" t="s">
        <v>584</v>
      </c>
      <c r="K110" s="247" t="s">
        <v>584</v>
      </c>
      <c r="L110" s="247" t="s">
        <v>584</v>
      </c>
      <c r="M110" s="247" t="s">
        <v>482</v>
      </c>
      <c r="N110" s="247" t="s">
        <v>482</v>
      </c>
      <c r="O110" s="247" t="s">
        <v>482</v>
      </c>
      <c r="P110" s="247">
        <v>10</v>
      </c>
      <c r="Q110" s="247">
        <v>1</v>
      </c>
      <c r="R110" s="263"/>
      <c r="S110" s="306"/>
      <c r="T110" s="306"/>
    </row>
    <row r="111" spans="2:20" ht="15" customHeight="1">
      <c r="B111" s="247">
        <v>107</v>
      </c>
      <c r="C111" s="305" t="s">
        <v>547</v>
      </c>
      <c r="D111" s="247"/>
      <c r="E111" s="247"/>
      <c r="F111" s="247"/>
      <c r="G111" s="247" t="s">
        <v>584</v>
      </c>
      <c r="H111" s="247" t="s">
        <v>584</v>
      </c>
      <c r="I111" s="247" t="s">
        <v>584</v>
      </c>
      <c r="J111" s="247" t="s">
        <v>584</v>
      </c>
      <c r="K111" s="247" t="s">
        <v>584</v>
      </c>
      <c r="L111" s="247"/>
      <c r="M111" s="247" t="s">
        <v>482</v>
      </c>
      <c r="N111" s="247" t="s">
        <v>482</v>
      </c>
      <c r="O111" s="247" t="s">
        <v>482</v>
      </c>
      <c r="P111" s="247">
        <v>10</v>
      </c>
      <c r="Q111" s="247">
        <v>1</v>
      </c>
      <c r="R111" s="263"/>
      <c r="S111" s="306"/>
      <c r="T111" s="306"/>
    </row>
    <row r="112" spans="2:20" ht="15" customHeight="1">
      <c r="B112" s="247">
        <v>108</v>
      </c>
      <c r="C112" s="305" t="s">
        <v>449</v>
      </c>
      <c r="D112" s="247"/>
      <c r="E112" s="247"/>
      <c r="F112" s="247"/>
      <c r="G112" s="247" t="s">
        <v>584</v>
      </c>
      <c r="H112" s="247"/>
      <c r="I112" s="247" t="s">
        <v>584</v>
      </c>
      <c r="J112" s="247" t="s">
        <v>584</v>
      </c>
      <c r="K112" s="247"/>
      <c r="L112" s="247"/>
      <c r="M112" s="247" t="s">
        <v>482</v>
      </c>
      <c r="N112" s="247" t="s">
        <v>482</v>
      </c>
      <c r="O112" s="247" t="s">
        <v>482</v>
      </c>
      <c r="P112" s="247">
        <v>10</v>
      </c>
      <c r="Q112" s="247">
        <v>1</v>
      </c>
      <c r="R112" s="263"/>
      <c r="S112" s="306"/>
      <c r="T112" s="306"/>
    </row>
    <row r="113" spans="2:20" ht="15" customHeight="1">
      <c r="B113" s="247">
        <v>109</v>
      </c>
      <c r="C113" s="304" t="s">
        <v>548</v>
      </c>
      <c r="D113" s="247"/>
      <c r="E113" s="247"/>
      <c r="F113" s="247" t="s">
        <v>584</v>
      </c>
      <c r="G113" s="247" t="s">
        <v>584</v>
      </c>
      <c r="H113" s="247" t="s">
        <v>584</v>
      </c>
      <c r="I113" s="247" t="s">
        <v>584</v>
      </c>
      <c r="J113" s="247" t="s">
        <v>584</v>
      </c>
      <c r="K113" s="247" t="s">
        <v>584</v>
      </c>
      <c r="L113" s="247"/>
      <c r="M113" s="247" t="s">
        <v>482</v>
      </c>
      <c r="N113" s="247" t="s">
        <v>482</v>
      </c>
      <c r="O113" s="247" t="s">
        <v>482</v>
      </c>
      <c r="P113" s="247">
        <v>10</v>
      </c>
      <c r="Q113" s="247">
        <v>1</v>
      </c>
      <c r="R113" s="263"/>
      <c r="S113" s="306"/>
      <c r="T113" s="306"/>
    </row>
    <row r="114" spans="2:20" ht="15" customHeight="1">
      <c r="B114" s="247">
        <v>110</v>
      </c>
      <c r="C114" s="304" t="s">
        <v>549</v>
      </c>
      <c r="D114" s="247"/>
      <c r="E114" s="247"/>
      <c r="F114" s="247"/>
      <c r="G114" s="247" t="s">
        <v>584</v>
      </c>
      <c r="H114" s="247"/>
      <c r="I114" s="247" t="s">
        <v>584</v>
      </c>
      <c r="J114" s="247" t="s">
        <v>584</v>
      </c>
      <c r="K114" s="247" t="s">
        <v>584</v>
      </c>
      <c r="L114" s="247"/>
      <c r="M114" s="247" t="s">
        <v>482</v>
      </c>
      <c r="N114" s="247" t="s">
        <v>482</v>
      </c>
      <c r="O114" s="247" t="s">
        <v>482</v>
      </c>
      <c r="P114" s="247">
        <v>10</v>
      </c>
      <c r="Q114" s="247">
        <v>1</v>
      </c>
      <c r="R114" s="263"/>
      <c r="S114" s="306"/>
      <c r="T114" s="306"/>
    </row>
    <row r="115" spans="2:20" ht="15" customHeight="1">
      <c r="B115" s="247">
        <v>111</v>
      </c>
      <c r="C115" s="305" t="s">
        <v>550</v>
      </c>
      <c r="D115" s="247"/>
      <c r="E115" s="247"/>
      <c r="F115" s="247"/>
      <c r="G115" s="247" t="s">
        <v>584</v>
      </c>
      <c r="H115" s="247"/>
      <c r="I115" s="247" t="s">
        <v>584</v>
      </c>
      <c r="J115" s="247" t="s">
        <v>584</v>
      </c>
      <c r="K115" s="247"/>
      <c r="L115" s="247"/>
      <c r="M115" s="247" t="s">
        <v>482</v>
      </c>
      <c r="N115" s="247" t="s">
        <v>482</v>
      </c>
      <c r="O115" s="247" t="s">
        <v>482</v>
      </c>
      <c r="P115" s="247">
        <v>10</v>
      </c>
      <c r="Q115" s="247">
        <v>1</v>
      </c>
      <c r="R115" s="263"/>
      <c r="S115" s="306"/>
      <c r="T115" s="306"/>
    </row>
    <row r="116" spans="2:20" ht="15" customHeight="1">
      <c r="B116" s="247">
        <v>112</v>
      </c>
      <c r="C116" s="304" t="s">
        <v>551</v>
      </c>
      <c r="D116" s="247"/>
      <c r="E116" s="247"/>
      <c r="F116" s="247"/>
      <c r="G116" s="247" t="s">
        <v>584</v>
      </c>
      <c r="H116" s="247"/>
      <c r="I116" s="247" t="s">
        <v>584</v>
      </c>
      <c r="J116" s="247" t="s">
        <v>584</v>
      </c>
      <c r="K116" s="247" t="s">
        <v>584</v>
      </c>
      <c r="L116" s="247"/>
      <c r="M116" s="247" t="s">
        <v>482</v>
      </c>
      <c r="N116" s="247" t="s">
        <v>482</v>
      </c>
      <c r="O116" s="247" t="s">
        <v>482</v>
      </c>
      <c r="P116" s="247">
        <v>10</v>
      </c>
      <c r="Q116" s="247">
        <v>1</v>
      </c>
      <c r="R116" s="263"/>
      <c r="S116" s="306"/>
      <c r="T116" s="306"/>
    </row>
    <row r="117" spans="2:20" ht="15" customHeight="1">
      <c r="B117" s="247">
        <v>113</v>
      </c>
      <c r="C117" s="304" t="s">
        <v>552</v>
      </c>
      <c r="D117" s="247" t="s">
        <v>584</v>
      </c>
      <c r="E117" s="247"/>
      <c r="F117" s="247"/>
      <c r="G117" s="247" t="s">
        <v>584</v>
      </c>
      <c r="H117" s="247"/>
      <c r="I117" s="247" t="s">
        <v>584</v>
      </c>
      <c r="J117" s="247" t="s">
        <v>584</v>
      </c>
      <c r="K117" s="247" t="s">
        <v>584</v>
      </c>
      <c r="L117" s="247"/>
      <c r="M117" s="247" t="s">
        <v>482</v>
      </c>
      <c r="N117" s="247" t="s">
        <v>482</v>
      </c>
      <c r="O117" s="247" t="s">
        <v>482</v>
      </c>
      <c r="P117" s="247">
        <v>10</v>
      </c>
      <c r="Q117" s="247">
        <v>1</v>
      </c>
      <c r="R117" s="263"/>
      <c r="S117" s="306"/>
      <c r="T117" s="306"/>
    </row>
    <row r="118" spans="2:20" ht="15" customHeight="1">
      <c r="B118" s="247">
        <v>114</v>
      </c>
      <c r="C118" s="305" t="s">
        <v>468</v>
      </c>
      <c r="D118" s="247" t="s">
        <v>584</v>
      </c>
      <c r="E118" s="247" t="s">
        <v>584</v>
      </c>
      <c r="F118" s="247" t="s">
        <v>584</v>
      </c>
      <c r="G118" s="247" t="s">
        <v>584</v>
      </c>
      <c r="H118" s="247" t="s">
        <v>584</v>
      </c>
      <c r="I118" s="247" t="s">
        <v>584</v>
      </c>
      <c r="J118" s="247" t="s">
        <v>584</v>
      </c>
      <c r="K118" s="247" t="s">
        <v>584</v>
      </c>
      <c r="L118" s="247" t="s">
        <v>584</v>
      </c>
      <c r="M118" s="247" t="s">
        <v>482</v>
      </c>
      <c r="N118" s="247" t="s">
        <v>482</v>
      </c>
      <c r="O118" s="247" t="s">
        <v>482</v>
      </c>
      <c r="P118" s="247">
        <v>10</v>
      </c>
      <c r="Q118" s="247">
        <v>1</v>
      </c>
      <c r="R118" s="263"/>
      <c r="S118" s="306"/>
      <c r="T118" s="306"/>
    </row>
    <row r="119" spans="2:20" ht="15" customHeight="1">
      <c r="B119" s="247">
        <v>115</v>
      </c>
      <c r="C119" s="305" t="s">
        <v>553</v>
      </c>
      <c r="D119" s="247" t="s">
        <v>584</v>
      </c>
      <c r="E119" s="247" t="s">
        <v>584</v>
      </c>
      <c r="F119" s="247" t="s">
        <v>584</v>
      </c>
      <c r="G119" s="247" t="s">
        <v>584</v>
      </c>
      <c r="H119" s="247" t="s">
        <v>584</v>
      </c>
      <c r="I119" s="247" t="s">
        <v>584</v>
      </c>
      <c r="J119" s="247" t="s">
        <v>584</v>
      </c>
      <c r="K119" s="247" t="s">
        <v>584</v>
      </c>
      <c r="L119" s="247" t="s">
        <v>584</v>
      </c>
      <c r="M119" s="247" t="s">
        <v>482</v>
      </c>
      <c r="N119" s="247" t="s">
        <v>482</v>
      </c>
      <c r="O119" s="247" t="s">
        <v>482</v>
      </c>
      <c r="P119" s="247">
        <v>10</v>
      </c>
      <c r="Q119" s="247">
        <v>1</v>
      </c>
      <c r="R119" s="263"/>
      <c r="S119" s="306"/>
      <c r="T119" s="306"/>
    </row>
    <row r="120" spans="2:20" ht="15" customHeight="1">
      <c r="B120" s="247">
        <v>116</v>
      </c>
      <c r="C120" s="304" t="s">
        <v>554</v>
      </c>
      <c r="D120" s="247"/>
      <c r="E120" s="247"/>
      <c r="F120" s="247"/>
      <c r="G120" s="247" t="s">
        <v>584</v>
      </c>
      <c r="H120" s="247"/>
      <c r="I120" s="247" t="s">
        <v>584</v>
      </c>
      <c r="J120" s="247" t="s">
        <v>584</v>
      </c>
      <c r="K120" s="247" t="s">
        <v>584</v>
      </c>
      <c r="L120" s="247"/>
      <c r="M120" s="247" t="s">
        <v>482</v>
      </c>
      <c r="N120" s="247" t="s">
        <v>482</v>
      </c>
      <c r="O120" s="308" t="s">
        <v>72</v>
      </c>
      <c r="P120" s="247">
        <v>10</v>
      </c>
      <c r="Q120" s="247">
        <v>1</v>
      </c>
      <c r="R120" s="263"/>
      <c r="S120" s="306"/>
      <c r="T120" s="306"/>
    </row>
  </sheetData>
  <sheetProtection selectLockedCells="1" selectUnlockedCells="1"/>
  <mergeCells count="1">
    <mergeCell ref="B2:R2"/>
  </mergeCells>
  <phoneticPr fontId="16" type="noConversion"/>
  <hyperlinks>
    <hyperlink ref="C12" r:id="rId1" display="javascript:void(0);" xr:uid="{04976D1B-D092-4C83-9405-17C6F0D16DC3}"/>
  </hyperlinks>
  <pageMargins left="0.7" right="0.7" top="0.75" bottom="0.75" header="0.3" footer="0.3"/>
  <pageSetup fitToHeight="0" orientation="landscape" horizontalDpi="1200" verticalDpi="1200" r:id="rId2"/>
  <drawing r:id="rId3"/>
  <tableParts count="1">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6D376-866F-4481-B7DB-9D19E8FD9B88}">
  <dimension ref="A1"/>
  <sheetViews>
    <sheetView workbookViewId="0"/>
  </sheetViews>
  <sheetFormatPr defaultColWidth="11.42578125" defaultRowHeight="12.7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AB92E-70E3-4A08-B15B-0C8687C622A4}">
  <sheetPr codeName="Hoja2"/>
  <dimension ref="A1:B3"/>
  <sheetViews>
    <sheetView workbookViewId="0">
      <selection activeCell="I19" sqref="I19"/>
    </sheetView>
  </sheetViews>
  <sheetFormatPr defaultColWidth="11.42578125" defaultRowHeight="12.75"/>
  <cols>
    <col min="2" max="2" width="12.85546875" bestFit="1" customWidth="1"/>
  </cols>
  <sheetData>
    <row r="1" spans="1:2">
      <c r="B1" t="s">
        <v>587</v>
      </c>
    </row>
    <row r="2" spans="1:2">
      <c r="A2">
        <v>2023</v>
      </c>
      <c r="B2" s="156">
        <v>1160000</v>
      </c>
    </row>
    <row r="3" spans="1:2">
      <c r="A3">
        <v>2024</v>
      </c>
      <c r="B3" s="156">
        <v>1300000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Universidad del Rosario</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
  <cp:revision/>
  <dcterms:created xsi:type="dcterms:W3CDTF">2005-03-19T14:11:58Z</dcterms:created>
  <dcterms:modified xsi:type="dcterms:W3CDTF">2024-08-07T02:58:02Z</dcterms:modified>
  <cp:category/>
  <cp:contentStatus/>
</cp:coreProperties>
</file>