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8e3d303a1de42ebd/Documentos/00. TRABAJO/00. INVIAS/00. PROCESOS CONTRACTUALES/2024/02. MINIMA CUANTÍA/10. IP-DT-CAS-010-2024 Mantenimiento Aires/"/>
    </mc:Choice>
  </mc:AlternateContent>
  <xr:revisionPtr revIDLastSave="0" documentId="8_{D88E0A95-7F53-4BEA-88DB-CF134E9C0E51}" xr6:coauthVersionLast="47" xr6:coauthVersionMax="47" xr10:uidLastSave="{00000000-0000-0000-0000-000000000000}"/>
  <workbookProtection workbookAlgorithmName="SHA-512" workbookHashValue="kKewAVZvyR/NxaK7onH6eOaWUpvaMq+ooXTSTGJjO/sSy13rZX3Eu9EZrXeYGvo5CRFLAHpZC0XqjOx+QJgW2Q==" workbookSaltValue="FJF8ajVjdSZt6RiRDRanYQ==" workbookSpinCount="100000" lockStructure="1"/>
  <bookViews>
    <workbookView xWindow="-108" yWindow="-108" windowWidth="23256" windowHeight="12456" activeTab="2" xr2:uid="{00000000-000D-0000-FFFF-FFFF00000000}"/>
  </bookViews>
  <sheets>
    <sheet name="Propuestas recibidas" sheetId="19" r:id="rId1"/>
    <sheet name="Valor propuestas" sheetId="20" r:id="rId2"/>
    <sheet name="Revision económica" sheetId="17" r:id="rId3"/>
    <sheet name="OrdenValor " sheetId="21" r:id="rId4"/>
    <sheet name="PROPONENTE" sheetId="1" r:id="rId5"/>
    <sheet name="REQUISITOS HABILITANTES" sheetId="15" r:id="rId6"/>
    <sheet name="FORMULARIO No 2A PFM" sheetId="13" r:id="rId7"/>
    <sheet name="EXPERIENCIA" sheetId="4" r:id="rId8"/>
    <sheet name="RESUMEN" sheetId="7" r:id="rId9"/>
    <sheet name="SMLM" sheetId="11" r:id="rId10"/>
  </sheets>
  <externalReferences>
    <externalReference r:id="rId11"/>
    <externalReference r:id="rId12"/>
  </externalReferences>
  <definedNames>
    <definedName name="_xlnm._FilterDatabase" localSheetId="9" hidden="1">SMLM!#REF!</definedName>
    <definedName name="_xlnm.Print_Area" localSheetId="7">EXPERIENCIA!$A$1:$H$24</definedName>
    <definedName name="_xlnm.Print_Area" localSheetId="6">'FORMULARIO No 2A PFM'!$A$1:$U$29</definedName>
    <definedName name="_xlnm.Print_Area" localSheetId="3">'OrdenValor '!$A$1:$I$8</definedName>
    <definedName name="_xlnm.Print_Area" localSheetId="4">PROPONENTE!$A$1:$D$15</definedName>
    <definedName name="_xlnm.Print_Area" localSheetId="5">'REQUISITOS HABILITANTES'!$A$1:$D$39</definedName>
    <definedName name="_xlnm.Print_Area" localSheetId="8">RESUMEN!$A$1:$F$22</definedName>
    <definedName name="_xlnm.Print_Area" localSheetId="2">'Revision económica'!$A$1:$T$39</definedName>
    <definedName name="_xlnm.Print_Area" localSheetId="9">SMLM!$A$1:$E$40</definedName>
    <definedName name="_xlnm.Print_Area" localSheetId="1">'Valor propuestas'!$A$1:$I$8</definedName>
    <definedName name="ESCONDIDO">#REF!</definedName>
    <definedName name="inf">#REF!</definedName>
    <definedName name="JERARQUIA" localSheetId="3">'[1]FORMULA 1'!#REF!</definedName>
    <definedName name="JERARQUIA" localSheetId="1">'[1]FORMULA 1'!#REF!</definedName>
    <definedName name="JERARQUIA">'[1]FORMULA 1'!#REF!</definedName>
    <definedName name="ORDEN" localSheetId="3">'[1]FORMULA 1'!#REF!</definedName>
    <definedName name="ORDEN" localSheetId="1">'[1]FORMULA 1'!#REF!</definedName>
    <definedName name="ORDEN">'[1]FORMULA 1'!#REF!</definedName>
    <definedName name="tdRepliesUniqueIdentifierCol_lnkRepliesUniqueIdentifierViewLink_0" localSheetId="3">'OrdenValor '!#REF!</definedName>
    <definedName name="tdRepliesUniqueIdentifierCol_lnkRepliesUniqueIdentifierViewLink_0" localSheetId="1">'Valor propuestas'!#REF!</definedName>
    <definedName name="tdRepliesUniqueIdentifierCol_lnkRepliesUniqueIdentifierViewLink_1" localSheetId="3">'OrdenValor '!#REF!</definedName>
    <definedName name="tdRepliesUniqueIdentifierCol_lnkRepliesUniqueIdentifierViewLink_1" localSheetId="1">'Valor propuestas'!#REF!</definedName>
    <definedName name="tdRepliesUniqueIdentifierCol_lnkRepliesUniqueIdentifierViewLink_10" localSheetId="0">'Propuestas recibidas'!#REF!</definedName>
    <definedName name="tdRepliesUniqueIdentifierCol_lnkRepliesUniqueIdentifierViewLink_2" localSheetId="3">'OrdenValor '!#REF!</definedName>
    <definedName name="tdRepliesUniqueIdentifierCol_lnkRepliesUniqueIdentifierViewLink_2" localSheetId="1">'Valor propuestas'!#REF!</definedName>
    <definedName name="tdRepliesUniqueIdentifierCol_lnkRepliesUniqueIdentifierViewLink_3" localSheetId="3">'OrdenValor '!#REF!</definedName>
    <definedName name="tdRepliesUniqueIdentifierCol_lnkRepliesUniqueIdentifierViewLink_3" localSheetId="1">'Valor propuestas'!#REF!</definedName>
    <definedName name="tdRepliesUniqueIdentifierCol_lnkRepliesUniqueIdentifierViewLink_4" localSheetId="3">'OrdenValor '!#REF!</definedName>
    <definedName name="tdRepliesUniqueIdentifierCol_lnkRepliesUniqueIdentifierViewLink_4" localSheetId="1">'Valor propuestas'!#REF!</definedName>
    <definedName name="tdRepliesUniqueIdentifierCol_lnkRepliesUniqueIdentifierViewLink_5" localSheetId="3">'OrdenValor '!#REF!</definedName>
    <definedName name="tdRepliesUniqueIdentifierCol_lnkRepliesUniqueIdentifierViewLink_5" localSheetId="1">'Valor propuestas'!#REF!</definedName>
    <definedName name="tdRepliesUniqueIdentifierCol_lnkRepliesUniqueIdentifierViewLink_6" localSheetId="3">'OrdenValor '!#REF!</definedName>
    <definedName name="tdRepliesUniqueIdentifierCol_lnkRepliesUniqueIdentifierViewLink_6" localSheetId="1">'Valor propuestas'!#REF!</definedName>
    <definedName name="tdRepliesUniqueIdentifierCol_lnkRepliesUniqueIdentifierViewLink_7" localSheetId="3">'OrdenValor '!#REF!</definedName>
    <definedName name="tdRepliesUniqueIdentifierCol_lnkRepliesUniqueIdentifierViewLink_7" localSheetId="1">'Valor propuestas'!#REF!</definedName>
    <definedName name="tdRepliesUniqueIdentifierCol_lnkRepliesUniqueIdentifierViewLink_8" localSheetId="3">'OrdenValor '!#REF!</definedName>
    <definedName name="tdRepliesUniqueIdentifierCol_lnkRepliesUniqueIdentifierViewLink_8" localSheetId="1">'Valor propuestas'!#REF!</definedName>
    <definedName name="tdRepliesUniqueIdentifierCol_lnkRepliesUniqueIdentifierViewLink_9" localSheetId="3">'OrdenValor '!#REF!</definedName>
    <definedName name="tdRepliesUniqueIdentifierCol_lnkRepliesUniqueIdentifierViewLink_9" localSheetId="1">'Valor propuestas'!#REF!</definedName>
    <definedName name="_xlnm.Print_Titles" localSheetId="7">EXPERIENCIA!$1:$21</definedName>
    <definedName name="_xlnm.Print_Titles" localSheetId="6">'FORMULARIO No 2A PFM'!$1:$15</definedName>
    <definedName name="_xlnm.Print_Titles" localSheetId="4">PROPONENTE!$1:$13</definedName>
    <definedName name="_xlnm.Print_Titles" localSheetId="2">'Revision económica'!$A:$H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3" i="13" l="1"/>
  <c r="R22" i="13"/>
  <c r="R21" i="13"/>
  <c r="S21" i="13"/>
  <c r="O15" i="13"/>
  <c r="O23" i="13"/>
  <c r="O21" i="13"/>
  <c r="O22" i="13"/>
  <c r="M23" i="13"/>
  <c r="G4" i="21"/>
  <c r="H4" i="21"/>
  <c r="H3" i="21"/>
  <c r="G3" i="21"/>
  <c r="B3" i="21"/>
  <c r="C3" i="21"/>
  <c r="D3" i="21"/>
  <c r="E3" i="21"/>
  <c r="F3" i="21"/>
  <c r="B4" i="21"/>
  <c r="C4" i="21"/>
  <c r="D4" i="21"/>
  <c r="E4" i="21"/>
  <c r="F4" i="21"/>
  <c r="L40" i="17"/>
  <c r="G41" i="17"/>
  <c r="B6" i="15"/>
  <c r="N40" i="17"/>
  <c r="P17" i="17"/>
  <c r="R17" i="17"/>
  <c r="T17" i="17"/>
  <c r="P18" i="17"/>
  <c r="R18" i="17"/>
  <c r="T18" i="17"/>
  <c r="P19" i="17"/>
  <c r="R19" i="17"/>
  <c r="T19" i="17"/>
  <c r="P20" i="17"/>
  <c r="R20" i="17"/>
  <c r="T20" i="17"/>
  <c r="P21" i="17"/>
  <c r="R21" i="17"/>
  <c r="T21" i="17"/>
  <c r="P22" i="17"/>
  <c r="R22" i="17"/>
  <c r="T22" i="17"/>
  <c r="P23" i="17"/>
  <c r="R23" i="17"/>
  <c r="T23" i="17"/>
  <c r="P24" i="17"/>
  <c r="R24" i="17"/>
  <c r="T24" i="17"/>
  <c r="P25" i="17"/>
  <c r="R25" i="17"/>
  <c r="T25" i="17"/>
  <c r="P26" i="17"/>
  <c r="R26" i="17"/>
  <c r="T26" i="17"/>
  <c r="H4" i="20"/>
  <c r="G4" i="20"/>
  <c r="H7" i="20"/>
  <c r="I11" i="17"/>
  <c r="G28" i="17"/>
  <c r="G27" i="17"/>
  <c r="C39" i="15"/>
  <c r="B14" i="1"/>
  <c r="H13" i="21"/>
  <c r="H12" i="21"/>
  <c r="H11" i="21"/>
  <c r="H15" i="21" s="1"/>
  <c r="J26" i="17"/>
  <c r="E44" i="11"/>
  <c r="Q23" i="13"/>
  <c r="Q22" i="13"/>
  <c r="E43" i="11"/>
  <c r="L24" i="17"/>
  <c r="N24" i="17"/>
  <c r="J24" i="17"/>
  <c r="S11" i="17"/>
  <c r="O11" i="17"/>
  <c r="R36" i="17"/>
  <c r="R28" i="17"/>
  <c r="Q11" i="17"/>
  <c r="S23" i="13" l="1"/>
  <c r="S22" i="13"/>
  <c r="R27" i="17"/>
  <c r="G7" i="20" s="1"/>
  <c r="G29" i="17"/>
  <c r="E42" i="11"/>
  <c r="T28" i="17"/>
  <c r="P28" i="17"/>
  <c r="N28" i="17"/>
  <c r="L28" i="17"/>
  <c r="J28" i="17"/>
  <c r="N26" i="17"/>
  <c r="N25" i="17"/>
  <c r="N23" i="17"/>
  <c r="N22" i="17"/>
  <c r="N21" i="17"/>
  <c r="N20" i="17"/>
  <c r="N19" i="17"/>
  <c r="N18" i="17"/>
  <c r="N17" i="17"/>
  <c r="L26" i="17"/>
  <c r="L25" i="17"/>
  <c r="L23" i="17"/>
  <c r="L22" i="17"/>
  <c r="L21" i="17"/>
  <c r="L20" i="17"/>
  <c r="L19" i="17"/>
  <c r="L18" i="17"/>
  <c r="L17" i="17"/>
  <c r="J19" i="17"/>
  <c r="J20" i="17"/>
  <c r="J21" i="17"/>
  <c r="J22" i="17"/>
  <c r="J23" i="17"/>
  <c r="J25" i="17"/>
  <c r="J17" i="17"/>
  <c r="J27" i="17" s="1"/>
  <c r="G3" i="20" s="1"/>
  <c r="T36" i="17"/>
  <c r="P36" i="17"/>
  <c r="N36" i="17"/>
  <c r="L36" i="17"/>
  <c r="M11" i="17"/>
  <c r="K11" i="17"/>
  <c r="R29" i="17" l="1"/>
  <c r="R30" i="17" s="1"/>
  <c r="L27" i="17"/>
  <c r="N27" i="17"/>
  <c r="G5" i="20" s="1"/>
  <c r="T27" i="17"/>
  <c r="T29" i="17" s="1"/>
  <c r="P27" i="17"/>
  <c r="G6" i="20" s="1"/>
  <c r="L29" i="17" l="1"/>
  <c r="L30" i="17" s="1"/>
  <c r="J29" i="17"/>
  <c r="J30" i="17" s="1"/>
  <c r="J40" i="17" s="1"/>
  <c r="N29" i="17"/>
  <c r="N30" i="17" s="1"/>
  <c r="P29" i="17"/>
  <c r="P30" i="17" s="1"/>
  <c r="H6" i="20" s="1"/>
  <c r="T30" i="17"/>
  <c r="G23" i="4"/>
  <c r="D16" i="7" s="1"/>
  <c r="J36" i="17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Q21" i="13"/>
  <c r="R25" i="13" s="1"/>
  <c r="A5" i="17"/>
  <c r="A6" i="17"/>
  <c r="Q24" i="13"/>
  <c r="R24" i="13" s="1"/>
  <c r="O24" i="13"/>
  <c r="A3" i="15"/>
  <c r="A1" i="15"/>
  <c r="C12" i="15"/>
  <c r="E3" i="11"/>
  <c r="K15" i="13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2" i="11"/>
  <c r="A23" i="4"/>
  <c r="C23" i="4"/>
  <c r="A1" i="4"/>
  <c r="A2" i="4"/>
  <c r="A3" i="4"/>
  <c r="A4" i="4"/>
  <c r="A8" i="4"/>
  <c r="A6" i="4"/>
  <c r="D17" i="13"/>
  <c r="A17" i="13"/>
  <c r="A1" i="13"/>
  <c r="A2" i="13"/>
  <c r="A3" i="13"/>
  <c r="A4" i="13"/>
  <c r="A6" i="13"/>
  <c r="A8" i="13"/>
  <c r="A16" i="7"/>
  <c r="A1" i="7"/>
  <c r="A2" i="7"/>
  <c r="A3" i="7"/>
  <c r="A4" i="7"/>
  <c r="A8" i="7"/>
  <c r="A6" i="7"/>
  <c r="H5" i="20" l="1"/>
  <c r="H3" i="20"/>
  <c r="T22" i="13"/>
  <c r="T23" i="13"/>
  <c r="S24" i="13"/>
  <c r="G30" i="17"/>
  <c r="D23" i="4"/>
  <c r="C13" i="15"/>
  <c r="B23" i="4"/>
  <c r="B16" i="7"/>
  <c r="E17" i="13"/>
  <c r="G23" i="13" s="1"/>
  <c r="T21" i="13"/>
  <c r="T25" i="13" s="1"/>
  <c r="E23" i="4" s="1"/>
  <c r="G21" i="13" l="1"/>
  <c r="G22" i="13" s="1"/>
  <c r="H10" i="21"/>
  <c r="H16" i="21" s="1"/>
  <c r="R40" i="17"/>
  <c r="P40" i="17"/>
  <c r="T40" i="17"/>
  <c r="S25" i="13"/>
  <c r="F23" i="4" s="1"/>
  <c r="T24" i="13"/>
  <c r="P15" i="13" l="1"/>
  <c r="D15" i="4" s="1"/>
  <c r="H17" i="21"/>
  <c r="D16" i="4"/>
  <c r="D17" i="4" s="1"/>
  <c r="H14" i="21"/>
  <c r="C41" i="15"/>
  <c r="H23" i="4"/>
  <c r="E16" i="7" s="1"/>
</calcChain>
</file>

<file path=xl/sharedStrings.xml><?xml version="1.0" encoding="utf-8"?>
<sst xmlns="http://schemas.openxmlformats.org/spreadsheetml/2006/main" count="321" uniqueCount="198">
  <si>
    <t>PROPUESTAS RECIBIDAS</t>
  </si>
  <si>
    <t>No.</t>
  </si>
  <si>
    <t>Referencia de oferta</t>
  </si>
  <si>
    <t>Entidad</t>
  </si>
  <si>
    <t>Evaluación</t>
  </si>
  <si>
    <t>Presentada</t>
  </si>
  <si>
    <t>Oferta</t>
  </si>
  <si>
    <t>OBSERVACIONES</t>
  </si>
  <si>
    <t>IP-DT-CAS-010-2024 - INCOSERING SAS BIC</t>
  </si>
  <si>
    <t>INCOSERING SAS BIC</t>
  </si>
  <si>
    <t>Oferta en evaluación</t>
  </si>
  <si>
    <t xml:space="preserve">Rechazado por no presentar el FORMULARIO 2, propuesta económica con el valor discriminado de
cada ítem. </t>
  </si>
  <si>
    <t>IP-DT-CAS-010-2024 SERVIAIRES JM SAS</t>
  </si>
  <si>
    <t>SERVIAIRES JM SAS</t>
  </si>
  <si>
    <t>Propuesta artificialmente baja, presento documento respuesta a requerimiento; la entidad considera que no existe riesgo para el cumplimiento de obligaciones contractuales</t>
  </si>
  <si>
    <t>MANTENIMIENTO AIRES</t>
  </si>
  <si>
    <t>CONSER FZ SAS</t>
  </si>
  <si>
    <t>IP-DT-CAS-010-2024</t>
  </si>
  <si>
    <t>CRR SOLUCIONES INTEGRALES S.A.S</t>
  </si>
  <si>
    <t xml:space="preserve">Rechazado por que la plataforma transaccional exige que si hay una adenda la propuesta economica se debe publicar despues del adenda. </t>
  </si>
  <si>
    <t>MANTENIMIENTO UPS Y AIRES INVIAS YOPAL</t>
  </si>
  <si>
    <t>AOMANTENIMIENTOHOSPITALARIOYBIOMEDICOSSAS</t>
  </si>
  <si>
    <t>VALOR PROPUESTAS</t>
  </si>
  <si>
    <t>NO.</t>
  </si>
  <si>
    <t>OFERENTES</t>
  </si>
  <si>
    <t>%</t>
  </si>
  <si>
    <t>CARTA DE PRESENTACION DE LA OFERTA</t>
  </si>
  <si>
    <t>FECHA DE ENTREGA</t>
  </si>
  <si>
    <t>OFERTA ECONOMICA</t>
  </si>
  <si>
    <t>OFERTA ECONOMICA REVISADA. VALOR NETO SIN IVA</t>
  </si>
  <si>
    <t>OFERTA ECONOMICA REVISADA</t>
  </si>
  <si>
    <t>OBSERVACION</t>
  </si>
  <si>
    <t>SI</t>
  </si>
  <si>
    <t>MINISTERIO DE TRANSPORTE</t>
  </si>
  <si>
    <t>INSTITUTO NACIONAL DE VÍAS</t>
  </si>
  <si>
    <t>DIRECCION TERRITORIAL CASANARE</t>
  </si>
  <si>
    <t>FORMULARIO 1</t>
  </si>
  <si>
    <t>PRESUPUESTO OFICIAL</t>
  </si>
  <si>
    <t>ITEM DE PAGO</t>
  </si>
  <si>
    <t>NUMERO DE VECES EN EL PLAZO</t>
  </si>
  <si>
    <t>Descripción</t>
  </si>
  <si>
    <t>UND.</t>
  </si>
  <si>
    <t>CANTIDAD</t>
  </si>
  <si>
    <t>VALOR      UNITARIO                   ( $ )</t>
  </si>
  <si>
    <t>VALOR TOTAL
               ( $ )</t>
  </si>
  <si>
    <t xml:space="preserve">MANTENIMIENTO </t>
  </si>
  <si>
    <t>1.1</t>
  </si>
  <si>
    <t>MANTENIMIENTO PREDICTIVO Y PREVENTIVO UPS POWERCOM MÓDELO ONL 4500VA S/N 00441820
Revisión conexiones eléctricas, fusibles, transformadores, inductancias, puntos de monitoreo y estático.
Inspección y calibración de las board´s, capacitores, ventiladores, transformadores, componentes del inversor y cargadores de baterias.
Chequeos electrónicos de enfriadores, fuentes de poder, fusibles de los filtros de entrada y DC, fusibles de filtro de salida, resistencia de dispersión de los SCR´s impedancia de los diodos.
Limpieza de las áreas aspirables, tapas extraibles conexiones de las Board´s y filtros.
Verificación y ajuste de la fuente de bajo voltaje.
Chequeo y ajuste operacional de la parte rectificadora.</t>
  </si>
  <si>
    <t>un</t>
  </si>
  <si>
    <t>MANTENIMIENTO AIRES ACONDICIONADOS</t>
  </si>
  <si>
    <t>2.1</t>
  </si>
  <si>
    <t>MANTENIMIENTO GENERAL PREVENTIVO AIRE ACONDICIONADO A TODO COSTO TIPO MINISPLIT DE 18000 BTU  CHALLENGER 230 V oficina Financiera</t>
  </si>
  <si>
    <t>2.2</t>
  </si>
  <si>
    <t>MANTENIMIENTO GENERAL PREVENTIVO AIRE ACONDICIONADO A TODO COSTO  TIPO MINISPLIT 12000 BTU R22 110 VOLTIOS  HACEB oficina Jurídica</t>
  </si>
  <si>
    <t>2.3</t>
  </si>
  <si>
    <t>MANTENIMIENTO GENERAL PREVENTIVO AIRE ACONDICIONADO A TODO COSTO  TIPO MINISPLIT DUAL COOL INVERTER DE 12000 BTU. Cuarto de equipos</t>
  </si>
  <si>
    <t>2.4</t>
  </si>
  <si>
    <t>MANTENIMIENTO GENERAL PREVENTIVO AIRE ACONDICIONADO A TODO COSTO  TIPO MINISPLIT 24000 BTU Oficina RECEPCION</t>
  </si>
  <si>
    <t>2.5</t>
  </si>
  <si>
    <t>MANTENIMIENTO GENERAL PREVENTIVO AIRE ACONDICIONADO A TODO COSTO  TIPO CASSETTE DE 30000 BTU INVERTER REFRIRGERATE ECOLOGICO R410A  LG oficina Técnica</t>
  </si>
  <si>
    <t>2.6</t>
  </si>
  <si>
    <t>MANTENIMIENTO GENERAL PREVENTIVO AIRE
ACONDICIONADO A TODO COSTO TIPO MAGNUN
INVERTER 21 DE 12000 BTU MIRAGE 230 V oficina
Administrativa</t>
  </si>
  <si>
    <t>2.7</t>
  </si>
  <si>
    <t xml:space="preserve">MANTENIMIENTO GENERAL PREVENTIVO AIRE ACONDICIONADO A TODO COSTO TIPO  mini split Inverter frío 24.000 BTU 220V. midea.Cuarto de Archivo </t>
  </si>
  <si>
    <t>2.8</t>
  </si>
  <si>
    <t>MANTENIMIENTO GENERAL PREVENTIVO AIRE ACONDICIONADO A TODO COSTO  TIPO MINISPLIT 24000 BTU Oficina DIRECCION</t>
  </si>
  <si>
    <t>Valor Básico</t>
  </si>
  <si>
    <t>AIU</t>
  </si>
  <si>
    <t>VALOR IVA (19% SOBRE UTILIDADES 5% )</t>
  </si>
  <si>
    <t xml:space="preserve">IVA </t>
  </si>
  <si>
    <t>VALOR TOTAL DE LA OBRA</t>
  </si>
  <si>
    <t>Total</t>
  </si>
  <si>
    <t>DESCRIPCION</t>
  </si>
  <si>
    <t>PORCENTAJE</t>
  </si>
  <si>
    <t>No presento propuesta economica</t>
  </si>
  <si>
    <t>Rechazada en la plataforma transaccional Secop II</t>
  </si>
  <si>
    <t>ORDEN VALOR DE LAS PROPUESTAS</t>
  </si>
  <si>
    <t>Orden menor valor básico</t>
  </si>
  <si>
    <t>SI HAY MAS DE 5 PROPUESTAS</t>
  </si>
  <si>
    <t>COSTO ESTIMADO DEL CONTRATO</t>
  </si>
  <si>
    <t>PROMEDIO</t>
  </si>
  <si>
    <t>MEDIANA</t>
  </si>
  <si>
    <t>DESVIACION ESTANDAR</t>
  </si>
  <si>
    <t>DIFERENCIA ENTRE COSTO ESTIMADO Y PROMEDIO O MEDIANA DE LAS OFERTAS</t>
  </si>
  <si>
    <t>Diferencia entre el valor de la oferta que puede ser artificialmente baja y el promedio del valor de las ofertas.</t>
  </si>
  <si>
    <t>Diferencia entre el valor de la oferta que puede ser artificialmente baja y el costo estimado del contrato.</t>
  </si>
  <si>
    <t>Valor Mínimo Aceptable: Valor Mínimo Aceptable = Mediana - Desviación Estándar</t>
  </si>
  <si>
    <t>DIRECCIÓN GENERAL</t>
  </si>
  <si>
    <t>DIRECCIÓN DE CONTRATACIÓN</t>
  </si>
  <si>
    <t>INVITACION A PÚBLICA No. IP-DT-CAS-010-2024</t>
  </si>
  <si>
    <t>OBJETO: ADECUACIÓN EN EL EDIFICIO SEDE DEL INVIAS EN LA  TERRITORIAL CASANARE MEDIANTE EL MANTENIMIENTO DE AIRES ACONDICIONADOS, UPS Y PLANTA ELECTRICA</t>
  </si>
  <si>
    <t>LISTADO DE PROPONENTES</t>
  </si>
  <si>
    <t>PROPUESTA</t>
  </si>
  <si>
    <t>PROPONENTE</t>
  </si>
  <si>
    <t>Porcentaje de</t>
  </si>
  <si>
    <t>NÚMERO</t>
  </si>
  <si>
    <t>participación</t>
  </si>
  <si>
    <t xml:space="preserve">PRESUPUESTO OFICIAL: </t>
  </si>
  <si>
    <t xml:space="preserve">SERIEDAD DE LA OFERTA: </t>
  </si>
  <si>
    <t>REQUISITOS HABILITANTES</t>
  </si>
  <si>
    <t>PRESENTA</t>
  </si>
  <si>
    <t xml:space="preserve">LEGALES Y ADMINISTRATIVOS </t>
  </si>
  <si>
    <t xml:space="preserve">CARTA DE PRESENTACIÓN DE LA OFERTA. </t>
  </si>
  <si>
    <t xml:space="preserve">CARTA DE INFORMACIÓN DE CONSORCIOS O UNIONES TEMPORALES. </t>
  </si>
  <si>
    <t>N.A</t>
  </si>
  <si>
    <t>CERTIFICADO DE EXISTENCIA Y REPRESENTACIÓN LEGAL</t>
  </si>
  <si>
    <t>DOCUMENTO DE CUMPLIMIENTO ARTÍCULO 50 DE LA LEY 789 DE 2002 (SEGURIDAD SOCIAL INTEGRAL Y PARAFISCALES)</t>
  </si>
  <si>
    <t xml:space="preserve">DECLARACIÓN DE NO REPORTAR ANTECEDENTES FISCALES ANTE LA CONTRALORÍA GENERAL DE LA REPÚBLICA NI SANCIONES QUE IMPLIQUEN INHABILIDAD PARA CONTRATAR CON EL ESTADO </t>
  </si>
  <si>
    <t>CEDULA DE CIUDADANIA DEL PROPONENTE</t>
  </si>
  <si>
    <t>CERTIFICACION DEL REVISOR FISCAL</t>
  </si>
  <si>
    <t>NA</t>
  </si>
  <si>
    <t>GARANTÍA DE SERIEDAD DE LA OFERTA</t>
  </si>
  <si>
    <t>REQUISITOS TECNICOS</t>
  </si>
  <si>
    <t xml:space="preserve">EXPERIENCIA REQUERIDA PARA EL PROYECTO </t>
  </si>
  <si>
    <t>CERTIFICACIÓN DE CUMPLIMIENTO DE CONDICIONES TÉCNICAS MÍNIMAS</t>
  </si>
  <si>
    <t xml:space="preserve">DOCUMENTOS ADICIONALES A APORTAR NO HABILITANTES, NECESARIOS PARA EMITIR LA COMUNICACIÓN DE ACEPTACION DE OFERTA. </t>
  </si>
  <si>
    <t>CONSULTA DE ANTECEDENTES JUDICIALES</t>
  </si>
  <si>
    <t>CONSULTA DE ANTECEDENTES FISCALES</t>
  </si>
  <si>
    <t>CONSULTA DE ANTECEDENTES DISCIPLINARIOS</t>
  </si>
  <si>
    <t xml:space="preserve">SISTEMA REGISTRO NACIONAL DE MEDIDAS CORRECTIVAS RNMC
</t>
  </si>
  <si>
    <t xml:space="preserve">CERTIFICACIÓN BANCARIA </t>
  </si>
  <si>
    <t xml:space="preserve">RÉGIMEN DE IMPUESTOS A LAS VENTAS AL CUAL PERTENECE. </t>
  </si>
  <si>
    <r>
      <t xml:space="preserve">OBSERVACIONES
</t>
    </r>
    <r>
      <rPr>
        <sz val="12"/>
        <rFont val="Arial"/>
        <family val="2"/>
      </rPr>
      <t xml:space="preserve">
</t>
    </r>
  </si>
  <si>
    <t>CUADRO No. 2</t>
  </si>
  <si>
    <t xml:space="preserve">DETERMINACIÓN DEL PROMEDIO DE LA FACTURACIÓN MENSUAL PARA ACREDITACION DE LA EXPERIENCIA </t>
  </si>
  <si>
    <t>Fecha minima</t>
  </si>
  <si>
    <t>Fecha de cierre</t>
  </si>
  <si>
    <t>fecha máxima</t>
  </si>
  <si>
    <t>Fecha exp.</t>
  </si>
  <si>
    <t>Plazo contractual minimo</t>
  </si>
  <si>
    <t>N</t>
  </si>
  <si>
    <t>PO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</si>
  <si>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</si>
  <si>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</si>
  <si>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</si>
  <si>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</si>
  <si>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</si>
  <si>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</si>
  <si>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</si>
  <si>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</si>
  <si>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</si>
  <si>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</si>
  <si>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</si>
  <si>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No. de</t>
  </si>
  <si>
    <t>Contrato o Resolución</t>
  </si>
  <si>
    <t>Cumple Experiencia General (SI/NO)</t>
  </si>
  <si>
    <t>Integrante que aporta experiencia</t>
  </si>
  <si>
    <t>Incluye</t>
  </si>
  <si>
    <t>Fecha de</t>
  </si>
  <si>
    <t>Plazo (n) meses</t>
  </si>
  <si>
    <t>Valor total del</t>
  </si>
  <si>
    <t>VTE</t>
  </si>
  <si>
    <t>100 VTE</t>
  </si>
  <si>
    <t>Orden</t>
  </si>
  <si>
    <t>Contratante</t>
  </si>
  <si>
    <t>Objeto</t>
  </si>
  <si>
    <t>ajustes?</t>
  </si>
  <si>
    <t>iniciación</t>
  </si>
  <si>
    <t>suspensión</t>
  </si>
  <si>
    <t>reanudación</t>
  </si>
  <si>
    <t>terminacion</t>
  </si>
  <si>
    <t>Ejecutado</t>
  </si>
  <si>
    <t>Faltante</t>
  </si>
  <si>
    <t>TOTAL</t>
  </si>
  <si>
    <t>contrato (VT)
(Bas+Ajs+IVA)</t>
  </si>
  <si>
    <t>Valor Aportado</t>
  </si>
  <si>
    <t>(smml)</t>
  </si>
  <si>
    <t>PFM</t>
  </si>
  <si>
    <t xml:space="preserve"> 
RAMA JUDICIAL DIRECCION 
EJECUTIVA SECCIONAL DE 
BOYACA Y CASANARE
NIT. 800.165.804-5</t>
  </si>
  <si>
    <t>CONTRATO N° CTO 
103-2023
Del 01 de diciembre 
de 2023</t>
  </si>
  <si>
    <t>Contratar en nombre de LA NACION - CONSEJO SUPERIOR DE LA  JUDICATURA - DIRECCION EJECUTIVA SECCIONAL DE ADMINISTRACION JUDICIAL DE TUNJA, a precios unitarios el 
servicio de mantenimiento preventivo y/o correctivo, desinstalación e instalación de equipos de aire acondicionado fijo y portátiles, incluido repuestos, así como los equipos de aires 
acondicionado de los cuartos donde se encuentran instalados servidores y UPS, los cuales por sus condiciones de operación, 
ameritan una refrigeración constante, ubicados en los despachos y corporaciones judiciales de los distritos de Tunja, Santa Rosa de Viterbo y Yopal.</t>
  </si>
  <si>
    <t>NO</t>
  </si>
  <si>
    <t>INSTITUTO DE TURISMO DE 
VILLAVICENCIO
NIT. 822.005.959-2</t>
  </si>
  <si>
    <t>CONTRATO N° 130 
DE 2023_x000D_</t>
  </si>
  <si>
    <t>Prestación del servicio de mantenimiento preventivo y correctivo 
de los aires acondicionados del instituto de turismo de Villavicencio</t>
  </si>
  <si>
    <t>CENTRAL ADMINISTRATIVA 
Y CONTABLE CENAC YOPAL
NIT. 844.000.067-5</t>
  </si>
  <si>
    <t>CONTRATO N° 197-
CENACYOPAL-2023</t>
  </si>
  <si>
    <t>Suministro de repuestos, mantenimiento de aires acondicionados,  equipo de Cómputo y circuito cerrado de televisión para las unidades Centralizadas administrativamente o asignadas a la Central Administrativa y Contable Regional Yopal.(Lote 2)</t>
  </si>
  <si>
    <t xml:space="preserve">OBSERVACIONES: </t>
  </si>
  <si>
    <t>TOTALES =</t>
  </si>
  <si>
    <t>ADMISIBLE</t>
  </si>
  <si>
    <t>CUADRO No. 3</t>
  </si>
  <si>
    <t>RESUMEN EVALUACIÓN DE LA EXPERIENCIA GENERAL</t>
  </si>
  <si>
    <t>POM=</t>
  </si>
  <si>
    <t>PO=</t>
  </si>
  <si>
    <t>100 %PO=</t>
  </si>
  <si>
    <t>100% PFM</t>
  </si>
  <si>
    <t>CALIFICACION</t>
  </si>
  <si>
    <t>SMMLV</t>
  </si>
  <si>
    <t>OBTENIDA</t>
  </si>
  <si>
    <t>CUADRO No. 7</t>
  </si>
  <si>
    <t>RESULTADO DE LA EVALUACIÓN TÉCNICA</t>
  </si>
  <si>
    <t xml:space="preserve">Evaluación </t>
  </si>
  <si>
    <t>EVALUACION</t>
  </si>
  <si>
    <t>Jurídica</t>
  </si>
  <si>
    <t>TECNICA</t>
  </si>
  <si>
    <t>PERIODO</t>
  </si>
  <si>
    <t>SMLM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</si>
</sst>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-* #,##0\ &quot;Pts&quot;_-;\-* #,##0\ &quot;Pts&quot;_-;_-* &quot;-&quot;\ &quot;Pts&quot;_-;_-@_-"/>
    <numFmt numFmtId="169" formatCode="_-* #,##0\ _P_t_s_-;\-* #,##0\ _P_t_s_-;_-* &quot;-&quot;\ _P_t_s_-;_-@_-"/>
    <numFmt numFmtId="170" formatCode="_-* #,##0.00\ &quot;Pts&quot;_-;\-* #,##0.00\ &quot;Pts&quot;_-;_-* &quot;-&quot;??\ &quot;Pts&quot;_-;_-@_-"/>
    <numFmt numFmtId="171" formatCode="_-* #,##0.00\ _P_t_s_-;\-* #,##0.00\ _P_t_s_-;_-* &quot;-&quot;??\ _P_t_s_-;_-@_-"/>
    <numFmt numFmtId="172" formatCode="0.0"/>
    <numFmt numFmtId="173" formatCode="#,##0.0"/>
    <numFmt numFmtId="174" formatCode="mmmm\ d\,\ yyyy"/>
    <numFmt numFmtId="175" formatCode="#,##0\ &quot;smmlv&quot;"/>
    <numFmt numFmtId="176" formatCode="\ #,##0\ &quot;smmlv&quot;"/>
    <numFmt numFmtId="177" formatCode="_([$$-240A]\ * #,##0.00_);_([$$-240A]\ * \(#,##0.00\);_([$$-240A]\ * &quot;-&quot;??_);_(@_)"/>
    <numFmt numFmtId="178" formatCode="_-* #,##0\ _P_t_s_-;\-* #,##0\ _P_t_s_-;_-* &quot;-&quot;??\ _P_t_s_-;_-@_-"/>
    <numFmt numFmtId="179" formatCode="&quot;$&quot;\ #,##0.00"/>
    <numFmt numFmtId="180" formatCode="_-[$$-240A]* #,##0.00_-;\-[$$-240A]* #,##0.00_-;_-[$$-240A]* &quot;-&quot;??_-;_-@_-"/>
    <numFmt numFmtId="181" formatCode="_-[$$-240A]\ * #,##0.00_ ;_-[$$-240A]\ * \-#,##0.00\ ;_-[$$-240A]\ * &quot;-&quot;??_ ;_-@_ "/>
    <numFmt numFmtId="182" formatCode="##0&quot;.&quot;000"/>
    <numFmt numFmtId="183" formatCode="_-[$$-240A]\ * #,##0.00_-;\-[$$-240A]\ * #,##0.00_-;_-[$$-240A]\ * &quot;-&quot;??_-;_-@_-"/>
    <numFmt numFmtId="184" formatCode="_(&quot;$&quot;* #,##0.00_);_(&quot;$&quot;* \(#,##0.00\);_(&quot;$&quot;* &quot;-&quot;??_);_(@_)"/>
    <numFmt numFmtId="185" formatCode="_ &quot;$&quot;\ * #,##0.00_ ;_ &quot;$&quot;\ * \-#,##0.00_ ;_ &quot;$&quot;\ * &quot;-&quot;_ ;_ @_ "/>
    <numFmt numFmtId="186" formatCode="#,##0.00\ &quot;meses&quot;"/>
  </numFmts>
  <fonts count="65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56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10"/>
      <name val="Arial"/>
      <family val="2"/>
    </font>
    <font>
      <b/>
      <sz val="9"/>
      <color indexed="18"/>
      <name val="Arial"/>
      <family val="2"/>
    </font>
    <font>
      <sz val="8"/>
      <color indexed="20"/>
      <name val="Arial"/>
      <family val="2"/>
    </font>
    <font>
      <sz val="10"/>
      <color indexed="1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10"/>
      <color indexed="56"/>
      <name val="Arial"/>
      <family val="2"/>
    </font>
    <font>
      <sz val="11"/>
      <name val="Arial"/>
      <family val="2"/>
    </font>
    <font>
      <sz val="12"/>
      <name val="Courier"/>
      <family val="3"/>
    </font>
    <font>
      <sz val="12"/>
      <name val="Arial"/>
      <family val="2"/>
    </font>
    <font>
      <sz val="12"/>
      <color indexed="8"/>
      <name val="Verdana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Century"/>
      <family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rgb="FF0066CC"/>
      <name val="Arial"/>
      <family val="2"/>
    </font>
    <font>
      <sz val="10"/>
      <color rgb="FF0066CC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FF"/>
      <name val="Arial Narrow"/>
      <family val="2"/>
    </font>
    <font>
      <b/>
      <sz val="12"/>
      <color theme="0"/>
      <name val="Arial Narrow"/>
      <family val="2"/>
    </font>
    <font>
      <sz val="10"/>
      <color theme="1"/>
      <name val="Arial"/>
      <family val="2"/>
    </font>
    <font>
      <b/>
      <sz val="12"/>
      <color rgb="FF0066CC"/>
      <name val="Arial Narrow"/>
      <family val="2"/>
    </font>
    <font>
      <b/>
      <sz val="11"/>
      <color theme="1"/>
      <name val="Calibri"/>
      <family val="2"/>
      <scheme val="minor"/>
    </font>
    <font>
      <sz val="8"/>
      <color theme="0"/>
      <name val="Arial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b/>
      <sz val="12"/>
      <color rgb="FFFF0000"/>
      <name val="Arial Narrow"/>
      <family val="2"/>
    </font>
    <font>
      <sz val="12"/>
      <name val="Arial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4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1" applyNumberFormat="0" applyAlignment="0" applyProtection="0"/>
    <xf numFmtId="0" fontId="22" fillId="17" borderId="2" applyNumberFormat="0" applyAlignment="0" applyProtection="0"/>
    <xf numFmtId="0" fontId="23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21" borderId="0" applyNumberFormat="0" applyBorder="0" applyAlignment="0" applyProtection="0"/>
    <xf numFmtId="0" fontId="25" fillId="7" borderId="1" applyNumberFormat="0" applyAlignment="0" applyProtection="0"/>
    <xf numFmtId="0" fontId="48" fillId="0" borderId="0" applyNumberFormat="0" applyFill="0" applyBorder="0" applyAlignment="0" applyProtection="0"/>
    <xf numFmtId="0" fontId="26" fillId="3" borderId="0" applyNumberFormat="0" applyBorder="0" applyAlignment="0" applyProtection="0"/>
    <xf numFmtId="171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1" fontId="49" fillId="0" borderId="0" applyFont="0" applyFill="0" applyBorder="0" applyAlignment="0" applyProtection="0"/>
    <xf numFmtId="167" fontId="14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82" fontId="3" fillId="0" borderId="0" applyFont="0" applyFill="0" applyBorder="0" applyAlignment="0" applyProtection="0"/>
    <xf numFmtId="0" fontId="27" fillId="22" borderId="0" applyNumberFormat="0" applyBorder="0" applyAlignment="0" applyProtection="0"/>
    <xf numFmtId="0" fontId="3" fillId="0" borderId="0"/>
    <xf numFmtId="0" fontId="3" fillId="0" borderId="0"/>
    <xf numFmtId="0" fontId="14" fillId="0" borderId="0"/>
    <xf numFmtId="0" fontId="14" fillId="0" borderId="0"/>
    <xf numFmtId="0" fontId="39" fillId="0" borderId="0" applyNumberFormat="0" applyFill="0" applyBorder="0" applyProtection="0">
      <alignment vertical="top"/>
    </xf>
    <xf numFmtId="0" fontId="49" fillId="0" borderId="0"/>
    <xf numFmtId="0" fontId="3" fillId="0" borderId="0"/>
    <xf numFmtId="39" fontId="37" fillId="0" borderId="0"/>
    <xf numFmtId="0" fontId="3" fillId="23" borderId="4" applyNumberFormat="0" applyFont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8" fillId="16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24" fillId="0" borderId="7" applyNumberFormat="0" applyFill="0" applyAlignment="0" applyProtection="0"/>
    <xf numFmtId="0" fontId="33" fillId="0" borderId="8" applyNumberFormat="0" applyFill="0" applyAlignment="0" applyProtection="0"/>
    <xf numFmtId="0" fontId="1" fillId="0" borderId="0"/>
    <xf numFmtId="0" fontId="61" fillId="0" borderId="0" applyNumberFormat="0" applyFill="0" applyBorder="0" applyAlignment="0" applyProtection="0"/>
    <xf numFmtId="0" fontId="3" fillId="0" borderId="0"/>
  </cellStyleXfs>
  <cellXfs count="347">
    <xf numFmtId="0" fontId="0" fillId="0" borderId="0" xfId="0"/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4" fillId="0" borderId="0" xfId="0" applyFont="1"/>
    <xf numFmtId="0" fontId="6" fillId="0" borderId="0" xfId="0" applyFont="1" applyAlignment="1">
      <alignment horizontal="centerContinuous" vertical="center" wrapText="1"/>
    </xf>
    <xf numFmtId="0" fontId="7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centerContinuous" vertical="center" wrapText="1"/>
    </xf>
    <xf numFmtId="0" fontId="0" fillId="0" borderId="0" xfId="0" applyAlignment="1">
      <alignment horizontal="centerContinuous" vertical="center"/>
    </xf>
    <xf numFmtId="0" fontId="11" fillId="0" borderId="9" xfId="0" applyFont="1" applyBorder="1" applyAlignment="1">
      <alignment horizontal="centerContinuous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Continuous" vertical="center" wrapText="1"/>
    </xf>
    <xf numFmtId="0" fontId="11" fillId="0" borderId="11" xfId="0" applyFont="1" applyBorder="1" applyAlignment="1">
      <alignment horizontal="centerContinuous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Continuous" vertical="center" wrapText="1"/>
    </xf>
    <xf numFmtId="0" fontId="12" fillId="0" borderId="0" xfId="0" applyFont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4" fillId="0" borderId="0" xfId="0" applyFont="1"/>
    <xf numFmtId="0" fontId="11" fillId="0" borderId="0" xfId="0" applyFont="1"/>
    <xf numFmtId="0" fontId="11" fillId="0" borderId="13" xfId="0" applyFont="1" applyBorder="1" applyAlignment="1">
      <alignment horizontal="center" vertical="center"/>
    </xf>
    <xf numFmtId="0" fontId="0" fillId="24" borderId="0" xfId="0" applyFill="1"/>
    <xf numFmtId="0" fontId="0" fillId="0" borderId="14" xfId="0" applyBorder="1"/>
    <xf numFmtId="0" fontId="8" fillId="0" borderId="0" xfId="0" applyFont="1" applyAlignment="1">
      <alignment horizontal="center"/>
    </xf>
    <xf numFmtId="3" fontId="15" fillId="0" borderId="0" xfId="42" applyNumberFormat="1" applyFont="1" applyAlignment="1">
      <alignment horizontal="left"/>
    </xf>
    <xf numFmtId="0" fontId="8" fillId="0" borderId="15" xfId="0" applyFont="1" applyBorder="1" applyAlignment="1">
      <alignment horizontal="right" vertical="center"/>
    </xf>
    <xf numFmtId="176" fontId="11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74" fontId="16" fillId="0" borderId="0" xfId="0" applyNumberFormat="1" applyFont="1" applyAlignment="1">
      <alignment horizontal="center"/>
    </xf>
    <xf numFmtId="4" fontId="16" fillId="0" borderId="0" xfId="0" applyNumberFormat="1" applyFont="1"/>
    <xf numFmtId="2" fontId="0" fillId="0" borderId="0" xfId="0" applyNumberFormat="1"/>
    <xf numFmtId="174" fontId="18" fillId="0" borderId="0" xfId="0" applyNumberFormat="1" applyFont="1" applyAlignment="1">
      <alignment horizontal="center"/>
    </xf>
    <xf numFmtId="0" fontId="4" fillId="0" borderId="0" xfId="0" applyFont="1" applyAlignment="1">
      <alignment horizontal="centerContinuous" vertical="center" wrapText="1"/>
    </xf>
    <xf numFmtId="0" fontId="18" fillId="0" borderId="0" xfId="0" applyFont="1" applyAlignment="1">
      <alignment horizontal="centerContinuous" vertical="center" wrapText="1"/>
    </xf>
    <xf numFmtId="0" fontId="18" fillId="0" borderId="0" xfId="0" applyFont="1"/>
    <xf numFmtId="0" fontId="17" fillId="0" borderId="0" xfId="0" applyFont="1"/>
    <xf numFmtId="0" fontId="4" fillId="0" borderId="0" xfId="0" applyFont="1" applyAlignment="1">
      <alignment horizontal="centerContinuous"/>
    </xf>
    <xf numFmtId="0" fontId="1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/>
    </xf>
    <xf numFmtId="0" fontId="11" fillId="0" borderId="19" xfId="0" applyFont="1" applyBorder="1" applyAlignment="1">
      <alignment horizontal="centerContinuous"/>
    </xf>
    <xf numFmtId="0" fontId="7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Continuous"/>
    </xf>
    <xf numFmtId="0" fontId="11" fillId="0" borderId="2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Continuous" vertical="center"/>
    </xf>
    <xf numFmtId="0" fontId="11" fillId="0" borderId="24" xfId="0" applyFont="1" applyBorder="1" applyAlignment="1">
      <alignment horizontal="centerContinuous" vertical="center"/>
    </xf>
    <xf numFmtId="0" fontId="11" fillId="0" borderId="25" xfId="0" applyFont="1" applyBorder="1" applyAlignment="1">
      <alignment horizontal="centerContinuous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11" fillId="0" borderId="28" xfId="0" applyFont="1" applyBorder="1" applyAlignment="1">
      <alignment horizontal="centerContinuous" vertical="center"/>
    </xf>
    <xf numFmtId="171" fontId="0" fillId="0" borderId="0" xfId="32" applyFont="1"/>
    <xf numFmtId="0" fontId="4" fillId="24" borderId="0" xfId="0" applyFont="1" applyFill="1"/>
    <xf numFmtId="0" fontId="11" fillId="24" borderId="29" xfId="0" applyFont="1" applyFill="1" applyBorder="1"/>
    <xf numFmtId="0" fontId="3" fillId="0" borderId="0" xfId="0" applyFont="1" applyAlignment="1">
      <alignment horizontal="centerContinuous" vertical="center" wrapText="1"/>
    </xf>
    <xf numFmtId="0" fontId="8" fillId="0" borderId="0" xfId="0" applyFont="1" applyAlignment="1">
      <alignment horizontal="right" vertical="center"/>
    </xf>
    <xf numFmtId="0" fontId="11" fillId="0" borderId="30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24" borderId="31" xfId="0" applyFont="1" applyFill="1" applyBorder="1"/>
    <xf numFmtId="0" fontId="7" fillId="24" borderId="32" xfId="0" applyFont="1" applyFill="1" applyBorder="1"/>
    <xf numFmtId="4" fontId="7" fillId="24" borderId="33" xfId="0" applyNumberFormat="1" applyFont="1" applyFill="1" applyBorder="1"/>
    <xf numFmtId="4" fontId="7" fillId="24" borderId="32" xfId="0" applyNumberFormat="1" applyFont="1" applyFill="1" applyBorder="1"/>
    <xf numFmtId="4" fontId="4" fillId="0" borderId="26" xfId="0" applyNumberFormat="1" applyFont="1" applyBorder="1" applyAlignment="1">
      <alignment horizontal="center" vertical="center"/>
    </xf>
    <xf numFmtId="0" fontId="3" fillId="0" borderId="0" xfId="0" applyFont="1"/>
    <xf numFmtId="1" fontId="13" fillId="25" borderId="34" xfId="0" applyNumberFormat="1" applyFont="1" applyFill="1" applyBorder="1" applyAlignment="1">
      <alignment horizontal="center" vertical="center"/>
    </xf>
    <xf numFmtId="9" fontId="13" fillId="25" borderId="35" xfId="59" applyFont="1" applyFill="1" applyBorder="1" applyAlignment="1">
      <alignment horizontal="center" vertical="center"/>
    </xf>
    <xf numFmtId="0" fontId="52" fillId="0" borderId="36" xfId="0" applyFont="1" applyBorder="1" applyAlignment="1">
      <alignment vertical="center" wrapText="1"/>
    </xf>
    <xf numFmtId="178" fontId="0" fillId="0" borderId="0" xfId="32" applyNumberFormat="1" applyFont="1"/>
    <xf numFmtId="178" fontId="0" fillId="0" borderId="0" xfId="0" applyNumberFormat="1"/>
    <xf numFmtId="39" fontId="6" fillId="0" borderId="0" xfId="57" applyFont="1" applyAlignment="1">
      <alignment horizontal="center" vertical="center"/>
    </xf>
    <xf numFmtId="0" fontId="14" fillId="0" borderId="0" xfId="53"/>
    <xf numFmtId="39" fontId="38" fillId="0" borderId="0" xfId="57" quotePrefix="1" applyFont="1" applyAlignment="1">
      <alignment vertical="center"/>
    </xf>
    <xf numFmtId="39" fontId="6" fillId="0" borderId="0" xfId="57" applyFont="1" applyAlignment="1">
      <alignment vertical="center"/>
    </xf>
    <xf numFmtId="169" fontId="3" fillId="0" borderId="37" xfId="33" applyFont="1" applyFill="1" applyBorder="1" applyAlignment="1">
      <alignment horizontal="right" vertical="center" wrapText="1"/>
    </xf>
    <xf numFmtId="39" fontId="10" fillId="0" borderId="0" xfId="57" applyFont="1" applyAlignment="1">
      <alignment vertical="center"/>
    </xf>
    <xf numFmtId="39" fontId="6" fillId="0" borderId="0" xfId="57" applyFont="1" applyAlignment="1">
      <alignment vertical="center" wrapText="1"/>
    </xf>
    <xf numFmtId="39" fontId="10" fillId="0" borderId="0" xfId="57" applyFont="1" applyAlignment="1">
      <alignment horizontal="center" vertical="center"/>
    </xf>
    <xf numFmtId="0" fontId="14" fillId="0" borderId="41" xfId="53" applyBorder="1"/>
    <xf numFmtId="0" fontId="0" fillId="0" borderId="0" xfId="0" applyAlignment="1">
      <alignment vertical="center"/>
    </xf>
    <xf numFmtId="169" fontId="0" fillId="0" borderId="0" xfId="33" applyFont="1" applyAlignment="1">
      <alignment horizontal="left"/>
    </xf>
    <xf numFmtId="1" fontId="36" fillId="0" borderId="0" xfId="59" applyNumberFormat="1" applyFont="1" applyFill="1" applyBorder="1" applyAlignment="1">
      <alignment horizontal="center" vertical="center"/>
    </xf>
    <xf numFmtId="1" fontId="34" fillId="0" borderId="0" xfId="59" applyNumberFormat="1" applyFont="1" applyBorder="1" applyAlignment="1">
      <alignment wrapText="1"/>
    </xf>
    <xf numFmtId="1" fontId="0" fillId="0" borderId="0" xfId="59" applyNumberFormat="1" applyFont="1"/>
    <xf numFmtId="3" fontId="4" fillId="0" borderId="22" xfId="0" applyNumberFormat="1" applyFont="1" applyBorder="1" applyAlignment="1">
      <alignment horizontal="center" vertical="center" wrapText="1"/>
    </xf>
    <xf numFmtId="39" fontId="10" fillId="0" borderId="0" xfId="57" applyFont="1" applyAlignment="1">
      <alignment horizontal="left" vertical="center"/>
    </xf>
    <xf numFmtId="39" fontId="6" fillId="0" borderId="0" xfId="57" applyFont="1" applyAlignment="1">
      <alignment horizontal="left" vertical="center"/>
    </xf>
    <xf numFmtId="0" fontId="40" fillId="28" borderId="38" xfId="54" applyFont="1" applyFill="1" applyBorder="1" applyAlignment="1">
      <alignment vertical="center" wrapText="1"/>
    </xf>
    <xf numFmtId="0" fontId="40" fillId="28" borderId="43" xfId="54" applyFont="1" applyFill="1" applyBorder="1" applyAlignment="1">
      <alignment vertical="center" wrapText="1"/>
    </xf>
    <xf numFmtId="0" fontId="41" fillId="0" borderId="0" xfId="54" applyNumberFormat="1" applyFont="1" applyFill="1" applyBorder="1" applyAlignment="1">
      <alignment horizontal="center" wrapText="1"/>
    </xf>
    <xf numFmtId="39" fontId="36" fillId="0" borderId="0" xfId="57" applyFont="1" applyAlignment="1">
      <alignment vertical="center" wrapText="1"/>
    </xf>
    <xf numFmtId="0" fontId="7" fillId="28" borderId="0" xfId="53" applyFont="1" applyFill="1" applyAlignment="1">
      <alignment horizontal="center"/>
    </xf>
    <xf numFmtId="0" fontId="36" fillId="0" borderId="0" xfId="0" applyFont="1"/>
    <xf numFmtId="0" fontId="38" fillId="0" borderId="26" xfId="0" applyFont="1" applyBorder="1" applyAlignment="1">
      <alignment vertical="center" wrapText="1"/>
    </xf>
    <xf numFmtId="0" fontId="38" fillId="0" borderId="0" xfId="0" applyFont="1"/>
    <xf numFmtId="0" fontId="6" fillId="0" borderId="26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left" vertical="center" wrapText="1"/>
    </xf>
    <xf numFmtId="22" fontId="54" fillId="30" borderId="26" xfId="0" applyNumberFormat="1" applyFont="1" applyFill="1" applyBorder="1" applyAlignment="1">
      <alignment horizontal="left" vertical="center" wrapText="1"/>
    </xf>
    <xf numFmtId="0" fontId="38" fillId="0" borderId="0" xfId="0" applyFont="1" applyAlignment="1">
      <alignment horizontal="left"/>
    </xf>
    <xf numFmtId="169" fontId="38" fillId="0" borderId="0" xfId="33" applyFont="1" applyAlignment="1">
      <alignment horizontal="left"/>
    </xf>
    <xf numFmtId="0" fontId="38" fillId="0" borderId="26" xfId="0" applyFont="1" applyBorder="1" applyAlignment="1">
      <alignment horizontal="center" vertical="center" wrapText="1"/>
    </xf>
    <xf numFmtId="39" fontId="38" fillId="0" borderId="0" xfId="57" applyFont="1" applyAlignment="1">
      <alignment vertical="center" wrapText="1"/>
    </xf>
    <xf numFmtId="0" fontId="42" fillId="0" borderId="45" xfId="54" applyFont="1" applyBorder="1" applyAlignment="1">
      <alignment vertical="center" wrapText="1"/>
    </xf>
    <xf numFmtId="185" fontId="55" fillId="0" borderId="27" xfId="0" applyNumberFormat="1" applyFont="1" applyBorder="1" applyAlignment="1">
      <alignment vertical="center"/>
    </xf>
    <xf numFmtId="4" fontId="43" fillId="0" borderId="46" xfId="0" applyNumberFormat="1" applyFont="1" applyBorder="1" applyAlignment="1">
      <alignment horizontal="center" vertical="center"/>
    </xf>
    <xf numFmtId="0" fontId="0" fillId="0" borderId="26" xfId="0" applyBorder="1"/>
    <xf numFmtId="4" fontId="43" fillId="26" borderId="46" xfId="0" applyNumberFormat="1" applyFont="1" applyFill="1" applyBorder="1" applyAlignment="1">
      <alignment horizontal="center" vertical="center"/>
    </xf>
    <xf numFmtId="184" fontId="43" fillId="0" borderId="26" xfId="46" applyNumberFormat="1" applyFont="1" applyFill="1" applyBorder="1" applyAlignment="1">
      <alignment horizontal="center" vertical="center"/>
    </xf>
    <xf numFmtId="185" fontId="43" fillId="0" borderId="27" xfId="0" applyNumberFormat="1" applyFont="1" applyBorder="1" applyAlignment="1">
      <alignment vertical="center"/>
    </xf>
    <xf numFmtId="0" fontId="43" fillId="0" borderId="47" xfId="54" applyFont="1" applyFill="1" applyBorder="1" applyAlignment="1">
      <alignment horizontal="center" vertical="center" wrapText="1"/>
    </xf>
    <xf numFmtId="181" fontId="43" fillId="0" borderId="37" xfId="36" applyNumberFormat="1" applyFont="1" applyFill="1" applyBorder="1" applyAlignment="1">
      <alignment vertical="center" wrapText="1"/>
    </xf>
    <xf numFmtId="9" fontId="56" fillId="0" borderId="24" xfId="59" applyFont="1" applyFill="1" applyBorder="1" applyAlignment="1">
      <alignment vertical="center"/>
    </xf>
    <xf numFmtId="0" fontId="38" fillId="0" borderId="0" xfId="0" applyFont="1" applyAlignment="1">
      <alignment wrapText="1"/>
    </xf>
    <xf numFmtId="0" fontId="38" fillId="0" borderId="0" xfId="0" applyFont="1" applyAlignment="1">
      <alignment vertical="center" wrapText="1"/>
    </xf>
    <xf numFmtId="179" fontId="46" fillId="28" borderId="0" xfId="0" applyNumberFormat="1" applyFont="1" applyFill="1"/>
    <xf numFmtId="0" fontId="38" fillId="0" borderId="0" xfId="0" applyFont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26" xfId="0" applyFont="1" applyBorder="1" applyAlignment="1">
      <alignment vertical="center" wrapText="1"/>
    </xf>
    <xf numFmtId="0" fontId="38" fillId="0" borderId="38" xfId="0" applyFont="1" applyBorder="1" applyAlignment="1">
      <alignment vertical="center" wrapText="1"/>
    </xf>
    <xf numFmtId="0" fontId="38" fillId="0" borderId="26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justify" vertical="center" wrapText="1"/>
    </xf>
    <xf numFmtId="0" fontId="6" fillId="27" borderId="3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180" fontId="6" fillId="0" borderId="0" xfId="43" applyNumberFormat="1" applyFont="1" applyAlignment="1">
      <alignment horizontal="center" vertical="center" wrapText="1"/>
    </xf>
    <xf numFmtId="179" fontId="38" fillId="0" borderId="0" xfId="0" applyNumberFormat="1" applyFont="1" applyAlignment="1">
      <alignment wrapText="1"/>
    </xf>
    <xf numFmtId="4" fontId="38" fillId="0" borderId="0" xfId="0" applyNumberFormat="1" applyFont="1" applyAlignment="1">
      <alignment horizontal="center" vertical="center" wrapText="1"/>
    </xf>
    <xf numFmtId="183" fontId="38" fillId="0" borderId="0" xfId="0" applyNumberFormat="1" applyFont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15" fontId="35" fillId="27" borderId="49" xfId="59" applyNumberFormat="1" applyFont="1" applyFill="1" applyBorder="1" applyAlignment="1">
      <alignment horizontal="center"/>
    </xf>
    <xf numFmtId="15" fontId="35" fillId="27" borderId="50" xfId="0" applyNumberFormat="1" applyFont="1" applyFill="1" applyBorder="1" applyAlignment="1">
      <alignment horizontal="center"/>
    </xf>
    <xf numFmtId="0" fontId="3" fillId="27" borderId="50" xfId="0" applyFont="1" applyFill="1" applyBorder="1" applyAlignment="1">
      <alignment horizontal="centerContinuous"/>
    </xf>
    <xf numFmtId="15" fontId="35" fillId="27" borderId="50" xfId="0" applyNumberFormat="1" applyFont="1" applyFill="1" applyBorder="1" applyAlignment="1">
      <alignment horizontal="centerContinuous"/>
    </xf>
    <xf numFmtId="177" fontId="3" fillId="0" borderId="51" xfId="42" applyNumberFormat="1" applyFont="1" applyBorder="1"/>
    <xf numFmtId="175" fontId="7" fillId="0" borderId="52" xfId="0" applyNumberFormat="1" applyFont="1" applyBorder="1" applyAlignment="1">
      <alignment horizontal="right" vertical="center"/>
    </xf>
    <xf numFmtId="175" fontId="7" fillId="0" borderId="33" xfId="0" applyNumberFormat="1" applyFont="1" applyBorder="1" applyAlignment="1">
      <alignment horizontal="right" vertical="center"/>
    </xf>
    <xf numFmtId="0" fontId="7" fillId="0" borderId="53" xfId="0" applyFont="1" applyBorder="1" applyAlignment="1">
      <alignment horizontal="center" vertical="center"/>
    </xf>
    <xf numFmtId="17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54" xfId="59" applyNumberFormat="1" applyFont="1" applyFill="1" applyBorder="1" applyAlignment="1">
      <alignment horizontal="center" vertical="center" wrapText="1"/>
    </xf>
    <xf numFmtId="15" fontId="7" fillId="0" borderId="55" xfId="0" applyNumberFormat="1" applyFont="1" applyBorder="1" applyAlignment="1">
      <alignment horizontal="center" vertical="center" wrapText="1"/>
    </xf>
    <xf numFmtId="15" fontId="3" fillId="0" borderId="55" xfId="0" applyNumberFormat="1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0" xfId="0" applyFont="1"/>
    <xf numFmtId="4" fontId="7" fillId="0" borderId="0" xfId="0" applyNumberFormat="1" applyFont="1"/>
    <xf numFmtId="0" fontId="7" fillId="0" borderId="5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38" fillId="0" borderId="54" xfId="0" applyFont="1" applyBorder="1" applyAlignment="1">
      <alignment horizontal="center" vertical="center"/>
    </xf>
    <xf numFmtId="0" fontId="38" fillId="0" borderId="55" xfId="0" applyFont="1" applyBorder="1" applyAlignment="1">
      <alignment horizontal="center" vertical="center" wrapText="1"/>
    </xf>
    <xf numFmtId="49" fontId="38" fillId="27" borderId="55" xfId="0" applyNumberFormat="1" applyFont="1" applyFill="1" applyBorder="1" applyAlignment="1">
      <alignment horizontal="center" vertical="center" wrapText="1"/>
    </xf>
    <xf numFmtId="0" fontId="38" fillId="25" borderId="55" xfId="51" applyFont="1" applyFill="1" applyBorder="1" applyAlignment="1">
      <alignment horizontal="center" vertical="center" wrapText="1"/>
    </xf>
    <xf numFmtId="9" fontId="38" fillId="0" borderId="55" xfId="59" applyFont="1" applyFill="1" applyBorder="1" applyAlignment="1">
      <alignment horizontal="center" vertical="center"/>
    </xf>
    <xf numFmtId="3" fontId="38" fillId="0" borderId="55" xfId="0" applyNumberFormat="1" applyFont="1" applyBorder="1" applyAlignment="1">
      <alignment horizontal="center" vertical="center"/>
    </xf>
    <xf numFmtId="15" fontId="47" fillId="0" borderId="55" xfId="51" applyNumberFormat="1" applyFont="1" applyBorder="1" applyAlignment="1">
      <alignment horizontal="center" vertical="center" wrapText="1"/>
    </xf>
    <xf numFmtId="15" fontId="38" fillId="0" borderId="55" xfId="0" applyNumberFormat="1" applyFont="1" applyBorder="1" applyAlignment="1">
      <alignment horizontal="center" vertical="center"/>
    </xf>
    <xf numFmtId="172" fontId="38" fillId="0" borderId="55" xfId="0" applyNumberFormat="1" applyFont="1" applyBorder="1" applyAlignment="1">
      <alignment horizontal="center" vertical="center"/>
    </xf>
    <xf numFmtId="173" fontId="38" fillId="0" borderId="55" xfId="0" applyNumberFormat="1" applyFont="1" applyBorder="1" applyAlignment="1">
      <alignment horizontal="center" vertical="center"/>
    </xf>
    <xf numFmtId="166" fontId="38" fillId="0" borderId="55" xfId="45" applyFont="1" applyFill="1" applyBorder="1" applyAlignment="1">
      <alignment horizontal="right" vertical="center" wrapText="1"/>
    </xf>
    <xf numFmtId="4" fontId="6" fillId="0" borderId="55" xfId="0" applyNumberFormat="1" applyFont="1" applyBorder="1" applyAlignment="1">
      <alignment horizontal="center" vertical="center"/>
    </xf>
    <xf numFmtId="4" fontId="38" fillId="0" borderId="55" xfId="0" applyNumberFormat="1" applyFont="1" applyBorder="1" applyAlignment="1">
      <alignment vertical="center"/>
    </xf>
    <xf numFmtId="4" fontId="38" fillId="0" borderId="48" xfId="0" applyNumberFormat="1" applyFont="1" applyBorder="1" applyAlignment="1">
      <alignment vertical="center"/>
    </xf>
    <xf numFmtId="0" fontId="38" fillId="0" borderId="26" xfId="0" applyFont="1" applyBorder="1" applyAlignment="1">
      <alignment horizontal="justify" vertical="top" wrapText="1"/>
    </xf>
    <xf numFmtId="0" fontId="14" fillId="0" borderId="57" xfId="53" applyBorder="1"/>
    <xf numFmtId="0" fontId="6" fillId="0" borderId="0" xfId="0" applyFont="1"/>
    <xf numFmtId="165" fontId="42" fillId="0" borderId="54" xfId="41" applyFont="1" applyFill="1" applyBorder="1" applyAlignment="1">
      <alignment horizontal="center" vertical="center" wrapText="1"/>
    </xf>
    <xf numFmtId="169" fontId="57" fillId="0" borderId="59" xfId="33" applyFont="1" applyFill="1" applyBorder="1"/>
    <xf numFmtId="169" fontId="38" fillId="0" borderId="59" xfId="33" applyFont="1" applyFill="1" applyBorder="1" applyAlignment="1">
      <alignment vertical="center"/>
    </xf>
    <xf numFmtId="169" fontId="38" fillId="0" borderId="59" xfId="33" applyFont="1" applyFill="1" applyBorder="1"/>
    <xf numFmtId="1" fontId="6" fillId="31" borderId="30" xfId="0" applyNumberFormat="1" applyFont="1" applyFill="1" applyBorder="1" applyAlignment="1">
      <alignment horizontal="center" vertical="center" wrapText="1"/>
    </xf>
    <xf numFmtId="0" fontId="6" fillId="31" borderId="30" xfId="0" applyFont="1" applyFill="1" applyBorder="1" applyAlignment="1">
      <alignment vertical="center" wrapText="1"/>
    </xf>
    <xf numFmtId="9" fontId="6" fillId="31" borderId="30" xfId="59" applyFont="1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9" fontId="7" fillId="0" borderId="46" xfId="59" applyFont="1" applyFill="1" applyBorder="1" applyAlignment="1">
      <alignment horizontal="center" vertical="center" wrapText="1"/>
    </xf>
    <xf numFmtId="15" fontId="7" fillId="0" borderId="46" xfId="0" applyNumberFormat="1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44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Continuous" vertical="center" wrapText="1"/>
    </xf>
    <xf numFmtId="0" fontId="7" fillId="0" borderId="64" xfId="0" applyFont="1" applyBorder="1" applyAlignment="1">
      <alignment horizontal="centerContinuous" vertical="center" wrapText="1"/>
    </xf>
    <xf numFmtId="9" fontId="7" fillId="0" borderId="55" xfId="59" applyFont="1" applyFill="1" applyBorder="1" applyAlignment="1">
      <alignment horizontal="center" vertical="center" wrapText="1"/>
    </xf>
    <xf numFmtId="15" fontId="7" fillId="0" borderId="55" xfId="0" applyNumberFormat="1" applyFont="1" applyBorder="1" applyAlignment="1">
      <alignment horizontal="centerContinuous" vertical="center" wrapText="1"/>
    </xf>
    <xf numFmtId="0" fontId="7" fillId="0" borderId="55" xfId="0" applyFont="1" applyBorder="1" applyAlignment="1">
      <alignment horizontal="centerContinuous" vertical="center" wrapText="1"/>
    </xf>
    <xf numFmtId="0" fontId="7" fillId="0" borderId="55" xfId="0" applyFont="1" applyBorder="1" applyAlignment="1">
      <alignment horizontal="centerContinuous" wrapText="1"/>
    </xf>
    <xf numFmtId="0" fontId="7" fillId="0" borderId="55" xfId="0" applyFont="1" applyBorder="1" applyAlignment="1">
      <alignment horizontal="center" wrapText="1"/>
    </xf>
    <xf numFmtId="0" fontId="7" fillId="0" borderId="48" xfId="0" applyFont="1" applyBorder="1" applyAlignment="1">
      <alignment horizontal="centerContinuous" vertical="center" wrapText="1"/>
    </xf>
    <xf numFmtId="0" fontId="43" fillId="0" borderId="65" xfId="54" applyFont="1" applyFill="1" applyBorder="1" applyAlignment="1">
      <alignment horizontal="center" vertical="center" wrapText="1"/>
    </xf>
    <xf numFmtId="181" fontId="43" fillId="0" borderId="43" xfId="36" applyNumberFormat="1" applyFont="1" applyFill="1" applyBorder="1" applyAlignment="1">
      <alignment vertical="center" wrapText="1"/>
    </xf>
    <xf numFmtId="169" fontId="38" fillId="0" borderId="42" xfId="33" applyFont="1" applyFill="1" applyBorder="1"/>
    <xf numFmtId="186" fontId="35" fillId="0" borderId="50" xfId="0" applyNumberFormat="1" applyFont="1" applyBorder="1" applyAlignment="1">
      <alignment horizontal="center" vertical="center"/>
    </xf>
    <xf numFmtId="14" fontId="38" fillId="0" borderId="0" xfId="0" applyNumberFormat="1" applyFont="1"/>
    <xf numFmtId="2" fontId="38" fillId="0" borderId="0" xfId="0" applyNumberFormat="1" applyFont="1"/>
    <xf numFmtId="0" fontId="54" fillId="30" borderId="26" xfId="0" applyFont="1" applyFill="1" applyBorder="1" applyAlignment="1">
      <alignment horizontal="center" vertical="center" wrapText="1"/>
    </xf>
    <xf numFmtId="0" fontId="44" fillId="0" borderId="46" xfId="53" applyFont="1" applyBorder="1" applyAlignment="1">
      <alignment vertical="center" wrapText="1"/>
    </xf>
    <xf numFmtId="177" fontId="38" fillId="26" borderId="48" xfId="40" applyNumberFormat="1" applyFont="1" applyFill="1" applyBorder="1" applyAlignment="1">
      <alignment horizontal="center" vertical="center"/>
    </xf>
    <xf numFmtId="177" fontId="38" fillId="26" borderId="26" xfId="40" applyNumberFormat="1" applyFont="1" applyFill="1" applyBorder="1" applyAlignment="1">
      <alignment horizontal="center" vertical="center"/>
    </xf>
    <xf numFmtId="9" fontId="38" fillId="0" borderId="37" xfId="48" applyNumberFormat="1" applyFont="1" applyFill="1" applyBorder="1" applyAlignment="1">
      <alignment horizontal="center" vertical="center"/>
    </xf>
    <xf numFmtId="177" fontId="38" fillId="26" borderId="50" xfId="40" applyNumberFormat="1" applyFont="1" applyFill="1" applyBorder="1" applyAlignment="1">
      <alignment horizontal="center" vertical="center"/>
    </xf>
    <xf numFmtId="9" fontId="38" fillId="0" borderId="52" xfId="48" applyNumberFormat="1" applyFont="1" applyFill="1" applyBorder="1" applyAlignment="1">
      <alignment horizontal="center" vertical="center"/>
    </xf>
    <xf numFmtId="0" fontId="38" fillId="0" borderId="66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left" vertical="top" wrapText="1"/>
    </xf>
    <xf numFmtId="0" fontId="7" fillId="24" borderId="0" xfId="0" applyFont="1" applyFill="1"/>
    <xf numFmtId="4" fontId="7" fillId="24" borderId="0" xfId="0" applyNumberFormat="1" applyFont="1" applyFill="1"/>
    <xf numFmtId="22" fontId="0" fillId="0" borderId="0" xfId="0" applyNumberFormat="1"/>
    <xf numFmtId="0" fontId="59" fillId="0" borderId="40" xfId="53" applyFont="1" applyBorder="1"/>
    <xf numFmtId="171" fontId="60" fillId="0" borderId="27" xfId="32" applyFont="1" applyBorder="1" applyAlignment="1">
      <alignment horizontal="center" vertical="center" wrapText="1"/>
    </xf>
    <xf numFmtId="0" fontId="6" fillId="0" borderId="55" xfId="0" applyFont="1" applyBorder="1" applyAlignment="1">
      <alignment vertical="center" wrapText="1"/>
    </xf>
    <xf numFmtId="171" fontId="38" fillId="0" borderId="55" xfId="36" applyNumberFormat="1" applyFont="1" applyFill="1" applyBorder="1" applyAlignment="1">
      <alignment horizontal="right" vertical="center" wrapText="1"/>
    </xf>
    <xf numFmtId="165" fontId="38" fillId="0" borderId="55" xfId="36" applyFont="1" applyFill="1" applyBorder="1" applyAlignment="1">
      <alignment horizontal="right" vertical="center" wrapText="1"/>
    </xf>
    <xf numFmtId="4" fontId="38" fillId="0" borderId="48" xfId="0" applyNumberFormat="1" applyFont="1" applyBorder="1" applyAlignment="1">
      <alignment horizontal="right" vertical="center" wrapText="1"/>
    </xf>
    <xf numFmtId="171" fontId="38" fillId="0" borderId="26" xfId="36" applyNumberFormat="1" applyFont="1" applyFill="1" applyBorder="1" applyAlignment="1">
      <alignment horizontal="right" vertical="center" wrapText="1"/>
    </xf>
    <xf numFmtId="165" fontId="38" fillId="0" borderId="26" xfId="36" applyFont="1" applyFill="1" applyBorder="1" applyAlignment="1">
      <alignment horizontal="right" vertical="center" wrapText="1"/>
    </xf>
    <xf numFmtId="4" fontId="38" fillId="0" borderId="37" xfId="0" applyNumberFormat="1" applyFont="1" applyBorder="1" applyAlignment="1">
      <alignment horizontal="right" vertical="center" wrapText="1"/>
    </xf>
    <xf numFmtId="0" fontId="53" fillId="29" borderId="46" xfId="0" applyFont="1" applyFill="1" applyBorder="1" applyAlignment="1">
      <alignment horizontal="left" vertical="center" wrapText="1" indent="1"/>
    </xf>
    <xf numFmtId="0" fontId="62" fillId="30" borderId="26" xfId="72" applyFont="1" applyFill="1" applyBorder="1" applyAlignment="1">
      <alignment horizontal="left" vertical="center" wrapText="1" indent="1"/>
    </xf>
    <xf numFmtId="0" fontId="54" fillId="30" borderId="26" xfId="0" applyFont="1" applyFill="1" applyBorder="1" applyAlignment="1">
      <alignment horizontal="left" vertical="center" wrapText="1" indent="1"/>
    </xf>
    <xf numFmtId="22" fontId="54" fillId="30" borderId="26" xfId="0" applyNumberFormat="1" applyFont="1" applyFill="1" applyBorder="1" applyAlignment="1">
      <alignment horizontal="left" vertical="center" wrapText="1" indent="1"/>
    </xf>
    <xf numFmtId="0" fontId="54" fillId="30" borderId="26" xfId="0" applyFont="1" applyFill="1" applyBorder="1" applyAlignment="1">
      <alignment horizontal="right" vertical="center" wrapText="1" indent="1"/>
    </xf>
    <xf numFmtId="0" fontId="42" fillId="0" borderId="48" xfId="0" applyFont="1" applyBorder="1" applyAlignment="1">
      <alignment horizontal="center" vertical="center" wrapText="1"/>
    </xf>
    <xf numFmtId="0" fontId="38" fillId="0" borderId="40" xfId="0" applyFont="1" applyBorder="1" applyAlignment="1">
      <alignment vertical="center" wrapText="1"/>
    </xf>
    <xf numFmtId="0" fontId="7" fillId="31" borderId="0" xfId="53" applyFont="1" applyFill="1" applyAlignment="1">
      <alignment horizontal="center"/>
    </xf>
    <xf numFmtId="0" fontId="59" fillId="28" borderId="40" xfId="53" applyFont="1" applyFill="1" applyBorder="1"/>
    <xf numFmtId="0" fontId="14" fillId="28" borderId="41" xfId="53" applyFill="1" applyBorder="1"/>
    <xf numFmtId="0" fontId="38" fillId="32" borderId="55" xfId="0" applyFont="1" applyFill="1" applyBorder="1" applyAlignment="1">
      <alignment horizontal="center" vertical="center" wrapText="1"/>
    </xf>
    <xf numFmtId="0" fontId="0" fillId="32" borderId="0" xfId="0" applyFill="1" applyAlignment="1">
      <alignment horizontal="center" vertical="center"/>
    </xf>
    <xf numFmtId="6" fontId="38" fillId="0" borderId="30" xfId="0" applyNumberFormat="1" applyFont="1" applyBorder="1" applyAlignment="1">
      <alignment horizontal="left" vertical="center" wrapText="1"/>
    </xf>
    <xf numFmtId="0" fontId="38" fillId="0" borderId="39" xfId="0" applyFont="1" applyBorder="1" applyAlignment="1">
      <alignment horizontal="left" vertical="top" wrapText="1"/>
    </xf>
    <xf numFmtId="0" fontId="0" fillId="0" borderId="39" xfId="0" applyBorder="1"/>
    <xf numFmtId="0" fontId="38" fillId="0" borderId="39" xfId="0" applyFont="1" applyBorder="1" applyAlignment="1">
      <alignment vertical="top" wrapText="1"/>
    </xf>
    <xf numFmtId="0" fontId="6" fillId="32" borderId="54" xfId="0" applyFont="1" applyFill="1" applyBorder="1" applyAlignment="1">
      <alignment horizontal="center" vertical="center" wrapText="1"/>
    </xf>
    <xf numFmtId="0" fontId="6" fillId="32" borderId="48" xfId="0" applyFont="1" applyFill="1" applyBorder="1" applyAlignment="1">
      <alignment horizontal="center" vertical="center" wrapText="1"/>
    </xf>
    <xf numFmtId="6" fontId="38" fillId="0" borderId="59" xfId="0" applyNumberFormat="1" applyFont="1" applyBorder="1" applyAlignment="1">
      <alignment horizontal="left" vertical="center" wrapText="1"/>
    </xf>
    <xf numFmtId="6" fontId="38" fillId="0" borderId="37" xfId="0" applyNumberFormat="1" applyFont="1" applyBorder="1" applyAlignment="1">
      <alignment horizontal="left" vertical="center" wrapText="1"/>
    </xf>
    <xf numFmtId="0" fontId="3" fillId="28" borderId="54" xfId="0" applyFont="1" applyFill="1" applyBorder="1" applyAlignment="1">
      <alignment horizontal="center" vertical="center"/>
    </xf>
    <xf numFmtId="0" fontId="4" fillId="28" borderId="55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3" fillId="28" borderId="59" xfId="0" applyFont="1" applyFill="1" applyBorder="1" applyAlignment="1">
      <alignment horizontal="center" vertical="center"/>
    </xf>
    <xf numFmtId="0" fontId="4" fillId="28" borderId="26" xfId="0" applyFont="1" applyFill="1" applyBorder="1" applyAlignment="1">
      <alignment horizontal="center" vertical="center"/>
    </xf>
    <xf numFmtId="0" fontId="38" fillId="0" borderId="46" xfId="0" applyFont="1" applyBorder="1" applyAlignment="1">
      <alignment horizontal="center" vertical="center" wrapText="1"/>
    </xf>
    <xf numFmtId="6" fontId="38" fillId="0" borderId="26" xfId="0" applyNumberFormat="1" applyFont="1" applyBorder="1" applyAlignment="1">
      <alignment horizontal="left" vertical="center" wrapText="1"/>
    </xf>
    <xf numFmtId="0" fontId="3" fillId="0" borderId="26" xfId="0" applyFont="1" applyBorder="1" applyAlignment="1">
      <alignment wrapText="1"/>
    </xf>
    <xf numFmtId="183" fontId="34" fillId="0" borderId="26" xfId="33" applyNumberFormat="1" applyFont="1" applyBorder="1" applyAlignment="1">
      <alignment vertical="center"/>
    </xf>
    <xf numFmtId="183" fontId="34" fillId="0" borderId="26" xfId="0" applyNumberFormat="1" applyFont="1" applyBorder="1" applyAlignment="1">
      <alignment vertical="center"/>
    </xf>
    <xf numFmtId="183" fontId="34" fillId="0" borderId="26" xfId="43" applyNumberFormat="1" applyFont="1" applyBorder="1" applyAlignment="1">
      <alignment vertical="center"/>
    </xf>
    <xf numFmtId="183" fontId="3" fillId="28" borderId="26" xfId="0" applyNumberFormat="1" applyFont="1" applyFill="1" applyBorder="1" applyAlignment="1">
      <alignment vertical="center"/>
    </xf>
    <xf numFmtId="0" fontId="38" fillId="0" borderId="0" xfId="0" applyFont="1" applyAlignment="1">
      <alignment horizontal="left" vertical="center" wrapText="1"/>
    </xf>
    <xf numFmtId="0" fontId="6" fillId="27" borderId="30" xfId="0" applyFont="1" applyFill="1" applyBorder="1" applyAlignment="1">
      <alignment horizontal="center" vertical="center" wrapText="1"/>
    </xf>
    <xf numFmtId="0" fontId="54" fillId="30" borderId="71" xfId="0" applyFont="1" applyFill="1" applyBorder="1" applyAlignment="1">
      <alignment horizontal="center" vertical="center" wrapText="1"/>
    </xf>
    <xf numFmtId="183" fontId="54" fillId="30" borderId="26" xfId="43" applyNumberFormat="1" applyFont="1" applyFill="1" applyBorder="1" applyAlignment="1">
      <alignment horizontal="right" vertical="center" wrapText="1" indent="1"/>
    </xf>
    <xf numFmtId="1" fontId="3" fillId="0" borderId="0" xfId="59" applyNumberFormat="1" applyFont="1"/>
    <xf numFmtId="0" fontId="1" fillId="0" borderId="0" xfId="53" applyFont="1"/>
    <xf numFmtId="0" fontId="1" fillId="0" borderId="58" xfId="53" applyFont="1" applyBorder="1"/>
    <xf numFmtId="9" fontId="4" fillId="0" borderId="0" xfId="0" applyNumberFormat="1" applyFont="1"/>
    <xf numFmtId="0" fontId="3" fillId="0" borderId="0" xfId="0" applyFont="1" applyAlignment="1">
      <alignment horizontal="centerContinuous"/>
    </xf>
    <xf numFmtId="0" fontId="4" fillId="0" borderId="27" xfId="0" applyFont="1" applyBorder="1"/>
    <xf numFmtId="1" fontId="4" fillId="0" borderId="25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 wrapText="1"/>
    </xf>
    <xf numFmtId="9" fontId="4" fillId="0" borderId="26" xfId="0" applyNumberFormat="1" applyFont="1" applyBorder="1" applyAlignment="1">
      <alignment horizontal="center" vertical="center" wrapText="1"/>
    </xf>
    <xf numFmtId="171" fontId="4" fillId="0" borderId="26" xfId="32" applyFont="1" applyBorder="1" applyAlignment="1">
      <alignment horizontal="center" vertical="center" wrapText="1"/>
    </xf>
    <xf numFmtId="0" fontId="3" fillId="26" borderId="0" xfId="0" applyFont="1" applyFill="1" applyAlignment="1">
      <alignment horizontal="centerContinuous"/>
    </xf>
    <xf numFmtId="1" fontId="4" fillId="0" borderId="23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3" fontId="4" fillId="0" borderId="27" xfId="0" applyNumberFormat="1" applyFont="1" applyBorder="1" applyAlignment="1">
      <alignment horizontal="center" vertical="center" wrapText="1"/>
    </xf>
    <xf numFmtId="0" fontId="43" fillId="0" borderId="26" xfId="54" applyFont="1" applyFill="1" applyBorder="1" applyAlignment="1">
      <alignment vertical="center" wrapText="1"/>
    </xf>
    <xf numFmtId="0" fontId="44" fillId="0" borderId="26" xfId="54" applyFont="1" applyFill="1" applyBorder="1" applyAlignment="1">
      <alignment vertical="center" wrapText="1"/>
    </xf>
    <xf numFmtId="165" fontId="44" fillId="0" borderId="39" xfId="41" applyFont="1" applyFill="1" applyBorder="1" applyAlignment="1">
      <alignment horizontal="right" vertical="center"/>
    </xf>
    <xf numFmtId="44" fontId="63" fillId="0" borderId="0" xfId="54" applyNumberFormat="1" applyFont="1" applyFill="1" applyBorder="1" applyAlignment="1">
      <alignment horizontal="center" wrapText="1"/>
    </xf>
    <xf numFmtId="165" fontId="44" fillId="0" borderId="59" xfId="41" applyFont="1" applyFill="1" applyBorder="1" applyAlignment="1">
      <alignment horizontal="right" vertical="center"/>
    </xf>
    <xf numFmtId="0" fontId="64" fillId="0" borderId="0" xfId="0" applyFont="1"/>
    <xf numFmtId="169" fontId="38" fillId="27" borderId="0" xfId="33" applyFont="1" applyFill="1"/>
    <xf numFmtId="9" fontId="44" fillId="0" borderId="39" xfId="59" applyFont="1" applyFill="1" applyBorder="1" applyAlignment="1">
      <alignment horizontal="right" vertical="center"/>
    </xf>
    <xf numFmtId="164" fontId="43" fillId="26" borderId="0" xfId="44" applyFont="1" applyFill="1" applyBorder="1" applyAlignment="1">
      <alignment vertical="center" wrapText="1"/>
    </xf>
    <xf numFmtId="9" fontId="44" fillId="0" borderId="59" xfId="59" applyFont="1" applyFill="1" applyBorder="1" applyAlignment="1">
      <alignment horizontal="right" vertical="center"/>
    </xf>
    <xf numFmtId="0" fontId="64" fillId="0" borderId="26" xfId="0" applyFont="1" applyBorder="1"/>
    <xf numFmtId="0" fontId="6" fillId="0" borderId="26" xfId="0" applyFont="1" applyBorder="1"/>
    <xf numFmtId="165" fontId="44" fillId="0" borderId="49" xfId="41" applyFont="1" applyFill="1" applyBorder="1" applyAlignment="1">
      <alignment horizontal="right" vertical="center"/>
    </xf>
    <xf numFmtId="44" fontId="64" fillId="0" borderId="0" xfId="0" applyNumberFormat="1" applyFont="1"/>
    <xf numFmtId="0" fontId="38" fillId="27" borderId="26" xfId="0" applyFont="1" applyFill="1" applyBorder="1" applyAlignment="1">
      <alignment horizontal="center" vertical="center" wrapText="1"/>
    </xf>
    <xf numFmtId="10" fontId="64" fillId="0" borderId="0" xfId="59" applyNumberFormat="1" applyFont="1"/>
    <xf numFmtId="169" fontId="64" fillId="0" borderId="0" xfId="33" applyFont="1"/>
    <xf numFmtId="0" fontId="36" fillId="0" borderId="26" xfId="0" applyFont="1" applyBorder="1" applyAlignment="1">
      <alignment vertical="center" wrapText="1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Continuous" vertical="center"/>
    </xf>
    <xf numFmtId="0" fontId="38" fillId="0" borderId="39" xfId="0" applyFont="1" applyBorder="1" applyAlignment="1">
      <alignment horizontal="left" vertical="center" wrapText="1"/>
    </xf>
    <xf numFmtId="6" fontId="38" fillId="0" borderId="72" xfId="0" applyNumberFormat="1" applyFont="1" applyBorder="1" applyAlignment="1">
      <alignment horizontal="left" vertical="center" wrapText="1"/>
    </xf>
    <xf numFmtId="0" fontId="6" fillId="32" borderId="73" xfId="0" applyFont="1" applyFill="1" applyBorder="1" applyAlignment="1">
      <alignment horizontal="center" vertical="center" wrapText="1"/>
    </xf>
    <xf numFmtId="6" fontId="38" fillId="0" borderId="74" xfId="0" applyNumberFormat="1" applyFont="1" applyBorder="1" applyAlignment="1">
      <alignment horizontal="left" vertical="center" wrapText="1"/>
    </xf>
    <xf numFmtId="14" fontId="38" fillId="0" borderId="26" xfId="0" applyNumberFormat="1" applyFont="1" applyBorder="1" applyAlignment="1">
      <alignment horizontal="center" vertical="center" wrapText="1"/>
    </xf>
    <xf numFmtId="2" fontId="38" fillId="0" borderId="5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Continuous" vertical="center"/>
    </xf>
    <xf numFmtId="1" fontId="5" fillId="0" borderId="0" xfId="0" applyNumberFormat="1" applyFont="1" applyAlignment="1">
      <alignment horizontal="centerContinuous" vertical="center"/>
    </xf>
    <xf numFmtId="1" fontId="6" fillId="0" borderId="0" xfId="0" applyNumberFormat="1" applyFont="1" applyAlignment="1">
      <alignment horizontal="centerContinuous" vertical="center"/>
    </xf>
    <xf numFmtId="1" fontId="8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" fontId="7" fillId="26" borderId="0" xfId="0" applyNumberFormat="1" applyFont="1" applyFill="1" applyAlignment="1">
      <alignment horizontal="centerContinuous" vertical="center"/>
    </xf>
    <xf numFmtId="0" fontId="3" fillId="26" borderId="0" xfId="0" applyFont="1" applyFill="1" applyAlignment="1">
      <alignment horizontal="centerContinuous" vertical="center"/>
    </xf>
    <xf numFmtId="0" fontId="3" fillId="26" borderId="0" xfId="0" applyFont="1" applyFill="1"/>
    <xf numFmtId="0" fontId="4" fillId="26" borderId="0" xfId="0" applyFont="1" applyFill="1" applyAlignment="1">
      <alignment horizontal="centerContinuous" vertical="center"/>
    </xf>
    <xf numFmtId="1" fontId="11" fillId="0" borderId="0" xfId="0" applyNumberFormat="1" applyFont="1" applyAlignment="1">
      <alignment horizontal="centerContinuous" vertical="center"/>
    </xf>
    <xf numFmtId="1" fontId="7" fillId="0" borderId="0" xfId="0" applyNumberFormat="1" applyFont="1" applyAlignment="1">
      <alignment horizontal="centerContinuous" vertical="center"/>
    </xf>
    <xf numFmtId="0" fontId="38" fillId="27" borderId="26" xfId="0" applyFont="1" applyFill="1" applyBorder="1" applyAlignment="1">
      <alignment horizontal="center" vertical="center" wrapText="1"/>
    </xf>
    <xf numFmtId="0" fontId="38" fillId="27" borderId="26" xfId="0" applyFont="1" applyFill="1" applyBorder="1" applyAlignment="1">
      <alignment horizontal="center" vertical="center"/>
    </xf>
    <xf numFmtId="0" fontId="64" fillId="27" borderId="26" xfId="0" applyFont="1" applyFill="1" applyBorder="1" applyAlignment="1">
      <alignment horizontal="center" vertical="center"/>
    </xf>
    <xf numFmtId="0" fontId="4" fillId="0" borderId="67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38" fillId="26" borderId="26" xfId="0" applyFont="1" applyFill="1" applyBorder="1" applyAlignment="1">
      <alignment horizontal="center" vertical="center"/>
    </xf>
    <xf numFmtId="3" fontId="38" fillId="26" borderId="26" xfId="0" applyNumberFormat="1" applyFont="1" applyFill="1" applyBorder="1" applyAlignment="1">
      <alignment horizontal="center" vertical="center"/>
    </xf>
    <xf numFmtId="3" fontId="38" fillId="26" borderId="50" xfId="0" applyNumberFormat="1" applyFont="1" applyFill="1" applyBorder="1" applyAlignment="1">
      <alignment horizontal="center" vertical="center"/>
    </xf>
    <xf numFmtId="3" fontId="38" fillId="26" borderId="5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34" fillId="0" borderId="26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left" wrapText="1"/>
    </xf>
    <xf numFmtId="0" fontId="58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 wrapText="1"/>
    </xf>
    <xf numFmtId="0" fontId="51" fillId="0" borderId="0" xfId="0" applyFont="1" applyAlignment="1">
      <alignment horizontal="center" vertical="center" wrapText="1"/>
    </xf>
    <xf numFmtId="179" fontId="46" fillId="28" borderId="0" xfId="0" applyNumberFormat="1" applyFont="1" applyFill="1" applyAlignment="1">
      <alignment horizontal="center"/>
    </xf>
    <xf numFmtId="0" fontId="6" fillId="0" borderId="26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45" fillId="28" borderId="0" xfId="0" applyFont="1" applyFill="1" applyAlignment="1">
      <alignment horizont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32" borderId="30" xfId="0" applyFont="1" applyFill="1" applyBorder="1" applyAlignment="1">
      <alignment horizontal="center" vertical="top" wrapText="1"/>
    </xf>
    <xf numFmtId="0" fontId="6" fillId="32" borderId="38" xfId="0" applyFont="1" applyFill="1" applyBorder="1" applyAlignment="1">
      <alignment horizontal="center" vertical="top" wrapText="1"/>
    </xf>
    <xf numFmtId="0" fontId="6" fillId="32" borderId="39" xfId="0" applyFont="1" applyFill="1" applyBorder="1" applyAlignment="1">
      <alignment horizontal="center" vertical="top" wrapText="1"/>
    </xf>
    <xf numFmtId="0" fontId="38" fillId="27" borderId="30" xfId="0" applyFont="1" applyFill="1" applyBorder="1" applyAlignment="1">
      <alignment horizontal="left" vertical="top" wrapText="1"/>
    </xf>
    <xf numFmtId="0" fontId="38" fillId="27" borderId="38" xfId="0" applyFont="1" applyFill="1" applyBorder="1" applyAlignment="1">
      <alignment horizontal="left" vertical="top" wrapText="1"/>
    </xf>
    <xf numFmtId="0" fontId="38" fillId="27" borderId="39" xfId="0" applyFont="1" applyFill="1" applyBorder="1" applyAlignment="1">
      <alignment horizontal="left" vertical="top" wrapText="1"/>
    </xf>
    <xf numFmtId="0" fontId="16" fillId="0" borderId="0" xfId="0" applyFont="1" applyAlignment="1">
      <alignment horizontal="center"/>
    </xf>
  </cellXfs>
  <cellStyles count="7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" xfId="72" builtinId="8"/>
    <cellStyle name="Hipervínculo 2" xfId="30" xr:uid="{00000000-0005-0000-0000-00001E000000}"/>
    <cellStyle name="Incorrecto" xfId="31" builtinId="27" customBuiltin="1"/>
    <cellStyle name="Millares" xfId="32" builtinId="3"/>
    <cellStyle name="Millares [0]" xfId="33" builtinId="6"/>
    <cellStyle name="Millares [0] 2" xfId="34" xr:uid="{00000000-0005-0000-0000-000022000000}"/>
    <cellStyle name="Millares 2" xfId="35" xr:uid="{00000000-0005-0000-0000-000023000000}"/>
    <cellStyle name="Millares 2 2 3" xfId="36" xr:uid="{00000000-0005-0000-0000-000024000000}"/>
    <cellStyle name="Millares 26" xfId="37" xr:uid="{00000000-0005-0000-0000-000025000000}"/>
    <cellStyle name="Millares 3" xfId="38" xr:uid="{00000000-0005-0000-0000-000026000000}"/>
    <cellStyle name="Millares 4" xfId="39" xr:uid="{00000000-0005-0000-0000-000027000000}"/>
    <cellStyle name="Millares_FORMULARIO 4 - M-OFERENTE PPTA ECONOMICA" xfId="40" xr:uid="{00000000-0005-0000-0000-000028000000}"/>
    <cellStyle name="Millares_PPTO OFICIAL LP-SGT-SRN-001-2009" xfId="41" xr:uid="{00000000-0005-0000-0000-000029000000}"/>
    <cellStyle name="Moneda" xfId="42" builtinId="4"/>
    <cellStyle name="Moneda [0]" xfId="43" builtinId="7"/>
    <cellStyle name="Moneda 10" xfId="44" xr:uid="{00000000-0005-0000-0000-00002C000000}"/>
    <cellStyle name="Moneda 2" xfId="45" xr:uid="{00000000-0005-0000-0000-00002D000000}"/>
    <cellStyle name="Moneda 3 11" xfId="46" xr:uid="{00000000-0005-0000-0000-00002E000000}"/>
    <cellStyle name="Moneda 3 4 2" xfId="47" xr:uid="{00000000-0005-0000-0000-00002F000000}"/>
    <cellStyle name="Moneda_PtosLicitacionesSRTaño03" xfId="48" xr:uid="{00000000-0005-0000-0000-000030000000}"/>
    <cellStyle name="Neutral" xfId="49" builtinId="28" customBuiltin="1"/>
    <cellStyle name="Normal" xfId="0" builtinId="0"/>
    <cellStyle name="Normal 10" xfId="50" xr:uid="{00000000-0005-0000-0000-000033000000}"/>
    <cellStyle name="Normal 2" xfId="51" xr:uid="{00000000-0005-0000-0000-000034000000}"/>
    <cellStyle name="Normal 2 10 3" xfId="73" xr:uid="{1D61181C-5EEA-4237-9FD4-56FE080AE074}"/>
    <cellStyle name="Normal 2 2" xfId="52" xr:uid="{00000000-0005-0000-0000-000035000000}"/>
    <cellStyle name="Normal 3" xfId="53" xr:uid="{00000000-0005-0000-0000-000036000000}"/>
    <cellStyle name="Normal 3 11 2" xfId="54" xr:uid="{00000000-0005-0000-0000-000037000000}"/>
    <cellStyle name="Normal 4" xfId="55" xr:uid="{00000000-0005-0000-0000-000038000000}"/>
    <cellStyle name="Normal 4 2" xfId="56" xr:uid="{00000000-0005-0000-0000-000039000000}"/>
    <cellStyle name="Normal 5" xfId="71" xr:uid="{FE3C54A2-B061-4A26-A18B-DA09F248DE6F}"/>
    <cellStyle name="Normal_PRESUPUESTO PR 82+400_PRESUPUESTO OFICIAL" xfId="57" xr:uid="{00000000-0005-0000-0000-00003A000000}"/>
    <cellStyle name="Notas" xfId="58" builtinId="10" customBuiltin="1"/>
    <cellStyle name="Porcentaje" xfId="59" builtinId="5"/>
    <cellStyle name="Porcentaje 4" xfId="60" xr:uid="{00000000-0005-0000-0000-00003D000000}"/>
    <cellStyle name="Porcentaje 5" xfId="61" xr:uid="{00000000-0005-0000-0000-00003E000000}"/>
    <cellStyle name="Porcentual 2" xfId="62" xr:uid="{00000000-0005-0000-0000-00003F000000}"/>
    <cellStyle name="Porcentual 2 2" xfId="63" xr:uid="{00000000-0005-0000-0000-000040000000}"/>
    <cellStyle name="Salida" xfId="64" builtinId="21" customBuiltin="1"/>
    <cellStyle name="Texto de advertencia" xfId="65" builtinId="11" customBuiltin="1"/>
    <cellStyle name="Texto explicativo" xfId="66" builtinId="53" customBuiltin="1"/>
    <cellStyle name="Título" xfId="67" builtinId="15" customBuiltin="1"/>
    <cellStyle name="Título 2" xfId="68" builtinId="17" customBuiltin="1"/>
    <cellStyle name="Título 3" xfId="69" builtinId="18" customBuiltin="1"/>
    <cellStyle name="Total" xfId="70" builtinId="25" customBuiltin="1"/>
  </cellStyles>
  <dxfs count="5"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36" name="Line 2">
          <a:extLst>
            <a:ext uri="{FF2B5EF4-FFF2-40B4-BE49-F238E27FC236}">
              <a16:creationId xmlns:a16="http://schemas.microsoft.com/office/drawing/2014/main" id="{22BBA37B-0AE7-4071-A23A-3A5CA81A317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37" name="Line 3">
          <a:extLst>
            <a:ext uri="{FF2B5EF4-FFF2-40B4-BE49-F238E27FC236}">
              <a16:creationId xmlns:a16="http://schemas.microsoft.com/office/drawing/2014/main" id="{2CEEC875-EFEC-4D46-A1D2-8328F68C4FD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38" name="Line 3">
          <a:extLst>
            <a:ext uri="{FF2B5EF4-FFF2-40B4-BE49-F238E27FC236}">
              <a16:creationId xmlns:a16="http://schemas.microsoft.com/office/drawing/2014/main" id="{2DAC505C-7AF5-469D-8881-3BDFF8033D5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39" name="Line 2">
          <a:extLst>
            <a:ext uri="{FF2B5EF4-FFF2-40B4-BE49-F238E27FC236}">
              <a16:creationId xmlns:a16="http://schemas.microsoft.com/office/drawing/2014/main" id="{30258851-783A-4CB5-B039-7EC66656DEA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0" name="Line 3">
          <a:extLst>
            <a:ext uri="{FF2B5EF4-FFF2-40B4-BE49-F238E27FC236}">
              <a16:creationId xmlns:a16="http://schemas.microsoft.com/office/drawing/2014/main" id="{29495B79-5221-4D42-A7DD-45CA10D685B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1" name="Line 3">
          <a:extLst>
            <a:ext uri="{FF2B5EF4-FFF2-40B4-BE49-F238E27FC236}">
              <a16:creationId xmlns:a16="http://schemas.microsoft.com/office/drawing/2014/main" id="{84C4A55D-B79A-4C81-8213-E035F99BB31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42" name="Line 2">
          <a:extLst>
            <a:ext uri="{FF2B5EF4-FFF2-40B4-BE49-F238E27FC236}">
              <a16:creationId xmlns:a16="http://schemas.microsoft.com/office/drawing/2014/main" id="{955B3C66-1A04-4299-B863-C500132CEFC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3" name="Line 3">
          <a:extLst>
            <a:ext uri="{FF2B5EF4-FFF2-40B4-BE49-F238E27FC236}">
              <a16:creationId xmlns:a16="http://schemas.microsoft.com/office/drawing/2014/main" id="{567780CC-9902-4EED-806B-5DAD1F9432C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4" name="Line 3">
          <a:extLst>
            <a:ext uri="{FF2B5EF4-FFF2-40B4-BE49-F238E27FC236}">
              <a16:creationId xmlns:a16="http://schemas.microsoft.com/office/drawing/2014/main" id="{2FE425D2-1A6C-4AAC-AEB3-D53626A1D28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45" name="Line 2">
          <a:extLst>
            <a:ext uri="{FF2B5EF4-FFF2-40B4-BE49-F238E27FC236}">
              <a16:creationId xmlns:a16="http://schemas.microsoft.com/office/drawing/2014/main" id="{6277A40E-EB40-4A74-B389-9D28EA69053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6" name="Line 3">
          <a:extLst>
            <a:ext uri="{FF2B5EF4-FFF2-40B4-BE49-F238E27FC236}">
              <a16:creationId xmlns:a16="http://schemas.microsoft.com/office/drawing/2014/main" id="{590B49CA-C81E-46D6-B6A1-3F47FFD34EE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7" name="Line 3">
          <a:extLst>
            <a:ext uri="{FF2B5EF4-FFF2-40B4-BE49-F238E27FC236}">
              <a16:creationId xmlns:a16="http://schemas.microsoft.com/office/drawing/2014/main" id="{9FFFCD5A-37E8-44A7-AE28-E6E8D7B941B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48" name="Line 2">
          <a:extLst>
            <a:ext uri="{FF2B5EF4-FFF2-40B4-BE49-F238E27FC236}">
              <a16:creationId xmlns:a16="http://schemas.microsoft.com/office/drawing/2014/main" id="{2B0FABF8-D48C-4CB4-AEE5-0081ECF6D29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49" name="Line 3">
          <a:extLst>
            <a:ext uri="{FF2B5EF4-FFF2-40B4-BE49-F238E27FC236}">
              <a16:creationId xmlns:a16="http://schemas.microsoft.com/office/drawing/2014/main" id="{8162EA14-E1DC-4FA5-BBFB-7C264A67C43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0" name="Line 3">
          <a:extLst>
            <a:ext uri="{FF2B5EF4-FFF2-40B4-BE49-F238E27FC236}">
              <a16:creationId xmlns:a16="http://schemas.microsoft.com/office/drawing/2014/main" id="{5DADA421-15F7-4EF2-B479-111705B70C1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51" name="Line 2">
          <a:extLst>
            <a:ext uri="{FF2B5EF4-FFF2-40B4-BE49-F238E27FC236}">
              <a16:creationId xmlns:a16="http://schemas.microsoft.com/office/drawing/2014/main" id="{FE061256-BE96-4A50-8B8F-BEA70E08315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2" name="Line 3">
          <a:extLst>
            <a:ext uri="{FF2B5EF4-FFF2-40B4-BE49-F238E27FC236}">
              <a16:creationId xmlns:a16="http://schemas.microsoft.com/office/drawing/2014/main" id="{D7E589D0-241F-4DA0-8A45-7A54F7801EA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3" name="Line 3">
          <a:extLst>
            <a:ext uri="{FF2B5EF4-FFF2-40B4-BE49-F238E27FC236}">
              <a16:creationId xmlns:a16="http://schemas.microsoft.com/office/drawing/2014/main" id="{FC90C25F-23D9-4DDB-9F83-3019360D0B3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54" name="Line 2">
          <a:extLst>
            <a:ext uri="{FF2B5EF4-FFF2-40B4-BE49-F238E27FC236}">
              <a16:creationId xmlns:a16="http://schemas.microsoft.com/office/drawing/2014/main" id="{E80D7126-2121-428C-BA0F-7926E8FFC75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5" name="Line 3">
          <a:extLst>
            <a:ext uri="{FF2B5EF4-FFF2-40B4-BE49-F238E27FC236}">
              <a16:creationId xmlns:a16="http://schemas.microsoft.com/office/drawing/2014/main" id="{41BAF6C3-C21F-4DE2-8ECF-227A8B40B2F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6" name="Line 3">
          <a:extLst>
            <a:ext uri="{FF2B5EF4-FFF2-40B4-BE49-F238E27FC236}">
              <a16:creationId xmlns:a16="http://schemas.microsoft.com/office/drawing/2014/main" id="{62F5A82B-902E-43A0-822D-1F6B5CBE0E7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57" name="Line 2">
          <a:extLst>
            <a:ext uri="{FF2B5EF4-FFF2-40B4-BE49-F238E27FC236}">
              <a16:creationId xmlns:a16="http://schemas.microsoft.com/office/drawing/2014/main" id="{9F5D5509-4E11-4971-B2FD-AE05E6642D5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8" name="Line 3">
          <a:extLst>
            <a:ext uri="{FF2B5EF4-FFF2-40B4-BE49-F238E27FC236}">
              <a16:creationId xmlns:a16="http://schemas.microsoft.com/office/drawing/2014/main" id="{37734E05-A438-4336-BE0B-5A8F3C76F73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59" name="Line 3">
          <a:extLst>
            <a:ext uri="{FF2B5EF4-FFF2-40B4-BE49-F238E27FC236}">
              <a16:creationId xmlns:a16="http://schemas.microsoft.com/office/drawing/2014/main" id="{79F775F9-7508-448B-953C-1E78A7E2A65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60" name="Line 2">
          <a:extLst>
            <a:ext uri="{FF2B5EF4-FFF2-40B4-BE49-F238E27FC236}">
              <a16:creationId xmlns:a16="http://schemas.microsoft.com/office/drawing/2014/main" id="{BBB93935-521C-4C73-A141-03A242C7BDD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61" name="Line 3">
          <a:extLst>
            <a:ext uri="{FF2B5EF4-FFF2-40B4-BE49-F238E27FC236}">
              <a16:creationId xmlns:a16="http://schemas.microsoft.com/office/drawing/2014/main" id="{401034F9-6DD2-4D47-BD39-7D9C1C4561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62" name="Line 3">
          <a:extLst>
            <a:ext uri="{FF2B5EF4-FFF2-40B4-BE49-F238E27FC236}">
              <a16:creationId xmlns:a16="http://schemas.microsoft.com/office/drawing/2014/main" id="{4AF74801-FD9A-4151-A2E3-4158BB21D11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63" name="Line 2">
          <a:extLst>
            <a:ext uri="{FF2B5EF4-FFF2-40B4-BE49-F238E27FC236}">
              <a16:creationId xmlns:a16="http://schemas.microsoft.com/office/drawing/2014/main" id="{845E7741-1E20-4DC3-AFE9-A826C7B9809E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64" name="Line 2">
          <a:extLst>
            <a:ext uri="{FF2B5EF4-FFF2-40B4-BE49-F238E27FC236}">
              <a16:creationId xmlns:a16="http://schemas.microsoft.com/office/drawing/2014/main" id="{12B21C13-4D4A-455B-B87C-CBCE1AABB59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65" name="Line 2">
          <a:extLst>
            <a:ext uri="{FF2B5EF4-FFF2-40B4-BE49-F238E27FC236}">
              <a16:creationId xmlns:a16="http://schemas.microsoft.com/office/drawing/2014/main" id="{4AFD3827-FE69-4822-A299-9F196297259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67" name="Line 2">
          <a:extLst>
            <a:ext uri="{FF2B5EF4-FFF2-40B4-BE49-F238E27FC236}">
              <a16:creationId xmlns:a16="http://schemas.microsoft.com/office/drawing/2014/main" id="{D12C4977-280D-445C-A418-1CDF7B5E277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68" name="Line 3">
          <a:extLst>
            <a:ext uri="{FF2B5EF4-FFF2-40B4-BE49-F238E27FC236}">
              <a16:creationId xmlns:a16="http://schemas.microsoft.com/office/drawing/2014/main" id="{40247DA2-0A81-47C5-80E2-4517B9BBF73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69" name="Line 3">
          <a:extLst>
            <a:ext uri="{FF2B5EF4-FFF2-40B4-BE49-F238E27FC236}">
              <a16:creationId xmlns:a16="http://schemas.microsoft.com/office/drawing/2014/main" id="{7712FA4B-F552-402E-845F-86B73D46837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70" name="Line 2">
          <a:extLst>
            <a:ext uri="{FF2B5EF4-FFF2-40B4-BE49-F238E27FC236}">
              <a16:creationId xmlns:a16="http://schemas.microsoft.com/office/drawing/2014/main" id="{5095C2FB-1C2E-4B67-ABB5-D8EFB26184E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1" name="Line 3">
          <a:extLst>
            <a:ext uri="{FF2B5EF4-FFF2-40B4-BE49-F238E27FC236}">
              <a16:creationId xmlns:a16="http://schemas.microsoft.com/office/drawing/2014/main" id="{376448CB-A3DB-4CDE-96F0-9B579B8A746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2" name="Line 3">
          <a:extLst>
            <a:ext uri="{FF2B5EF4-FFF2-40B4-BE49-F238E27FC236}">
              <a16:creationId xmlns:a16="http://schemas.microsoft.com/office/drawing/2014/main" id="{2C2FA9FB-68DC-4252-A83E-288BF750B6F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73" name="Line 2">
          <a:extLst>
            <a:ext uri="{FF2B5EF4-FFF2-40B4-BE49-F238E27FC236}">
              <a16:creationId xmlns:a16="http://schemas.microsoft.com/office/drawing/2014/main" id="{18848902-BCD8-4977-8433-477C22BC208A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4" name="Line 3">
          <a:extLst>
            <a:ext uri="{FF2B5EF4-FFF2-40B4-BE49-F238E27FC236}">
              <a16:creationId xmlns:a16="http://schemas.microsoft.com/office/drawing/2014/main" id="{29A326B3-B4FF-4AA2-84B9-7E5A047EC56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5" name="Line 3">
          <a:extLst>
            <a:ext uri="{FF2B5EF4-FFF2-40B4-BE49-F238E27FC236}">
              <a16:creationId xmlns:a16="http://schemas.microsoft.com/office/drawing/2014/main" id="{18C58E7B-D512-4CC7-B48E-39858DA4984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76" name="Line 2">
          <a:extLst>
            <a:ext uri="{FF2B5EF4-FFF2-40B4-BE49-F238E27FC236}">
              <a16:creationId xmlns:a16="http://schemas.microsoft.com/office/drawing/2014/main" id="{9CEBD126-AE6D-468C-AC68-AAE6534E7433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7" name="Line 3">
          <a:extLst>
            <a:ext uri="{FF2B5EF4-FFF2-40B4-BE49-F238E27FC236}">
              <a16:creationId xmlns:a16="http://schemas.microsoft.com/office/drawing/2014/main" id="{3A60867E-B230-4453-8E31-685FABED5F1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78" name="Line 3">
          <a:extLst>
            <a:ext uri="{FF2B5EF4-FFF2-40B4-BE49-F238E27FC236}">
              <a16:creationId xmlns:a16="http://schemas.microsoft.com/office/drawing/2014/main" id="{23B8FC92-243D-4289-90F8-5766042A837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79" name="Line 2">
          <a:extLst>
            <a:ext uri="{FF2B5EF4-FFF2-40B4-BE49-F238E27FC236}">
              <a16:creationId xmlns:a16="http://schemas.microsoft.com/office/drawing/2014/main" id="{94E34E6E-5AD8-4759-9113-94334CFC38C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0" name="Line 3">
          <a:extLst>
            <a:ext uri="{FF2B5EF4-FFF2-40B4-BE49-F238E27FC236}">
              <a16:creationId xmlns:a16="http://schemas.microsoft.com/office/drawing/2014/main" id="{0A8BA38B-23D1-4379-BA27-081CA76326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1" name="Line 3">
          <a:extLst>
            <a:ext uri="{FF2B5EF4-FFF2-40B4-BE49-F238E27FC236}">
              <a16:creationId xmlns:a16="http://schemas.microsoft.com/office/drawing/2014/main" id="{4EC9C0DC-7A74-4F26-9AAE-2EAA6ADDCAB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82" name="Line 2">
          <a:extLst>
            <a:ext uri="{FF2B5EF4-FFF2-40B4-BE49-F238E27FC236}">
              <a16:creationId xmlns:a16="http://schemas.microsoft.com/office/drawing/2014/main" id="{7BF108AF-E0CD-4C1F-BB0B-223D4E3C83C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3" name="Line 3">
          <a:extLst>
            <a:ext uri="{FF2B5EF4-FFF2-40B4-BE49-F238E27FC236}">
              <a16:creationId xmlns:a16="http://schemas.microsoft.com/office/drawing/2014/main" id="{79A183B8-DE33-438C-8D95-66E35A7541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4" name="Line 3">
          <a:extLst>
            <a:ext uri="{FF2B5EF4-FFF2-40B4-BE49-F238E27FC236}">
              <a16:creationId xmlns:a16="http://schemas.microsoft.com/office/drawing/2014/main" id="{1D9F6445-3C17-4F9C-8649-19DF4B39746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87" name="Line 2">
          <a:extLst>
            <a:ext uri="{FF2B5EF4-FFF2-40B4-BE49-F238E27FC236}">
              <a16:creationId xmlns:a16="http://schemas.microsoft.com/office/drawing/2014/main" id="{945C367C-FB6B-4043-AE4E-688C03CD03B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8" name="Line 3">
          <a:extLst>
            <a:ext uri="{FF2B5EF4-FFF2-40B4-BE49-F238E27FC236}">
              <a16:creationId xmlns:a16="http://schemas.microsoft.com/office/drawing/2014/main" id="{68DFD03A-F07E-48CA-A44E-7D0E4A43A91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89" name="Line 3">
          <a:extLst>
            <a:ext uri="{FF2B5EF4-FFF2-40B4-BE49-F238E27FC236}">
              <a16:creationId xmlns:a16="http://schemas.microsoft.com/office/drawing/2014/main" id="{E6006B6C-301F-4680-84E2-54892F4A63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90" name="Line 2">
          <a:extLst>
            <a:ext uri="{FF2B5EF4-FFF2-40B4-BE49-F238E27FC236}">
              <a16:creationId xmlns:a16="http://schemas.microsoft.com/office/drawing/2014/main" id="{03937275-261A-4762-AF5D-47521282C3B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1" name="Line 3">
          <a:extLst>
            <a:ext uri="{FF2B5EF4-FFF2-40B4-BE49-F238E27FC236}">
              <a16:creationId xmlns:a16="http://schemas.microsoft.com/office/drawing/2014/main" id="{27D13FB9-7127-461D-B8BC-C7DA2C7A9D2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2" name="Line 3">
          <a:extLst>
            <a:ext uri="{FF2B5EF4-FFF2-40B4-BE49-F238E27FC236}">
              <a16:creationId xmlns:a16="http://schemas.microsoft.com/office/drawing/2014/main" id="{13F3E122-DB3F-4043-BFF0-7220A8A0391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93" name="Line 2">
          <a:extLst>
            <a:ext uri="{FF2B5EF4-FFF2-40B4-BE49-F238E27FC236}">
              <a16:creationId xmlns:a16="http://schemas.microsoft.com/office/drawing/2014/main" id="{3D91C573-7C67-4FD9-9663-B83BE3EC32B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4" name="Line 3">
          <a:extLst>
            <a:ext uri="{FF2B5EF4-FFF2-40B4-BE49-F238E27FC236}">
              <a16:creationId xmlns:a16="http://schemas.microsoft.com/office/drawing/2014/main" id="{7A60D909-D44D-4FD0-B1FC-70219E5B40A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5" name="Line 3">
          <a:extLst>
            <a:ext uri="{FF2B5EF4-FFF2-40B4-BE49-F238E27FC236}">
              <a16:creationId xmlns:a16="http://schemas.microsoft.com/office/drawing/2014/main" id="{181882B3-D23B-4B6E-896D-4A63096C813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96" name="Line 2">
          <a:extLst>
            <a:ext uri="{FF2B5EF4-FFF2-40B4-BE49-F238E27FC236}">
              <a16:creationId xmlns:a16="http://schemas.microsoft.com/office/drawing/2014/main" id="{76BFF1DB-A283-491E-9883-E6241B8630D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7" name="Line 3">
          <a:extLst>
            <a:ext uri="{FF2B5EF4-FFF2-40B4-BE49-F238E27FC236}">
              <a16:creationId xmlns:a16="http://schemas.microsoft.com/office/drawing/2014/main" id="{29591639-3434-420D-87D8-59ABC2ECBAE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798" name="Line 3">
          <a:extLst>
            <a:ext uri="{FF2B5EF4-FFF2-40B4-BE49-F238E27FC236}">
              <a16:creationId xmlns:a16="http://schemas.microsoft.com/office/drawing/2014/main" id="{46EA07AF-8E6F-4B0A-8092-FF82C1D4EF50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799" name="Line 2">
          <a:extLst>
            <a:ext uri="{FF2B5EF4-FFF2-40B4-BE49-F238E27FC236}">
              <a16:creationId xmlns:a16="http://schemas.microsoft.com/office/drawing/2014/main" id="{BE8923BF-BC05-4119-A199-1292DED31D0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0" name="Line 3">
          <a:extLst>
            <a:ext uri="{FF2B5EF4-FFF2-40B4-BE49-F238E27FC236}">
              <a16:creationId xmlns:a16="http://schemas.microsoft.com/office/drawing/2014/main" id="{7F2765CE-E382-415F-8E6B-F7607A080E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1" name="Line 3">
          <a:extLst>
            <a:ext uri="{FF2B5EF4-FFF2-40B4-BE49-F238E27FC236}">
              <a16:creationId xmlns:a16="http://schemas.microsoft.com/office/drawing/2014/main" id="{F36C8D73-CCBA-487E-B828-8EDDA9647D0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02" name="Line 2">
          <a:extLst>
            <a:ext uri="{FF2B5EF4-FFF2-40B4-BE49-F238E27FC236}">
              <a16:creationId xmlns:a16="http://schemas.microsoft.com/office/drawing/2014/main" id="{0FEC3BF5-35D8-45B1-B792-197F167B5E5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3" name="Line 3">
          <a:extLst>
            <a:ext uri="{FF2B5EF4-FFF2-40B4-BE49-F238E27FC236}">
              <a16:creationId xmlns:a16="http://schemas.microsoft.com/office/drawing/2014/main" id="{9643AD60-B61C-4789-9D8B-DFFDD095A88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4" name="Line 3">
          <a:extLst>
            <a:ext uri="{FF2B5EF4-FFF2-40B4-BE49-F238E27FC236}">
              <a16:creationId xmlns:a16="http://schemas.microsoft.com/office/drawing/2014/main" id="{6196586E-0145-40D1-8D44-FA2DC932B62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05" name="Line 2">
          <a:extLst>
            <a:ext uri="{FF2B5EF4-FFF2-40B4-BE49-F238E27FC236}">
              <a16:creationId xmlns:a16="http://schemas.microsoft.com/office/drawing/2014/main" id="{76E91882-F2EF-4F47-AB29-1158D98671F2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6" name="Line 3">
          <a:extLst>
            <a:ext uri="{FF2B5EF4-FFF2-40B4-BE49-F238E27FC236}">
              <a16:creationId xmlns:a16="http://schemas.microsoft.com/office/drawing/2014/main" id="{7558E06A-1AA0-44DF-B9D1-5D8F19D2EB4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7" name="Line 3">
          <a:extLst>
            <a:ext uri="{FF2B5EF4-FFF2-40B4-BE49-F238E27FC236}">
              <a16:creationId xmlns:a16="http://schemas.microsoft.com/office/drawing/2014/main" id="{8067B46B-45FD-46DE-9D20-5B2DF80B8A5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08" name="Line 2">
          <a:extLst>
            <a:ext uri="{FF2B5EF4-FFF2-40B4-BE49-F238E27FC236}">
              <a16:creationId xmlns:a16="http://schemas.microsoft.com/office/drawing/2014/main" id="{83AE2A68-A765-4232-AEF8-027EA8EC1F3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09" name="Line 3">
          <a:extLst>
            <a:ext uri="{FF2B5EF4-FFF2-40B4-BE49-F238E27FC236}">
              <a16:creationId xmlns:a16="http://schemas.microsoft.com/office/drawing/2014/main" id="{4A84C140-9819-44A0-AA58-65533772D0A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10" name="Line 3">
          <a:extLst>
            <a:ext uri="{FF2B5EF4-FFF2-40B4-BE49-F238E27FC236}">
              <a16:creationId xmlns:a16="http://schemas.microsoft.com/office/drawing/2014/main" id="{5F9BDD29-C99F-436E-8802-8CE9B1B381B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11" name="Line 2">
          <a:extLst>
            <a:ext uri="{FF2B5EF4-FFF2-40B4-BE49-F238E27FC236}">
              <a16:creationId xmlns:a16="http://schemas.microsoft.com/office/drawing/2014/main" id="{D0C4F7C6-7EF9-49C4-A4F0-C581F19C426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12" name="Line 3">
          <a:extLst>
            <a:ext uri="{FF2B5EF4-FFF2-40B4-BE49-F238E27FC236}">
              <a16:creationId xmlns:a16="http://schemas.microsoft.com/office/drawing/2014/main" id="{A956735C-6814-4ACC-8AB3-DA1D9460E01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13" name="Line 3">
          <a:extLst>
            <a:ext uri="{FF2B5EF4-FFF2-40B4-BE49-F238E27FC236}">
              <a16:creationId xmlns:a16="http://schemas.microsoft.com/office/drawing/2014/main" id="{8551140D-8B6E-46B6-B721-616595676BF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14" name="Line 2">
          <a:extLst>
            <a:ext uri="{FF2B5EF4-FFF2-40B4-BE49-F238E27FC236}">
              <a16:creationId xmlns:a16="http://schemas.microsoft.com/office/drawing/2014/main" id="{22E99651-AD01-41E1-B24D-5AF99C7D6E6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15" name="Line 2">
          <a:extLst>
            <a:ext uri="{FF2B5EF4-FFF2-40B4-BE49-F238E27FC236}">
              <a16:creationId xmlns:a16="http://schemas.microsoft.com/office/drawing/2014/main" id="{C38E4184-1DA6-4E8B-8626-B3383990F9C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16" name="Line 2">
          <a:extLst>
            <a:ext uri="{FF2B5EF4-FFF2-40B4-BE49-F238E27FC236}">
              <a16:creationId xmlns:a16="http://schemas.microsoft.com/office/drawing/2014/main" id="{0EEFBB1C-843E-4DA6-9774-A417546992E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19" name="Line 2">
          <a:extLst>
            <a:ext uri="{FF2B5EF4-FFF2-40B4-BE49-F238E27FC236}">
              <a16:creationId xmlns:a16="http://schemas.microsoft.com/office/drawing/2014/main" id="{7A2E0407-E45D-4B74-A75A-BE39C9057E7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0" name="Line 3">
          <a:extLst>
            <a:ext uri="{FF2B5EF4-FFF2-40B4-BE49-F238E27FC236}">
              <a16:creationId xmlns:a16="http://schemas.microsoft.com/office/drawing/2014/main" id="{38D0EA9C-40F1-41C2-8D23-59F3119FF23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1" name="Line 3">
          <a:extLst>
            <a:ext uri="{FF2B5EF4-FFF2-40B4-BE49-F238E27FC236}">
              <a16:creationId xmlns:a16="http://schemas.microsoft.com/office/drawing/2014/main" id="{C7ACCF69-9B24-4B34-8B86-52700A83097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22" name="Line 2">
          <a:extLst>
            <a:ext uri="{FF2B5EF4-FFF2-40B4-BE49-F238E27FC236}">
              <a16:creationId xmlns:a16="http://schemas.microsoft.com/office/drawing/2014/main" id="{F9D19C36-ACA7-4F23-9456-C80BAE9EDDB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3" name="Line 3">
          <a:extLst>
            <a:ext uri="{FF2B5EF4-FFF2-40B4-BE49-F238E27FC236}">
              <a16:creationId xmlns:a16="http://schemas.microsoft.com/office/drawing/2014/main" id="{41EEA71E-D7BD-482E-AAED-C8B7B388702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4" name="Line 3">
          <a:extLst>
            <a:ext uri="{FF2B5EF4-FFF2-40B4-BE49-F238E27FC236}">
              <a16:creationId xmlns:a16="http://schemas.microsoft.com/office/drawing/2014/main" id="{3FAE07A0-D05B-4D32-83F8-AB69F49BC7C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25" name="Line 2">
          <a:extLst>
            <a:ext uri="{FF2B5EF4-FFF2-40B4-BE49-F238E27FC236}">
              <a16:creationId xmlns:a16="http://schemas.microsoft.com/office/drawing/2014/main" id="{BE84FC49-2FE8-43AF-AB5A-708F4984912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6" name="Line 3">
          <a:extLst>
            <a:ext uri="{FF2B5EF4-FFF2-40B4-BE49-F238E27FC236}">
              <a16:creationId xmlns:a16="http://schemas.microsoft.com/office/drawing/2014/main" id="{6B42E1EB-507F-428E-88D8-BEC25BD3249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27" name="Line 3">
          <a:extLst>
            <a:ext uri="{FF2B5EF4-FFF2-40B4-BE49-F238E27FC236}">
              <a16:creationId xmlns:a16="http://schemas.microsoft.com/office/drawing/2014/main" id="{9599D80C-AD06-4854-9DE1-06B24746E5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29" name="Line 2">
          <a:extLst>
            <a:ext uri="{FF2B5EF4-FFF2-40B4-BE49-F238E27FC236}">
              <a16:creationId xmlns:a16="http://schemas.microsoft.com/office/drawing/2014/main" id="{B8F357FF-970C-4EA4-8BF1-823549A5D92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0" name="Line 3">
          <a:extLst>
            <a:ext uri="{FF2B5EF4-FFF2-40B4-BE49-F238E27FC236}">
              <a16:creationId xmlns:a16="http://schemas.microsoft.com/office/drawing/2014/main" id="{7315824D-8732-4628-AC65-8800BE93E5A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1" name="Line 3">
          <a:extLst>
            <a:ext uri="{FF2B5EF4-FFF2-40B4-BE49-F238E27FC236}">
              <a16:creationId xmlns:a16="http://schemas.microsoft.com/office/drawing/2014/main" id="{12D2DB30-31B4-4798-B173-B8349258C07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32" name="Line 2">
          <a:extLst>
            <a:ext uri="{FF2B5EF4-FFF2-40B4-BE49-F238E27FC236}">
              <a16:creationId xmlns:a16="http://schemas.microsoft.com/office/drawing/2014/main" id="{A71B58A9-C5E2-4926-A55D-97CF5EFC9D5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3" name="Line 3">
          <a:extLst>
            <a:ext uri="{FF2B5EF4-FFF2-40B4-BE49-F238E27FC236}">
              <a16:creationId xmlns:a16="http://schemas.microsoft.com/office/drawing/2014/main" id="{3B181750-DCD2-48FB-9FDC-4DD9F89B1E0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4" name="Line 3">
          <a:extLst>
            <a:ext uri="{FF2B5EF4-FFF2-40B4-BE49-F238E27FC236}">
              <a16:creationId xmlns:a16="http://schemas.microsoft.com/office/drawing/2014/main" id="{EFE18BD2-0BC6-452E-AE18-E00289E8199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35" name="Line 2">
          <a:extLst>
            <a:ext uri="{FF2B5EF4-FFF2-40B4-BE49-F238E27FC236}">
              <a16:creationId xmlns:a16="http://schemas.microsoft.com/office/drawing/2014/main" id="{755A2DC9-8CC6-4C3E-96F0-889ABD51EAB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6" name="Line 3">
          <a:extLst>
            <a:ext uri="{FF2B5EF4-FFF2-40B4-BE49-F238E27FC236}">
              <a16:creationId xmlns:a16="http://schemas.microsoft.com/office/drawing/2014/main" id="{3C406745-38C4-48DB-980D-C08B0A35602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7" name="Line 3">
          <a:extLst>
            <a:ext uri="{FF2B5EF4-FFF2-40B4-BE49-F238E27FC236}">
              <a16:creationId xmlns:a16="http://schemas.microsoft.com/office/drawing/2014/main" id="{68AA0AFA-AB89-44C9-8F4D-41F2289CE00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38" name="Line 2">
          <a:extLst>
            <a:ext uri="{FF2B5EF4-FFF2-40B4-BE49-F238E27FC236}">
              <a16:creationId xmlns:a16="http://schemas.microsoft.com/office/drawing/2014/main" id="{B0FE006A-D0D4-44B6-A3FA-2059169D54BE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39" name="Line 3">
          <a:extLst>
            <a:ext uri="{FF2B5EF4-FFF2-40B4-BE49-F238E27FC236}">
              <a16:creationId xmlns:a16="http://schemas.microsoft.com/office/drawing/2014/main" id="{6D369CBE-B7AA-4BD9-895F-F11A9A92C9C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0" name="Line 3">
          <a:extLst>
            <a:ext uri="{FF2B5EF4-FFF2-40B4-BE49-F238E27FC236}">
              <a16:creationId xmlns:a16="http://schemas.microsoft.com/office/drawing/2014/main" id="{E40C2F59-49B3-4906-AB89-0352527B74C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41" name="Line 2">
          <a:extLst>
            <a:ext uri="{FF2B5EF4-FFF2-40B4-BE49-F238E27FC236}">
              <a16:creationId xmlns:a16="http://schemas.microsoft.com/office/drawing/2014/main" id="{E181CCCB-C099-42C3-AD88-B20AAFC2E741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2" name="Line 3">
          <a:extLst>
            <a:ext uri="{FF2B5EF4-FFF2-40B4-BE49-F238E27FC236}">
              <a16:creationId xmlns:a16="http://schemas.microsoft.com/office/drawing/2014/main" id="{0E1CCF2E-7805-4567-AB3D-87947EA78CE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3" name="Line 3">
          <a:extLst>
            <a:ext uri="{FF2B5EF4-FFF2-40B4-BE49-F238E27FC236}">
              <a16:creationId xmlns:a16="http://schemas.microsoft.com/office/drawing/2014/main" id="{EC5C14EC-2AF6-4A1A-854E-0E9DA97BF5B3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44" name="Line 2">
          <a:extLst>
            <a:ext uri="{FF2B5EF4-FFF2-40B4-BE49-F238E27FC236}">
              <a16:creationId xmlns:a16="http://schemas.microsoft.com/office/drawing/2014/main" id="{00D8B480-43A6-4913-9875-25D8D04DE10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5" name="Line 3">
          <a:extLst>
            <a:ext uri="{FF2B5EF4-FFF2-40B4-BE49-F238E27FC236}">
              <a16:creationId xmlns:a16="http://schemas.microsoft.com/office/drawing/2014/main" id="{32268518-314B-424C-A117-5F51A39DD7F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6" name="Line 3">
          <a:extLst>
            <a:ext uri="{FF2B5EF4-FFF2-40B4-BE49-F238E27FC236}">
              <a16:creationId xmlns:a16="http://schemas.microsoft.com/office/drawing/2014/main" id="{FDDBA88A-CB5A-4CAE-AF99-770A2E84BB9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47" name="Line 2">
          <a:extLst>
            <a:ext uri="{FF2B5EF4-FFF2-40B4-BE49-F238E27FC236}">
              <a16:creationId xmlns:a16="http://schemas.microsoft.com/office/drawing/2014/main" id="{D04D03A0-5B99-4B56-8318-B9186D3AFF44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8" name="Line 3">
          <a:extLst>
            <a:ext uri="{FF2B5EF4-FFF2-40B4-BE49-F238E27FC236}">
              <a16:creationId xmlns:a16="http://schemas.microsoft.com/office/drawing/2014/main" id="{21706F76-1FF9-4675-92B2-ADFCD8F2DDE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49" name="Line 3">
          <a:extLst>
            <a:ext uri="{FF2B5EF4-FFF2-40B4-BE49-F238E27FC236}">
              <a16:creationId xmlns:a16="http://schemas.microsoft.com/office/drawing/2014/main" id="{CD4AF686-C70E-4040-837A-444752E47415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50" name="Line 2">
          <a:extLst>
            <a:ext uri="{FF2B5EF4-FFF2-40B4-BE49-F238E27FC236}">
              <a16:creationId xmlns:a16="http://schemas.microsoft.com/office/drawing/2014/main" id="{3D1491DA-410B-4415-8D2E-CB2A5EF25708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1" name="Line 3">
          <a:extLst>
            <a:ext uri="{FF2B5EF4-FFF2-40B4-BE49-F238E27FC236}">
              <a16:creationId xmlns:a16="http://schemas.microsoft.com/office/drawing/2014/main" id="{D9DCA9C3-D0C7-4D0D-A192-411B811C798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2" name="Line 3">
          <a:extLst>
            <a:ext uri="{FF2B5EF4-FFF2-40B4-BE49-F238E27FC236}">
              <a16:creationId xmlns:a16="http://schemas.microsoft.com/office/drawing/2014/main" id="{1EF1EFB1-86A6-4226-AA3A-F9EE114CA10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53" name="Line 2">
          <a:extLst>
            <a:ext uri="{FF2B5EF4-FFF2-40B4-BE49-F238E27FC236}">
              <a16:creationId xmlns:a16="http://schemas.microsoft.com/office/drawing/2014/main" id="{A772279F-0C8D-4893-9977-9C0F4AD93406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4" name="Line 3">
          <a:extLst>
            <a:ext uri="{FF2B5EF4-FFF2-40B4-BE49-F238E27FC236}">
              <a16:creationId xmlns:a16="http://schemas.microsoft.com/office/drawing/2014/main" id="{DF515CAB-1394-46A4-A847-4A4D6A77320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5" name="Line 3">
          <a:extLst>
            <a:ext uri="{FF2B5EF4-FFF2-40B4-BE49-F238E27FC236}">
              <a16:creationId xmlns:a16="http://schemas.microsoft.com/office/drawing/2014/main" id="{3FDB0BED-E2EE-4E7B-8406-CE015A46E71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56" name="Line 2">
          <a:extLst>
            <a:ext uri="{FF2B5EF4-FFF2-40B4-BE49-F238E27FC236}">
              <a16:creationId xmlns:a16="http://schemas.microsoft.com/office/drawing/2014/main" id="{CFA1F098-0C0A-454B-8DC9-3C249DD97E9B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7" name="Line 3">
          <a:extLst>
            <a:ext uri="{FF2B5EF4-FFF2-40B4-BE49-F238E27FC236}">
              <a16:creationId xmlns:a16="http://schemas.microsoft.com/office/drawing/2014/main" id="{49C6D16F-0D7D-4E7A-A664-F242E37FF40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58" name="Line 3">
          <a:extLst>
            <a:ext uri="{FF2B5EF4-FFF2-40B4-BE49-F238E27FC236}">
              <a16:creationId xmlns:a16="http://schemas.microsoft.com/office/drawing/2014/main" id="{663D16F3-0560-4D78-AB40-38BBC047F84F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59" name="Line 2">
          <a:extLst>
            <a:ext uri="{FF2B5EF4-FFF2-40B4-BE49-F238E27FC236}">
              <a16:creationId xmlns:a16="http://schemas.microsoft.com/office/drawing/2014/main" id="{B8D601C6-5D88-481C-A2AD-CF68823E8E9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60" name="Line 3">
          <a:extLst>
            <a:ext uri="{FF2B5EF4-FFF2-40B4-BE49-F238E27FC236}">
              <a16:creationId xmlns:a16="http://schemas.microsoft.com/office/drawing/2014/main" id="{2607796A-C09B-40E2-8E3F-17CD1FB2D522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61" name="Line 3">
          <a:extLst>
            <a:ext uri="{FF2B5EF4-FFF2-40B4-BE49-F238E27FC236}">
              <a16:creationId xmlns:a16="http://schemas.microsoft.com/office/drawing/2014/main" id="{CCC7859C-D74B-434B-82B1-4EC5AE6F93A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62" name="Line 2">
          <a:extLst>
            <a:ext uri="{FF2B5EF4-FFF2-40B4-BE49-F238E27FC236}">
              <a16:creationId xmlns:a16="http://schemas.microsoft.com/office/drawing/2014/main" id="{906D945D-2C01-49CA-B997-3C27FCE446E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63" name="Line 3">
          <a:extLst>
            <a:ext uri="{FF2B5EF4-FFF2-40B4-BE49-F238E27FC236}">
              <a16:creationId xmlns:a16="http://schemas.microsoft.com/office/drawing/2014/main" id="{2FF5DE0C-2155-4A99-9DD0-DD52EC33D1D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64" name="Line 3">
          <a:extLst>
            <a:ext uri="{FF2B5EF4-FFF2-40B4-BE49-F238E27FC236}">
              <a16:creationId xmlns:a16="http://schemas.microsoft.com/office/drawing/2014/main" id="{60891AEE-DC71-42C1-A6E4-F459FCC85A18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65" name="Line 2">
          <a:extLst>
            <a:ext uri="{FF2B5EF4-FFF2-40B4-BE49-F238E27FC236}">
              <a16:creationId xmlns:a16="http://schemas.microsoft.com/office/drawing/2014/main" id="{5FA6091F-4453-4F3F-9FB5-9F0628CAACE0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66" name="Line 2">
          <a:extLst>
            <a:ext uri="{FF2B5EF4-FFF2-40B4-BE49-F238E27FC236}">
              <a16:creationId xmlns:a16="http://schemas.microsoft.com/office/drawing/2014/main" id="{E847A35A-ED8B-4455-B9C8-D8D4A4A0EEA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67" name="Line 2">
          <a:extLst>
            <a:ext uri="{FF2B5EF4-FFF2-40B4-BE49-F238E27FC236}">
              <a16:creationId xmlns:a16="http://schemas.microsoft.com/office/drawing/2014/main" id="{8525F8F1-2975-4A10-A6E5-2979AFE939D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70" name="Line 2">
          <a:extLst>
            <a:ext uri="{FF2B5EF4-FFF2-40B4-BE49-F238E27FC236}">
              <a16:creationId xmlns:a16="http://schemas.microsoft.com/office/drawing/2014/main" id="{71936A50-C509-4912-A777-7322340F61DC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1" name="Line 3">
          <a:extLst>
            <a:ext uri="{FF2B5EF4-FFF2-40B4-BE49-F238E27FC236}">
              <a16:creationId xmlns:a16="http://schemas.microsoft.com/office/drawing/2014/main" id="{0D3B03F8-CC07-4799-B658-AD02A6854A21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2" name="Line 3">
          <a:extLst>
            <a:ext uri="{FF2B5EF4-FFF2-40B4-BE49-F238E27FC236}">
              <a16:creationId xmlns:a16="http://schemas.microsoft.com/office/drawing/2014/main" id="{1FF700B0-ADCD-4445-99A6-801150795BC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73" name="Line 2">
          <a:extLst>
            <a:ext uri="{FF2B5EF4-FFF2-40B4-BE49-F238E27FC236}">
              <a16:creationId xmlns:a16="http://schemas.microsoft.com/office/drawing/2014/main" id="{B7E4F79E-9FB1-4BC2-9893-CB1E8DEEC8A9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4" name="Line 3">
          <a:extLst>
            <a:ext uri="{FF2B5EF4-FFF2-40B4-BE49-F238E27FC236}">
              <a16:creationId xmlns:a16="http://schemas.microsoft.com/office/drawing/2014/main" id="{4D282229-CF08-4433-A61E-F8F025B0B9CD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5" name="Line 3">
          <a:extLst>
            <a:ext uri="{FF2B5EF4-FFF2-40B4-BE49-F238E27FC236}">
              <a16:creationId xmlns:a16="http://schemas.microsoft.com/office/drawing/2014/main" id="{F03FF5A0-36B8-4493-8159-C0FE41E4F4EA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76" name="Line 2">
          <a:extLst>
            <a:ext uri="{FF2B5EF4-FFF2-40B4-BE49-F238E27FC236}">
              <a16:creationId xmlns:a16="http://schemas.microsoft.com/office/drawing/2014/main" id="{30F6323F-191C-494A-A8E0-A0F56D6A7495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7" name="Line 3">
          <a:extLst>
            <a:ext uri="{FF2B5EF4-FFF2-40B4-BE49-F238E27FC236}">
              <a16:creationId xmlns:a16="http://schemas.microsoft.com/office/drawing/2014/main" id="{3C3C0CF5-C066-484B-91D0-7D15AAD71319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78" name="Line 3">
          <a:extLst>
            <a:ext uri="{FF2B5EF4-FFF2-40B4-BE49-F238E27FC236}">
              <a16:creationId xmlns:a16="http://schemas.microsoft.com/office/drawing/2014/main" id="{CBED4345-C7D8-4C98-B05E-C9ED266A2657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80" name="Line 2">
          <a:extLst>
            <a:ext uri="{FF2B5EF4-FFF2-40B4-BE49-F238E27FC236}">
              <a16:creationId xmlns:a16="http://schemas.microsoft.com/office/drawing/2014/main" id="{C487CAE0-5298-4EB6-886E-CF61C97C47EF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1" name="Line 3">
          <a:extLst>
            <a:ext uri="{FF2B5EF4-FFF2-40B4-BE49-F238E27FC236}">
              <a16:creationId xmlns:a16="http://schemas.microsoft.com/office/drawing/2014/main" id="{283F568F-F41F-4BD6-89EB-A253035716B6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2" name="Line 3">
          <a:extLst>
            <a:ext uri="{FF2B5EF4-FFF2-40B4-BE49-F238E27FC236}">
              <a16:creationId xmlns:a16="http://schemas.microsoft.com/office/drawing/2014/main" id="{28964759-173C-4614-B383-F1785B86E04C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83" name="Line 2">
          <a:extLst>
            <a:ext uri="{FF2B5EF4-FFF2-40B4-BE49-F238E27FC236}">
              <a16:creationId xmlns:a16="http://schemas.microsoft.com/office/drawing/2014/main" id="{17E72688-57AF-4B13-9FD3-1F8B3C8D5767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4" name="Line 3">
          <a:extLst>
            <a:ext uri="{FF2B5EF4-FFF2-40B4-BE49-F238E27FC236}">
              <a16:creationId xmlns:a16="http://schemas.microsoft.com/office/drawing/2014/main" id="{BF0F3BB9-E860-457C-9D76-7F6C353C7A8E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5" name="Line 3">
          <a:extLst>
            <a:ext uri="{FF2B5EF4-FFF2-40B4-BE49-F238E27FC236}">
              <a16:creationId xmlns:a16="http://schemas.microsoft.com/office/drawing/2014/main" id="{77B2A88D-8307-4E28-BCE6-859AFC54790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542925</xdr:colOff>
      <xdr:row>28</xdr:row>
      <xdr:rowOff>0</xdr:rowOff>
    </xdr:from>
    <xdr:to>
      <xdr:col>1</xdr:col>
      <xdr:colOff>952500</xdr:colOff>
      <xdr:row>28</xdr:row>
      <xdr:rowOff>0</xdr:rowOff>
    </xdr:to>
    <xdr:sp macro="" textlink="">
      <xdr:nvSpPr>
        <xdr:cNvPr id="90886" name="Line 2">
          <a:extLst>
            <a:ext uri="{FF2B5EF4-FFF2-40B4-BE49-F238E27FC236}">
              <a16:creationId xmlns:a16="http://schemas.microsoft.com/office/drawing/2014/main" id="{F1596ADB-9814-4D15-82B3-0606D5113F6D}"/>
            </a:ext>
          </a:extLst>
        </xdr:cNvPr>
        <xdr:cNvSpPr>
          <a:spLocks noChangeShapeType="1"/>
        </xdr:cNvSpPr>
      </xdr:nvSpPr>
      <xdr:spPr bwMode="auto">
        <a:xfrm>
          <a:off x="952500" y="11039475"/>
          <a:ext cx="4095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7" name="Line 3">
          <a:extLst>
            <a:ext uri="{FF2B5EF4-FFF2-40B4-BE49-F238E27FC236}">
              <a16:creationId xmlns:a16="http://schemas.microsoft.com/office/drawing/2014/main" id="{540210DF-2335-41EC-BE50-7740F5CD93C4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361950</xdr:colOff>
      <xdr:row>28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90888" name="Line 3">
          <a:extLst>
            <a:ext uri="{FF2B5EF4-FFF2-40B4-BE49-F238E27FC236}">
              <a16:creationId xmlns:a16="http://schemas.microsoft.com/office/drawing/2014/main" id="{FF5C3DE5-DF48-47FF-B5F3-408FE700DAAB}"/>
            </a:ext>
          </a:extLst>
        </xdr:cNvPr>
        <xdr:cNvSpPr>
          <a:spLocks noChangeShapeType="1"/>
        </xdr:cNvSpPr>
      </xdr:nvSpPr>
      <xdr:spPr bwMode="auto">
        <a:xfrm>
          <a:off x="1724025" y="11039475"/>
          <a:ext cx="38766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111aaaaaformulas\ELEGIBILIDAD%20000-000-000%20-%202007-NFORMUL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CESOS%20CONTRATACION\2017\12.%20IP-DT-CAS-010-2017%20mezcla%206606\17.%20INFORM%20EVAL%20IP-010-2017%20Valbu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VR-PROP"/>
      <sheetName val="FORMULA 1"/>
      <sheetName val="PRECI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ONENTES"/>
      <sheetName val="REQUISITOS HABILITANTES"/>
      <sheetName val="FORMULARIO No 2A PFM"/>
      <sheetName val="EXPERIENCIA"/>
      <sheetName val="RESUMEN"/>
      <sheetName val="SALARIOS"/>
    </sheetNames>
    <sheetDataSet>
      <sheetData sheetId="0">
        <row r="13">
          <cell r="A1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ecop.gov.co/CO1BusinessLine/Tendering/ReplyAnalysisEdit/Update?docUniqueIdentifier=CO1.RANL.6956919" TargetMode="External"/><Relationship Id="rId2" Type="http://schemas.openxmlformats.org/officeDocument/2006/relationships/hyperlink" Target="https://www.secop.gov.co/CO1BusinessLine/Tendering/ReplyAnalysisEdit/Update?docUniqueIdentifier=CO1.RANL.6956920" TargetMode="External"/><Relationship Id="rId1" Type="http://schemas.openxmlformats.org/officeDocument/2006/relationships/hyperlink" Target="https://www.secop.gov.co/CO1BusinessLine/Tendering/ReplyAnalysisEdit/Update?docUniqueIdentifier=CO1.RANL.695672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ecop.gov.co/CO1BusinessLine/Tendering/ReplyAnalysisEdit/Update?docUniqueIdentifier=CO1.RANL.6956718" TargetMode="External"/><Relationship Id="rId4" Type="http://schemas.openxmlformats.org/officeDocument/2006/relationships/hyperlink" Target="https://www.secop.gov.co/CO1BusinessLine/Tendering/ReplyAnalysisEdit/Update?docUniqueIdentifier=CO1.RANL.695671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view="pageBreakPreview" topLeftCell="C3" zoomScaleNormal="100" zoomScaleSheetLayoutView="100" workbookViewId="0">
      <selection activeCell="K6" sqref="K6"/>
    </sheetView>
  </sheetViews>
  <sheetFormatPr baseColWidth="10" defaultColWidth="11.44140625" defaultRowHeight="13.2"/>
  <cols>
    <col min="1" max="1" width="6" customWidth="1"/>
    <col min="2" max="2" width="27.109375" customWidth="1"/>
    <col min="3" max="3" width="31.5546875" customWidth="1"/>
    <col min="4" max="4" width="18" customWidth="1"/>
    <col min="5" max="5" width="24.33203125" customWidth="1"/>
    <col min="6" max="6" width="24.88671875" customWidth="1"/>
    <col min="7" max="7" width="56.6640625" customWidth="1"/>
  </cols>
  <sheetData>
    <row r="2" spans="1:7" ht="15.6">
      <c r="B2" s="175" t="s">
        <v>0</v>
      </c>
    </row>
    <row r="3" spans="1:7" s="104" customFormat="1" ht="31.2">
      <c r="A3" s="227" t="s">
        <v>1</v>
      </c>
      <c r="B3" s="227" t="s">
        <v>2</v>
      </c>
      <c r="C3" s="227" t="s">
        <v>3</v>
      </c>
      <c r="D3" s="227" t="s">
        <v>4</v>
      </c>
      <c r="E3" s="227" t="s">
        <v>5</v>
      </c>
      <c r="F3" s="227" t="s">
        <v>6</v>
      </c>
      <c r="G3" s="227" t="s">
        <v>7</v>
      </c>
    </row>
    <row r="4" spans="1:7" s="104" customFormat="1" ht="48.75" customHeight="1">
      <c r="A4" s="206">
        <v>1</v>
      </c>
      <c r="B4" s="228" t="s">
        <v>8</v>
      </c>
      <c r="C4" s="229" t="s">
        <v>9</v>
      </c>
      <c r="D4" s="229" t="s">
        <v>10</v>
      </c>
      <c r="E4" s="230">
        <v>45526.477777777778</v>
      </c>
      <c r="F4" s="263">
        <v>5465372</v>
      </c>
      <c r="G4" s="103" t="s">
        <v>11</v>
      </c>
    </row>
    <row r="5" spans="1:7" s="104" customFormat="1" ht="35.25" customHeight="1">
      <c r="A5" s="206">
        <v>2</v>
      </c>
      <c r="B5" s="228" t="s">
        <v>12</v>
      </c>
      <c r="C5" s="229" t="s">
        <v>13</v>
      </c>
      <c r="D5" s="229" t="s">
        <v>10</v>
      </c>
      <c r="E5" s="230">
        <v>45526.409722222219</v>
      </c>
      <c r="F5" s="263">
        <v>2581229</v>
      </c>
      <c r="G5" s="299" t="s">
        <v>14</v>
      </c>
    </row>
    <row r="6" spans="1:7" s="104" customFormat="1" ht="33" customHeight="1">
      <c r="A6" s="206">
        <v>3</v>
      </c>
      <c r="B6" s="228" t="s">
        <v>15</v>
      </c>
      <c r="C6" s="229" t="s">
        <v>16</v>
      </c>
      <c r="D6" s="229" t="s">
        <v>10</v>
      </c>
      <c r="E6" s="230">
        <v>45525.497916666667</v>
      </c>
      <c r="F6" s="263">
        <v>7456540</v>
      </c>
      <c r="G6" s="240"/>
    </row>
    <row r="7" spans="1:7" s="104" customFormat="1" ht="45">
      <c r="A7" s="206">
        <v>4</v>
      </c>
      <c r="B7" s="228" t="s">
        <v>17</v>
      </c>
      <c r="C7" s="229" t="s">
        <v>18</v>
      </c>
      <c r="D7" s="229" t="s">
        <v>10</v>
      </c>
      <c r="E7" s="230">
        <v>45525.444444444445</v>
      </c>
      <c r="F7" s="263">
        <v>13990486</v>
      </c>
      <c r="G7" s="299" t="s">
        <v>19</v>
      </c>
    </row>
    <row r="8" spans="1:7" ht="58.5" customHeight="1">
      <c r="A8" s="262">
        <v>5</v>
      </c>
      <c r="B8" s="228" t="s">
        <v>20</v>
      </c>
      <c r="C8" s="229" t="s">
        <v>21</v>
      </c>
      <c r="D8" s="229" t="s">
        <v>10</v>
      </c>
      <c r="E8" s="230">
        <v>45524.631249999999</v>
      </c>
      <c r="F8" s="263">
        <v>13578990</v>
      </c>
      <c r="G8" s="299" t="s">
        <v>19</v>
      </c>
    </row>
    <row r="9" spans="1:7" ht="87.75" customHeight="1">
      <c r="A9" s="206"/>
      <c r="B9" s="228"/>
      <c r="C9" s="229"/>
      <c r="D9" s="229"/>
      <c r="E9" s="230"/>
      <c r="F9" s="231"/>
      <c r="G9" s="255"/>
    </row>
    <row r="10" spans="1:7">
      <c r="B10" s="217"/>
    </row>
  </sheetData>
  <sheetProtection algorithmName="SHA-512" hashValue="dT6BOAYg1rIsBrI0k9OQXoNobgYSecu6eiQlxwwOe04WqxYACK1VwfiPUu0pc/6WsnbuhxtlDRX6R08PzzOglQ==" saltValue="a78GmpBcm/sznQvK3oqBtw==" spinCount="100000" sheet="1" objects="1" scenarios="1"/>
  <hyperlinks>
    <hyperlink ref="B4" r:id="rId1" xr:uid="{DAF46273-4061-40AA-B8B5-4599D99BCD48}"/>
    <hyperlink ref="B5" r:id="rId2" xr:uid="{F60E2795-9AD6-4FE7-9DBC-338EF68FF6D1}"/>
    <hyperlink ref="B6" r:id="rId3" xr:uid="{A135512A-F135-4B88-A573-B4868D3E420A}"/>
    <hyperlink ref="B7" r:id="rId4" display="IP-DT-CAS-010-2024(No válido )" xr:uid="{63F8CEBE-991D-44F5-95B2-70B1854B7F60}"/>
    <hyperlink ref="B8" r:id="rId5" display="MANTENIMIENTO UPS Y AIRES INVIAS YOPAL(No válido )" xr:uid="{282C9B29-6C2F-444A-BF44-B57AD70AD4E0}"/>
  </hyperlinks>
  <pageMargins left="0.7" right="0.7" top="0.75" bottom="0.75" header="0.3" footer="0.3"/>
  <pageSetup scale="4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"/>
  <sheetViews>
    <sheetView view="pageBreakPreview" zoomScale="60" zoomScaleNormal="100" workbookViewId="0">
      <selection activeCell="J5" sqref="J5"/>
    </sheetView>
  </sheetViews>
  <sheetFormatPr baseColWidth="10" defaultColWidth="11.44140625" defaultRowHeight="13.2"/>
  <cols>
    <col min="1" max="1" width="6.6640625" customWidth="1"/>
    <col min="2" max="2" width="20.44140625" customWidth="1"/>
    <col min="3" max="3" width="6.6640625" customWidth="1"/>
    <col min="4" max="4" width="12.33203125" customWidth="1"/>
    <col min="5" max="5" width="24.6640625" customWidth="1"/>
    <col min="6" max="6" width="21.88671875" customWidth="1"/>
    <col min="7" max="7" width="17.88671875" customWidth="1"/>
    <col min="8" max="8" width="21.6640625" customWidth="1"/>
    <col min="9" max="9" width="60" customWidth="1"/>
    <col min="10" max="10" width="16.5546875" customWidth="1"/>
    <col min="11" max="11" width="17.109375" customWidth="1"/>
  </cols>
  <sheetData>
    <row r="1" spans="1:11" s="104" customFormat="1" ht="27.75" customHeight="1" thickBot="1">
      <c r="B1" s="104" t="s">
        <v>22</v>
      </c>
    </row>
    <row r="2" spans="1:11" s="104" customFormat="1" ht="78">
      <c r="A2" s="105" t="s">
        <v>23</v>
      </c>
      <c r="B2" s="105" t="s">
        <v>24</v>
      </c>
      <c r="C2" s="105" t="s">
        <v>25</v>
      </c>
      <c r="D2" s="105" t="s">
        <v>26</v>
      </c>
      <c r="E2" s="105" t="s">
        <v>27</v>
      </c>
      <c r="F2" s="130" t="s">
        <v>28</v>
      </c>
      <c r="G2" s="243" t="s">
        <v>29</v>
      </c>
      <c r="H2" s="244" t="s">
        <v>30</v>
      </c>
      <c r="I2" s="131" t="s">
        <v>31</v>
      </c>
    </row>
    <row r="3" spans="1:11" s="108" customFormat="1" ht="115.5" customHeight="1">
      <c r="A3" s="110">
        <v>1</v>
      </c>
      <c r="B3" s="229" t="s">
        <v>9</v>
      </c>
      <c r="C3" s="106">
        <v>100</v>
      </c>
      <c r="D3" s="110" t="s">
        <v>32</v>
      </c>
      <c r="E3" s="230">
        <v>45526.477777777778</v>
      </c>
      <c r="F3" s="263">
        <v>5465372</v>
      </c>
      <c r="G3" s="245">
        <f>+'Revision económica'!J27</f>
        <v>0</v>
      </c>
      <c r="H3" s="246">
        <f>+'Revision económica'!J30</f>
        <v>0</v>
      </c>
      <c r="I3" s="103" t="s">
        <v>11</v>
      </c>
      <c r="K3" s="109"/>
    </row>
    <row r="4" spans="1:11" s="108" customFormat="1" ht="101.25" customHeight="1">
      <c r="A4" s="110">
        <v>2</v>
      </c>
      <c r="B4" s="229" t="s">
        <v>13</v>
      </c>
      <c r="C4" s="106">
        <v>100</v>
      </c>
      <c r="D4" s="110" t="s">
        <v>32</v>
      </c>
      <c r="E4" s="230">
        <v>45526.409722222219</v>
      </c>
      <c r="F4" s="263">
        <v>2581229</v>
      </c>
      <c r="G4" s="245">
        <f>+'Revision económica'!L27</f>
        <v>2169100</v>
      </c>
      <c r="H4" s="246">
        <f>+'Revision económica'!L30</f>
        <v>2581229</v>
      </c>
      <c r="I4" s="299" t="s">
        <v>14</v>
      </c>
      <c r="K4" s="109"/>
    </row>
    <row r="5" spans="1:11" ht="95.25" customHeight="1">
      <c r="A5" s="110">
        <v>3</v>
      </c>
      <c r="B5" s="229" t="s">
        <v>16</v>
      </c>
      <c r="C5" s="106">
        <v>100</v>
      </c>
      <c r="D5" s="110" t="s">
        <v>32</v>
      </c>
      <c r="E5" s="230">
        <v>45525.497916666667</v>
      </c>
      <c r="F5" s="263">
        <v>7456540</v>
      </c>
      <c r="G5" s="245">
        <f>+'Revision económica'!N27</f>
        <v>3133000</v>
      </c>
      <c r="H5" s="246">
        <f>+'Revision económica'!N30</f>
        <v>3728270</v>
      </c>
      <c r="I5" s="240"/>
      <c r="K5" s="90"/>
    </row>
    <row r="6" spans="1:11" ht="95.25" customHeight="1">
      <c r="A6" s="110">
        <v>4</v>
      </c>
      <c r="B6" s="229" t="s">
        <v>18</v>
      </c>
      <c r="C6" s="106">
        <v>100</v>
      </c>
      <c r="D6" s="110" t="s">
        <v>32</v>
      </c>
      <c r="E6" s="230">
        <v>45525.444444444445</v>
      </c>
      <c r="F6" s="263">
        <v>13990486</v>
      </c>
      <c r="G6" s="245">
        <f>+'Revision económica'!P27</f>
        <v>0</v>
      </c>
      <c r="H6" s="246">
        <f>+'Revision económica'!P30</f>
        <v>0</v>
      </c>
      <c r="I6" s="299" t="s">
        <v>19</v>
      </c>
      <c r="K6" s="90"/>
    </row>
    <row r="7" spans="1:11" ht="95.25" customHeight="1">
      <c r="A7" s="253">
        <v>5</v>
      </c>
      <c r="B7" s="229" t="s">
        <v>21</v>
      </c>
      <c r="C7" s="106">
        <v>100</v>
      </c>
      <c r="D7" s="110" t="s">
        <v>32</v>
      </c>
      <c r="E7" s="230">
        <v>45524.631249999999</v>
      </c>
      <c r="F7" s="263">
        <v>13578990</v>
      </c>
      <c r="G7" s="245">
        <f>+'Revision económica'!R27</f>
        <v>0</v>
      </c>
      <c r="H7" s="246">
        <f>+'Revision económica'!P31</f>
        <v>0</v>
      </c>
      <c r="I7" s="299" t="s">
        <v>19</v>
      </c>
      <c r="K7" s="90"/>
    </row>
    <row r="8" spans="1:11" ht="15">
      <c r="A8" s="110"/>
      <c r="B8" s="206"/>
      <c r="C8" s="106"/>
      <c r="D8" s="110"/>
      <c r="E8" s="107"/>
      <c r="F8" s="254"/>
      <c r="G8" s="115"/>
      <c r="H8" s="115"/>
      <c r="I8" s="115"/>
    </row>
  </sheetData>
  <sheetProtection algorithmName="SHA-512" hashValue="fSN+WMTe9BP/hW7zYbp7rzzNRIiUF+HP8s78Yg9iWwYZuiDxaxhUBz325RKQb4J7S7psWSx4UJPytObJBeBZlA==" saltValue="C/UBQeDIQNnO8Ttc2QYR7A==" spinCount="100000" sheet="1" objects="1" scenarios="1"/>
  <pageMargins left="0.70866141732283472" right="0.70866141732283472" top="0.74803149606299213" bottom="0.74803149606299213" header="0.31496062992125984" footer="0.31496062992125984"/>
  <pageSetup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2"/>
  <sheetViews>
    <sheetView tabSelected="1" view="pageBreakPreview" topLeftCell="D21" zoomScale="60" zoomScaleNormal="100" workbookViewId="0">
      <selection activeCell="R48" sqref="R48"/>
    </sheetView>
  </sheetViews>
  <sheetFormatPr baseColWidth="10" defaultColWidth="11.44140625" defaultRowHeight="13.2"/>
  <cols>
    <col min="3" max="3" width="64.33203125" customWidth="1"/>
    <col min="4" max="5" width="15.6640625" customWidth="1"/>
    <col min="6" max="6" width="19.88671875" customWidth="1"/>
    <col min="7" max="7" width="32.6640625" customWidth="1"/>
    <col min="9" max="9" width="21.6640625" customWidth="1"/>
    <col min="10" max="10" width="32.44140625" customWidth="1"/>
    <col min="11" max="11" width="19.88671875" customWidth="1"/>
    <col min="12" max="12" width="25" customWidth="1"/>
    <col min="13" max="13" width="21.6640625" customWidth="1"/>
    <col min="14" max="14" width="25.6640625" customWidth="1"/>
    <col min="15" max="15" width="23" customWidth="1"/>
    <col min="16" max="16" width="26.6640625" customWidth="1"/>
    <col min="17" max="17" width="23" customWidth="1"/>
    <col min="18" max="18" width="26.6640625" customWidth="1"/>
    <col min="19" max="19" width="23" customWidth="1"/>
    <col min="20" max="20" width="26.6640625" customWidth="1"/>
    <col min="21" max="21" width="18.6640625" customWidth="1"/>
    <col min="22" max="22" width="17.5546875" customWidth="1"/>
    <col min="23" max="23" width="15.44140625" customWidth="1"/>
  </cols>
  <sheetData>
    <row r="1" spans="1:20" ht="15.6">
      <c r="A1" s="83" t="s">
        <v>33</v>
      </c>
      <c r="B1" s="83"/>
      <c r="C1" s="83"/>
      <c r="D1" s="83"/>
      <c r="E1" s="83"/>
      <c r="F1" s="83"/>
      <c r="G1" s="83"/>
      <c r="H1" s="83"/>
      <c r="I1" s="81"/>
      <c r="J1" s="81"/>
      <c r="K1" s="81"/>
      <c r="M1" s="81"/>
    </row>
    <row r="2" spans="1:20" ht="15.6">
      <c r="A2" s="96" t="s">
        <v>34</v>
      </c>
      <c r="B2" s="96"/>
      <c r="C2" s="83"/>
      <c r="D2" s="83"/>
      <c r="E2" s="83"/>
      <c r="F2" s="83"/>
      <c r="G2" s="83"/>
      <c r="H2" s="83"/>
      <c r="I2" s="81"/>
      <c r="J2" s="81"/>
      <c r="K2" s="81"/>
      <c r="M2" s="81"/>
    </row>
    <row r="3" spans="1:20" ht="15.6">
      <c r="A3" s="83" t="s">
        <v>35</v>
      </c>
      <c r="B3" s="83"/>
      <c r="C3" s="83"/>
      <c r="D3" s="83"/>
      <c r="E3" s="83"/>
      <c r="F3" s="83"/>
      <c r="G3" s="83"/>
      <c r="H3" s="83"/>
      <c r="I3" s="81"/>
      <c r="J3" s="81"/>
      <c r="K3" s="81"/>
      <c r="M3" s="81"/>
    </row>
    <row r="4" spans="1:20" ht="15.6">
      <c r="A4" s="80"/>
      <c r="B4" s="80"/>
      <c r="C4" s="80"/>
      <c r="D4" s="80"/>
      <c r="E4" s="80"/>
      <c r="F4" s="80"/>
      <c r="G4" s="80"/>
      <c r="H4" s="80"/>
      <c r="I4" s="81"/>
      <c r="J4" s="82"/>
      <c r="K4" s="81"/>
      <c r="M4" s="81"/>
    </row>
    <row r="5" spans="1:20" ht="15.6">
      <c r="A5" s="83" t="str">
        <f>+PROPONENTE!A6</f>
        <v>INVITACION A PÚBLICA No. IP-DT-CAS-010-2024</v>
      </c>
      <c r="B5" s="83"/>
      <c r="C5" s="83"/>
      <c r="D5" s="83"/>
      <c r="E5" s="83"/>
      <c r="F5" s="83"/>
      <c r="G5" s="83"/>
      <c r="H5" s="83"/>
      <c r="I5" s="81"/>
      <c r="J5" s="81"/>
      <c r="K5" s="81"/>
      <c r="M5" s="81"/>
    </row>
    <row r="6" spans="1:20" ht="29.25" customHeight="1">
      <c r="A6" s="83" t="str">
        <f>+PROPONENTE!A8</f>
        <v>OBJETO: ADECUACIÓN EN EL EDIFICIO SEDE DEL INVIAS EN LA  TERRITORIAL CASANARE MEDIANTE EL MANTENIMIENTO DE AIRES ACONDICIONADOS, UPS Y PLANTA ELECTRICA</v>
      </c>
      <c r="B6" s="83"/>
      <c r="C6" s="83"/>
      <c r="D6" s="83"/>
      <c r="E6" s="83"/>
      <c r="F6" s="83"/>
      <c r="G6" s="83"/>
      <c r="H6" s="83"/>
      <c r="I6" s="81"/>
      <c r="J6" s="81"/>
      <c r="K6" s="81"/>
      <c r="M6" s="81"/>
    </row>
    <row r="7" spans="1:20" ht="15.6">
      <c r="A7" s="86"/>
      <c r="B7" s="86"/>
      <c r="C7" s="86"/>
      <c r="D7" s="86"/>
      <c r="E7" s="86"/>
      <c r="F7" s="86"/>
      <c r="G7" s="86"/>
      <c r="H7" s="86"/>
      <c r="I7" s="81"/>
      <c r="J7" s="81"/>
      <c r="K7" s="81"/>
      <c r="M7" s="81"/>
    </row>
    <row r="8" spans="1:20" ht="21">
      <c r="A8" s="85" t="s">
        <v>36</v>
      </c>
      <c r="B8" s="85"/>
      <c r="C8" s="85"/>
      <c r="D8" s="85"/>
      <c r="E8" s="85"/>
      <c r="F8" s="85"/>
      <c r="G8" s="85"/>
      <c r="H8" s="85"/>
      <c r="I8" s="81"/>
      <c r="J8" s="81"/>
      <c r="K8" s="81"/>
      <c r="M8" s="81"/>
    </row>
    <row r="9" spans="1:20" ht="15.6">
      <c r="A9" s="83"/>
      <c r="B9" s="83"/>
      <c r="C9" s="80"/>
      <c r="D9" s="80"/>
      <c r="E9" s="80"/>
      <c r="F9" s="80"/>
      <c r="G9" s="80"/>
      <c r="H9" s="80"/>
      <c r="I9" s="81"/>
      <c r="J9" s="264"/>
      <c r="K9" s="264"/>
      <c r="L9" s="92"/>
      <c r="M9" s="264"/>
      <c r="N9" s="91"/>
      <c r="O9" s="93"/>
      <c r="P9" s="93"/>
      <c r="Q9" s="93"/>
      <c r="R9" s="93"/>
      <c r="S9" s="93"/>
      <c r="T9" s="93"/>
    </row>
    <row r="10" spans="1:20" s="32" customFormat="1" ht="21" customHeight="1">
      <c r="A10" s="95" t="s">
        <v>37</v>
      </c>
      <c r="B10" s="95"/>
      <c r="C10" s="87"/>
      <c r="D10" s="87"/>
      <c r="E10" s="87"/>
      <c r="F10" s="87"/>
      <c r="G10" s="87"/>
      <c r="H10" s="87"/>
      <c r="I10" s="234"/>
      <c r="J10" s="234"/>
      <c r="K10" s="101"/>
      <c r="L10" s="101"/>
      <c r="M10" s="101"/>
      <c r="N10" s="234"/>
      <c r="O10" s="101"/>
      <c r="P10" s="101"/>
      <c r="Q10" s="234"/>
      <c r="R10" s="234"/>
      <c r="S10" s="234"/>
      <c r="T10" s="234"/>
    </row>
    <row r="11" spans="1:20" ht="15.75" customHeight="1">
      <c r="A11" s="81"/>
      <c r="B11" s="81"/>
      <c r="C11" s="81"/>
      <c r="D11" s="81"/>
      <c r="E11" s="81"/>
      <c r="F11" s="81"/>
      <c r="G11" s="81"/>
      <c r="H11" s="81"/>
      <c r="I11" s="218" t="str">
        <f>+'Valor propuestas'!$B3</f>
        <v>INCOSERING SAS BIC</v>
      </c>
      <c r="J11" s="88"/>
      <c r="K11" s="235" t="str">
        <f>+'Valor propuestas'!$B4</f>
        <v>SERVIAIRES JM SAS</v>
      </c>
      <c r="L11" s="236"/>
      <c r="M11" s="235" t="str">
        <f>+'Valor propuestas'!$B5</f>
        <v>CONSER FZ SAS</v>
      </c>
      <c r="N11" s="88"/>
      <c r="O11" s="235" t="str">
        <f>+'Valor propuestas'!$B6</f>
        <v>CRR SOLUCIONES INTEGRALES S.A.S</v>
      </c>
      <c r="P11" s="236"/>
      <c r="Q11" s="218" t="str">
        <f>+'Valor propuestas'!$B7</f>
        <v>AOMANTENIMIENTOHOSPITALARIOYBIOMEDICOSSAS</v>
      </c>
      <c r="R11" s="88"/>
      <c r="S11" s="218">
        <f>+'Valor propuestas'!$B8</f>
        <v>0</v>
      </c>
      <c r="T11" s="88"/>
    </row>
    <row r="12" spans="1:20" ht="15.75" customHeight="1">
      <c r="A12" s="81"/>
      <c r="B12" s="81"/>
      <c r="C12" s="81"/>
      <c r="D12" s="81"/>
      <c r="E12" s="81"/>
      <c r="F12" s="81"/>
      <c r="G12" s="81"/>
      <c r="H12" s="81"/>
      <c r="I12" s="265"/>
      <c r="J12" s="81"/>
      <c r="K12" s="266"/>
      <c r="L12" s="174"/>
      <c r="M12" s="266"/>
      <c r="N12" s="174"/>
      <c r="O12" s="266"/>
      <c r="P12" s="174"/>
      <c r="Q12" s="266"/>
      <c r="R12" s="174"/>
      <c r="S12" s="266"/>
      <c r="T12" s="174"/>
    </row>
    <row r="13" spans="1:20" s="102" customFormat="1" ht="52.5" customHeight="1">
      <c r="A13" s="319" t="s">
        <v>38</v>
      </c>
      <c r="B13" s="321" t="s">
        <v>39</v>
      </c>
      <c r="C13" s="112" t="s">
        <v>40</v>
      </c>
      <c r="D13" s="112" t="s">
        <v>41</v>
      </c>
      <c r="E13" s="112" t="s">
        <v>42</v>
      </c>
      <c r="F13" s="112" t="s">
        <v>43</v>
      </c>
      <c r="G13" s="112" t="s">
        <v>44</v>
      </c>
      <c r="H13" s="100"/>
      <c r="I13" s="176" t="s">
        <v>43</v>
      </c>
      <c r="J13" s="232" t="s">
        <v>44</v>
      </c>
      <c r="K13" s="176" t="s">
        <v>43</v>
      </c>
      <c r="L13" s="232" t="s">
        <v>44</v>
      </c>
      <c r="M13" s="176" t="s">
        <v>43</v>
      </c>
      <c r="N13" s="232" t="s">
        <v>44</v>
      </c>
      <c r="O13" s="176" t="s">
        <v>43</v>
      </c>
      <c r="P13" s="232" t="s">
        <v>44</v>
      </c>
      <c r="Q13" s="176" t="s">
        <v>43</v>
      </c>
      <c r="R13" s="232" t="s">
        <v>44</v>
      </c>
      <c r="S13" s="176" t="s">
        <v>43</v>
      </c>
      <c r="T13" s="232" t="s">
        <v>44</v>
      </c>
    </row>
    <row r="14" spans="1:20" ht="13.8">
      <c r="A14" s="320"/>
      <c r="B14" s="322"/>
      <c r="C14" s="97"/>
      <c r="D14" s="97"/>
      <c r="E14" s="97"/>
      <c r="F14" s="97"/>
      <c r="G14" s="98"/>
      <c r="H14" s="100"/>
      <c r="I14" s="177"/>
      <c r="J14" s="84"/>
      <c r="K14" s="177"/>
      <c r="L14" s="84"/>
      <c r="M14" s="177"/>
      <c r="N14" s="84"/>
      <c r="O14" s="177"/>
      <c r="P14" s="84"/>
      <c r="Q14" s="177"/>
      <c r="R14" s="84"/>
      <c r="S14" s="177"/>
      <c r="T14" s="84"/>
    </row>
    <row r="15" spans="1:20" s="104" customFormat="1" ht="30" customHeight="1">
      <c r="A15" s="119"/>
      <c r="B15" s="200"/>
      <c r="C15" s="207"/>
      <c r="D15" s="114"/>
      <c r="E15" s="116"/>
      <c r="F15" s="117"/>
      <c r="G15" s="118"/>
      <c r="H15" s="111"/>
      <c r="I15" s="178"/>
      <c r="J15" s="120"/>
      <c r="K15" s="178"/>
      <c r="L15" s="120"/>
      <c r="M15" s="178"/>
      <c r="N15" s="120"/>
      <c r="O15" s="179"/>
      <c r="P15" s="120"/>
      <c r="Q15" s="179"/>
      <c r="R15" s="120"/>
      <c r="S15" s="179"/>
      <c r="T15" s="120"/>
    </row>
    <row r="16" spans="1:20" s="104" customFormat="1" ht="43.5" customHeight="1">
      <c r="A16" s="247">
        <v>1</v>
      </c>
      <c r="B16" s="248"/>
      <c r="C16" s="220" t="s">
        <v>45</v>
      </c>
      <c r="D16" s="160"/>
      <c r="E16" s="221"/>
      <c r="F16" s="222"/>
      <c r="G16" s="223"/>
      <c r="H16" s="111"/>
      <c r="I16" s="178"/>
      <c r="J16" s="120"/>
      <c r="K16" s="178"/>
      <c r="L16" s="120"/>
      <c r="M16" s="178"/>
      <c r="N16" s="201"/>
      <c r="O16" s="202"/>
      <c r="P16" s="201"/>
      <c r="Q16" s="202"/>
      <c r="R16" s="201"/>
      <c r="S16" s="202"/>
      <c r="T16" s="201"/>
    </row>
    <row r="17" spans="1:22" s="104" customFormat="1" ht="192" customHeight="1">
      <c r="A17" s="249" t="s">
        <v>46</v>
      </c>
      <c r="B17" s="250">
        <v>1</v>
      </c>
      <c r="C17" s="295" t="s">
        <v>47</v>
      </c>
      <c r="D17" s="110" t="s">
        <v>48</v>
      </c>
      <c r="E17" s="224">
        <v>1</v>
      </c>
      <c r="F17" s="225">
        <v>925750</v>
      </c>
      <c r="G17" s="226">
        <v>925750</v>
      </c>
      <c r="H17" s="111"/>
      <c r="I17" s="178"/>
      <c r="J17" s="120">
        <f>$E17*I17</f>
        <v>0</v>
      </c>
      <c r="K17" s="178">
        <v>749900</v>
      </c>
      <c r="L17" s="120">
        <f>$E17*K17</f>
        <v>749900</v>
      </c>
      <c r="M17" s="178">
        <v>925000</v>
      </c>
      <c r="N17" s="120">
        <f>$E17*M17</f>
        <v>925000</v>
      </c>
      <c r="O17" s="202"/>
      <c r="P17" s="120">
        <f>$E17*O17</f>
        <v>0</v>
      </c>
      <c r="Q17" s="202"/>
      <c r="R17" s="120">
        <f>$E17*Q17</f>
        <v>0</v>
      </c>
      <c r="S17" s="202"/>
      <c r="T17" s="120">
        <f>$E17*S17</f>
        <v>0</v>
      </c>
    </row>
    <row r="18" spans="1:22" s="104" customFormat="1" ht="58.5" customHeight="1">
      <c r="A18" s="251">
        <v>2</v>
      </c>
      <c r="B18" s="252"/>
      <c r="C18" s="127" t="s">
        <v>49</v>
      </c>
      <c r="D18" s="110"/>
      <c r="E18" s="224"/>
      <c r="F18" s="225"/>
      <c r="G18" s="226"/>
      <c r="H18" s="111"/>
      <c r="I18" s="178"/>
      <c r="J18" s="120"/>
      <c r="K18" s="178">
        <v>0</v>
      </c>
      <c r="L18" s="120">
        <f t="shared" ref="J18:L26" si="0">$E18*K18</f>
        <v>0</v>
      </c>
      <c r="M18" s="178"/>
      <c r="N18" s="120">
        <f t="shared" ref="N18" si="1">$E18*M18</f>
        <v>0</v>
      </c>
      <c r="O18" s="202"/>
      <c r="P18" s="120">
        <f t="shared" ref="P18" si="2">$E18*O18</f>
        <v>0</v>
      </c>
      <c r="Q18" s="202"/>
      <c r="R18" s="120">
        <f t="shared" ref="R18:R21" si="3">$E18*Q18</f>
        <v>0</v>
      </c>
      <c r="S18" s="202"/>
      <c r="T18" s="120">
        <f t="shared" ref="T18" si="4">$E18*S18</f>
        <v>0</v>
      </c>
    </row>
    <row r="19" spans="1:22" s="104" customFormat="1" ht="58.5" customHeight="1">
      <c r="A19" s="249" t="s">
        <v>50</v>
      </c>
      <c r="B19" s="250">
        <v>1</v>
      </c>
      <c r="C19" s="295" t="s">
        <v>51</v>
      </c>
      <c r="D19" s="110" t="s">
        <v>48</v>
      </c>
      <c r="E19" s="224">
        <v>1</v>
      </c>
      <c r="F19" s="225">
        <v>240465</v>
      </c>
      <c r="G19" s="226">
        <v>240465</v>
      </c>
      <c r="H19" s="111"/>
      <c r="I19" s="178"/>
      <c r="J19" s="120">
        <f t="shared" si="0"/>
        <v>0</v>
      </c>
      <c r="K19" s="178">
        <v>169900</v>
      </c>
      <c r="L19" s="120">
        <f t="shared" si="0"/>
        <v>169900</v>
      </c>
      <c r="M19" s="178">
        <v>240000</v>
      </c>
      <c r="N19" s="120">
        <f t="shared" ref="N19" si="5">$E19*M19</f>
        <v>240000</v>
      </c>
      <c r="O19" s="202"/>
      <c r="P19" s="120">
        <f t="shared" ref="P19" si="6">$E19*O19</f>
        <v>0</v>
      </c>
      <c r="Q19" s="202"/>
      <c r="R19" s="120">
        <f t="shared" si="3"/>
        <v>0</v>
      </c>
      <c r="S19" s="202"/>
      <c r="T19" s="120">
        <f t="shared" ref="T19" si="7">$E19*S19</f>
        <v>0</v>
      </c>
    </row>
    <row r="20" spans="1:22" s="104" customFormat="1" ht="58.5" customHeight="1">
      <c r="A20" s="249" t="s">
        <v>52</v>
      </c>
      <c r="B20" s="250">
        <v>1</v>
      </c>
      <c r="C20" s="295" t="s">
        <v>53</v>
      </c>
      <c r="D20" s="110" t="s">
        <v>48</v>
      </c>
      <c r="E20" s="224">
        <v>1</v>
      </c>
      <c r="F20" s="225">
        <v>240465</v>
      </c>
      <c r="G20" s="226">
        <v>240465</v>
      </c>
      <c r="H20" s="111"/>
      <c r="I20" s="178"/>
      <c r="J20" s="120">
        <f t="shared" si="0"/>
        <v>0</v>
      </c>
      <c r="K20" s="178">
        <v>149900</v>
      </c>
      <c r="L20" s="120">
        <f t="shared" si="0"/>
        <v>149900</v>
      </c>
      <c r="M20" s="178">
        <v>240000</v>
      </c>
      <c r="N20" s="120">
        <f t="shared" ref="N20" si="8">$E20*M20</f>
        <v>240000</v>
      </c>
      <c r="O20" s="202"/>
      <c r="P20" s="120">
        <f t="shared" ref="P20" si="9">$E20*O20</f>
        <v>0</v>
      </c>
      <c r="Q20" s="202"/>
      <c r="R20" s="120">
        <f t="shared" si="3"/>
        <v>0</v>
      </c>
      <c r="S20" s="202"/>
      <c r="T20" s="120">
        <f t="shared" ref="T20:T21" si="10">$E20*S20</f>
        <v>0</v>
      </c>
    </row>
    <row r="21" spans="1:22" s="104" customFormat="1" ht="58.5" customHeight="1">
      <c r="A21" s="249" t="s">
        <v>54</v>
      </c>
      <c r="B21" s="250">
        <v>1</v>
      </c>
      <c r="C21" s="295" t="s">
        <v>55</v>
      </c>
      <c r="D21" s="110" t="s">
        <v>48</v>
      </c>
      <c r="E21" s="224">
        <v>1</v>
      </c>
      <c r="F21" s="225">
        <v>240465</v>
      </c>
      <c r="G21" s="226">
        <v>240465</v>
      </c>
      <c r="H21" s="111"/>
      <c r="I21" s="178"/>
      <c r="J21" s="120">
        <f t="shared" si="0"/>
        <v>0</v>
      </c>
      <c r="K21" s="178">
        <v>149900</v>
      </c>
      <c r="L21" s="120">
        <f t="shared" si="0"/>
        <v>149900</v>
      </c>
      <c r="M21" s="178">
        <v>240000</v>
      </c>
      <c r="N21" s="120">
        <f t="shared" ref="N21" si="11">$E21*M21</f>
        <v>240000</v>
      </c>
      <c r="O21" s="202"/>
      <c r="P21" s="120">
        <f t="shared" ref="P21" si="12">$E21*O21</f>
        <v>0</v>
      </c>
      <c r="Q21" s="202"/>
      <c r="R21" s="120">
        <f t="shared" si="3"/>
        <v>0</v>
      </c>
      <c r="S21" s="202"/>
      <c r="T21" s="120">
        <f t="shared" si="10"/>
        <v>0</v>
      </c>
    </row>
    <row r="22" spans="1:22" s="104" customFormat="1" ht="58.5" customHeight="1">
      <c r="A22" s="249" t="s">
        <v>56</v>
      </c>
      <c r="B22" s="250">
        <v>1</v>
      </c>
      <c r="C22" s="295" t="s">
        <v>57</v>
      </c>
      <c r="D22" s="110" t="s">
        <v>48</v>
      </c>
      <c r="E22" s="224">
        <v>1</v>
      </c>
      <c r="F22" s="225">
        <v>319240</v>
      </c>
      <c r="G22" s="226">
        <v>319240</v>
      </c>
      <c r="H22" s="111"/>
      <c r="I22" s="178"/>
      <c r="J22" s="120">
        <f t="shared" si="0"/>
        <v>0</v>
      </c>
      <c r="K22" s="178">
        <v>179900</v>
      </c>
      <c r="L22" s="120">
        <f t="shared" si="0"/>
        <v>179900</v>
      </c>
      <c r="M22" s="178">
        <v>319000</v>
      </c>
      <c r="N22" s="120">
        <f t="shared" ref="N22" si="13">$E22*M22</f>
        <v>319000</v>
      </c>
      <c r="O22" s="202"/>
      <c r="P22" s="120">
        <f t="shared" ref="P22" si="14">$E22*O22</f>
        <v>0</v>
      </c>
      <c r="Q22" s="202"/>
      <c r="R22" s="120">
        <f t="shared" ref="R22:R24" si="15">$E22*Q22</f>
        <v>0</v>
      </c>
      <c r="S22" s="202"/>
      <c r="T22" s="120">
        <f t="shared" ref="T22" si="16">$E22*S22</f>
        <v>0</v>
      </c>
    </row>
    <row r="23" spans="1:22" s="104" customFormat="1" ht="57" customHeight="1">
      <c r="A23" s="249" t="s">
        <v>58</v>
      </c>
      <c r="B23" s="250">
        <v>1</v>
      </c>
      <c r="C23" s="295" t="s">
        <v>59</v>
      </c>
      <c r="D23" s="110" t="s">
        <v>48</v>
      </c>
      <c r="E23" s="224">
        <v>1</v>
      </c>
      <c r="F23" s="225">
        <v>370156</v>
      </c>
      <c r="G23" s="226">
        <v>370156</v>
      </c>
      <c r="H23" s="111"/>
      <c r="I23" s="178"/>
      <c r="J23" s="120">
        <f t="shared" si="0"/>
        <v>0</v>
      </c>
      <c r="K23" s="178">
        <v>259900</v>
      </c>
      <c r="L23" s="120">
        <f t="shared" si="0"/>
        <v>259900</v>
      </c>
      <c r="M23" s="178">
        <v>370000</v>
      </c>
      <c r="N23" s="120">
        <f t="shared" ref="N23:N24" si="17">$E23*M23</f>
        <v>370000</v>
      </c>
      <c r="O23" s="202"/>
      <c r="P23" s="120">
        <f t="shared" ref="P23:P24" si="18">$E23*O23</f>
        <v>0</v>
      </c>
      <c r="Q23" s="202"/>
      <c r="R23" s="120">
        <f t="shared" si="15"/>
        <v>0</v>
      </c>
      <c r="S23" s="202"/>
      <c r="T23" s="120">
        <f t="shared" ref="T23:T24" si="19">$E23*S23</f>
        <v>0</v>
      </c>
    </row>
    <row r="24" spans="1:22" ht="80.25" customHeight="1">
      <c r="A24" s="249" t="s">
        <v>60</v>
      </c>
      <c r="B24" s="250">
        <v>1</v>
      </c>
      <c r="C24" s="295" t="s">
        <v>61</v>
      </c>
      <c r="D24" s="110" t="s">
        <v>48</v>
      </c>
      <c r="E24" s="224">
        <v>1</v>
      </c>
      <c r="F24" s="225">
        <v>240465</v>
      </c>
      <c r="G24" s="226">
        <v>240465</v>
      </c>
      <c r="H24" s="99"/>
      <c r="I24" s="178"/>
      <c r="J24" s="120">
        <f t="shared" si="0"/>
        <v>0</v>
      </c>
      <c r="K24" s="178">
        <v>149900</v>
      </c>
      <c r="L24" s="120">
        <f t="shared" si="0"/>
        <v>149900</v>
      </c>
      <c r="M24" s="178">
        <v>240000</v>
      </c>
      <c r="N24" s="120">
        <f t="shared" si="17"/>
        <v>240000</v>
      </c>
      <c r="O24" s="178"/>
      <c r="P24" s="120">
        <f t="shared" si="18"/>
        <v>0</v>
      </c>
      <c r="Q24" s="178"/>
      <c r="R24" s="120">
        <f t="shared" si="15"/>
        <v>0</v>
      </c>
      <c r="S24" s="178"/>
      <c r="T24" s="120">
        <f t="shared" si="19"/>
        <v>0</v>
      </c>
    </row>
    <row r="25" spans="1:22" ht="68.25" customHeight="1">
      <c r="A25" s="249" t="s">
        <v>62</v>
      </c>
      <c r="B25" s="250">
        <v>1</v>
      </c>
      <c r="C25" s="295" t="s">
        <v>63</v>
      </c>
      <c r="D25" s="110" t="s">
        <v>48</v>
      </c>
      <c r="E25" s="224">
        <v>1</v>
      </c>
      <c r="F25" s="225">
        <v>240465</v>
      </c>
      <c r="G25" s="226">
        <v>240465</v>
      </c>
      <c r="H25" s="99"/>
      <c r="I25" s="178"/>
      <c r="J25" s="120">
        <f t="shared" si="0"/>
        <v>0</v>
      </c>
      <c r="K25" s="178">
        <v>179900</v>
      </c>
      <c r="L25" s="120">
        <f t="shared" si="0"/>
        <v>179900</v>
      </c>
      <c r="M25" s="178">
        <v>240000</v>
      </c>
      <c r="N25" s="120">
        <f t="shared" ref="N25" si="20">$E25*M25</f>
        <v>240000</v>
      </c>
      <c r="O25" s="178"/>
      <c r="P25" s="120">
        <f t="shared" ref="P25" si="21">$E25*O25</f>
        <v>0</v>
      </c>
      <c r="Q25" s="178"/>
      <c r="R25" s="120">
        <f t="shared" ref="R25:R26" si="22">$E25*Q25</f>
        <v>0</v>
      </c>
      <c r="S25" s="178"/>
      <c r="T25" s="120">
        <f t="shared" ref="T25" si="23">$E25*S25</f>
        <v>0</v>
      </c>
    </row>
    <row r="26" spans="1:22" ht="61.5" customHeight="1">
      <c r="A26" s="249" t="s">
        <v>64</v>
      </c>
      <c r="B26" s="250">
        <v>1</v>
      </c>
      <c r="C26" s="295" t="s">
        <v>65</v>
      </c>
      <c r="D26" s="110" t="s">
        <v>48</v>
      </c>
      <c r="E26" s="224">
        <v>1</v>
      </c>
      <c r="F26" s="225">
        <v>319240</v>
      </c>
      <c r="G26" s="226">
        <v>319240</v>
      </c>
      <c r="H26" s="99"/>
      <c r="I26" s="178"/>
      <c r="J26" s="120">
        <f>$E26*I26</f>
        <v>0</v>
      </c>
      <c r="K26" s="178">
        <v>179900</v>
      </c>
      <c r="L26" s="120">
        <f t="shared" si="0"/>
        <v>179900</v>
      </c>
      <c r="M26" s="178">
        <v>319000</v>
      </c>
      <c r="N26" s="120">
        <f t="shared" ref="N26" si="24">$E26*M26</f>
        <v>319000</v>
      </c>
      <c r="O26" s="178"/>
      <c r="P26" s="120">
        <f t="shared" ref="P26" si="25">$E26*O26</f>
        <v>0</v>
      </c>
      <c r="Q26" s="178"/>
      <c r="R26" s="120">
        <f t="shared" si="22"/>
        <v>0</v>
      </c>
      <c r="S26" s="178"/>
      <c r="T26" s="120">
        <f t="shared" ref="T26" si="26">$E26*S26</f>
        <v>0</v>
      </c>
    </row>
    <row r="27" spans="1:22" s="283" customFormat="1" ht="13.5" customHeight="1">
      <c r="A27" s="278"/>
      <c r="B27" s="278"/>
      <c r="C27" s="279"/>
      <c r="D27" s="279"/>
      <c r="E27" s="279"/>
      <c r="F27" s="280" t="s">
        <v>66</v>
      </c>
      <c r="G27" s="113">
        <f>SUM(G16:G26)</f>
        <v>3136711</v>
      </c>
      <c r="H27" s="281"/>
      <c r="I27" s="282" t="s">
        <v>66</v>
      </c>
      <c r="J27" s="113">
        <f>SUM(J17:J26)</f>
        <v>0</v>
      </c>
      <c r="K27" s="282" t="s">
        <v>66</v>
      </c>
      <c r="L27" s="113">
        <f>SUM(L16:L26)</f>
        <v>2169100</v>
      </c>
      <c r="M27" s="282" t="s">
        <v>66</v>
      </c>
      <c r="N27" s="113">
        <f>SUM(N16:N26)</f>
        <v>3133000</v>
      </c>
      <c r="O27" s="282" t="s">
        <v>66</v>
      </c>
      <c r="P27" s="113">
        <f>SUM(P16:P26)</f>
        <v>0</v>
      </c>
      <c r="Q27" s="282" t="s">
        <v>66</v>
      </c>
      <c r="R27" s="113">
        <f>SUM(R16:R26)</f>
        <v>0</v>
      </c>
      <c r="S27" s="282" t="s">
        <v>66</v>
      </c>
      <c r="T27" s="113">
        <f>SUM(T16:T26)</f>
        <v>0</v>
      </c>
      <c r="V27" s="284"/>
    </row>
    <row r="28" spans="1:22" s="283" customFormat="1" ht="15.6">
      <c r="A28" s="278"/>
      <c r="B28" s="278"/>
      <c r="C28" s="279"/>
      <c r="D28" s="279"/>
      <c r="E28" s="279"/>
      <c r="F28" s="285"/>
      <c r="G28" s="121" t="e">
        <f>SUM(#REF!)</f>
        <v>#REF!</v>
      </c>
      <c r="H28" s="286"/>
      <c r="I28" s="287" t="s">
        <v>67</v>
      </c>
      <c r="J28" s="121" t="e">
        <f>SUM(#REF!)</f>
        <v>#REF!</v>
      </c>
      <c r="K28" s="287" t="s">
        <v>67</v>
      </c>
      <c r="L28" s="121" t="e">
        <f>SUM(#REF!)</f>
        <v>#REF!</v>
      </c>
      <c r="M28" s="287" t="s">
        <v>67</v>
      </c>
      <c r="N28" s="121" t="e">
        <f>SUM(#REF!)</f>
        <v>#REF!</v>
      </c>
      <c r="O28" s="287" t="s">
        <v>67</v>
      </c>
      <c r="P28" s="121" t="e">
        <f>SUM(#REF!)</f>
        <v>#REF!</v>
      </c>
      <c r="Q28" s="287" t="s">
        <v>67</v>
      </c>
      <c r="R28" s="121" t="e">
        <f>SUM(#REF!)</f>
        <v>#REF!</v>
      </c>
      <c r="S28" s="287" t="s">
        <v>67</v>
      </c>
      <c r="T28" s="121" t="e">
        <f>SUM(#REF!)</f>
        <v>#REF!</v>
      </c>
    </row>
    <row r="29" spans="1:22" s="283" customFormat="1" ht="15.6">
      <c r="A29" s="288"/>
      <c r="B29" s="288"/>
      <c r="C29" s="288"/>
      <c r="D29" s="288" t="s">
        <v>68</v>
      </c>
      <c r="E29" s="288"/>
      <c r="F29" s="280"/>
      <c r="G29" s="113">
        <f>ROUND((G27*0.19),0)</f>
        <v>595975</v>
      </c>
      <c r="I29" s="287" t="s">
        <v>69</v>
      </c>
      <c r="J29" s="113">
        <f>ROUND((J27*0.19),0)</f>
        <v>0</v>
      </c>
      <c r="K29" s="287" t="s">
        <v>69</v>
      </c>
      <c r="L29" s="113">
        <f>ROUND((L27*0.19),0)</f>
        <v>412129</v>
      </c>
      <c r="M29" s="287" t="s">
        <v>69</v>
      </c>
      <c r="N29" s="113">
        <f>ROUND((N27*0.19),0)</f>
        <v>595270</v>
      </c>
      <c r="O29" s="287" t="s">
        <v>69</v>
      </c>
      <c r="P29" s="113">
        <f>ROUND((P27*0.19),0)</f>
        <v>0</v>
      </c>
      <c r="Q29" s="287" t="s">
        <v>69</v>
      </c>
      <c r="R29" s="113">
        <f>ROUND((R27*0.19),0)</f>
        <v>0</v>
      </c>
      <c r="S29" s="287" t="s">
        <v>69</v>
      </c>
      <c r="T29" s="113">
        <f>ROUND((T27*0.19),0)</f>
        <v>0</v>
      </c>
    </row>
    <row r="30" spans="1:22" s="283" customFormat="1" ht="15.6">
      <c r="A30" s="288"/>
      <c r="B30" s="288"/>
      <c r="C30" s="288"/>
      <c r="D30" s="289" t="s">
        <v>70</v>
      </c>
      <c r="E30" s="288"/>
      <c r="F30" s="280"/>
      <c r="G30" s="113">
        <f>+G27+G29</f>
        <v>3732686</v>
      </c>
      <c r="I30" s="290" t="s">
        <v>71</v>
      </c>
      <c r="J30" s="113">
        <f>+J27+J29</f>
        <v>0</v>
      </c>
      <c r="K30" s="290" t="s">
        <v>71</v>
      </c>
      <c r="L30" s="113">
        <f>+L27+L29</f>
        <v>2581229</v>
      </c>
      <c r="M30" s="290" t="s">
        <v>71</v>
      </c>
      <c r="N30" s="113">
        <f>+N27+N29</f>
        <v>3728270</v>
      </c>
      <c r="O30" s="290" t="s">
        <v>71</v>
      </c>
      <c r="P30" s="113">
        <f>+P27+P29</f>
        <v>0</v>
      </c>
      <c r="Q30" s="290" t="s">
        <v>71</v>
      </c>
      <c r="R30" s="113">
        <f>+R27+R29</f>
        <v>0</v>
      </c>
      <c r="S30" s="290" t="s">
        <v>71</v>
      </c>
      <c r="T30" s="113">
        <f>+T27+T29</f>
        <v>0</v>
      </c>
      <c r="U30" s="284"/>
    </row>
    <row r="31" spans="1:22" s="283" customFormat="1" ht="15"/>
    <row r="32" spans="1:22" s="283" customFormat="1" ht="15">
      <c r="D32" s="326" t="s">
        <v>72</v>
      </c>
      <c r="E32" s="326"/>
      <c r="F32" s="326"/>
      <c r="G32" s="208" t="s">
        <v>73</v>
      </c>
      <c r="J32" s="208" t="s">
        <v>73</v>
      </c>
      <c r="K32" s="233"/>
      <c r="L32" s="208" t="s">
        <v>73</v>
      </c>
      <c r="M32" s="233"/>
      <c r="N32" s="208" t="s">
        <v>73</v>
      </c>
      <c r="P32" s="208" t="s">
        <v>73</v>
      </c>
      <c r="R32" s="208" t="s">
        <v>73</v>
      </c>
      <c r="T32" s="208" t="s">
        <v>73</v>
      </c>
    </row>
    <row r="33" spans="1:20" s="283" customFormat="1" ht="15">
      <c r="D33" s="324"/>
      <c r="E33" s="324"/>
      <c r="F33" s="209"/>
      <c r="G33" s="210"/>
      <c r="J33" s="210"/>
      <c r="L33" s="210"/>
      <c r="N33" s="210"/>
      <c r="P33" s="210"/>
      <c r="R33" s="210"/>
      <c r="T33" s="210"/>
    </row>
    <row r="34" spans="1:20" s="283" customFormat="1" ht="15">
      <c r="D34" s="323"/>
      <c r="E34" s="323"/>
      <c r="F34" s="209"/>
      <c r="G34" s="210"/>
      <c r="J34" s="210"/>
      <c r="K34" s="291"/>
      <c r="L34" s="210"/>
      <c r="M34" s="291"/>
      <c r="N34" s="210"/>
      <c r="P34" s="210"/>
      <c r="R34" s="210"/>
      <c r="T34" s="210"/>
    </row>
    <row r="35" spans="1:20" s="283" customFormat="1" ht="15">
      <c r="D35" s="324"/>
      <c r="E35" s="324"/>
      <c r="F35" s="209"/>
      <c r="G35" s="210"/>
      <c r="J35" s="210"/>
      <c r="L35" s="210"/>
      <c r="N35" s="210"/>
      <c r="P35" s="210"/>
      <c r="R35" s="210"/>
      <c r="T35" s="210"/>
    </row>
    <row r="36" spans="1:20" s="283" customFormat="1" ht="15">
      <c r="D36" s="325"/>
      <c r="E36" s="325"/>
      <c r="F36" s="211"/>
      <c r="G36" s="212"/>
      <c r="J36" s="212">
        <f>SUM(J33:J35)</f>
        <v>0</v>
      </c>
      <c r="L36" s="212">
        <f>SUM(L33:L35)</f>
        <v>0</v>
      </c>
      <c r="N36" s="212">
        <f>SUM(N33:N35)</f>
        <v>0</v>
      </c>
      <c r="P36" s="212">
        <f>SUM(P33:P35)</f>
        <v>0</v>
      </c>
      <c r="R36" s="212">
        <f>SUM(R33:R35)</f>
        <v>0</v>
      </c>
      <c r="T36" s="212">
        <f>SUM(T33:T35)</f>
        <v>0</v>
      </c>
    </row>
    <row r="37" spans="1:20" s="283" customFormat="1" ht="15"/>
    <row r="38" spans="1:20" s="283" customFormat="1" ht="44.25" customHeight="1">
      <c r="A38" s="104"/>
      <c r="B38" s="104"/>
      <c r="I38" s="316" t="s">
        <v>74</v>
      </c>
      <c r="J38" s="316"/>
      <c r="K38" s="316"/>
      <c r="L38" s="316"/>
      <c r="M38" s="292"/>
      <c r="N38" s="292"/>
      <c r="O38" s="316" t="s">
        <v>75</v>
      </c>
      <c r="P38" s="316"/>
      <c r="Q38" s="316" t="s">
        <v>75</v>
      </c>
      <c r="R38" s="316"/>
      <c r="S38" s="317"/>
      <c r="T38" s="318"/>
    </row>
    <row r="39" spans="1:20" s="283" customFormat="1" ht="15"/>
    <row r="40" spans="1:20" s="283" customFormat="1" ht="21.75" customHeight="1">
      <c r="J40" s="293">
        <f>+J30/$G$30</f>
        <v>0</v>
      </c>
      <c r="L40" s="293">
        <f>+L30/$G$30</f>
        <v>0.69152052972042122</v>
      </c>
      <c r="N40" s="293">
        <f>+N30/$G$30</f>
        <v>0.99881693772259439</v>
      </c>
      <c r="P40" s="293">
        <f>+P30/$G$30</f>
        <v>0</v>
      </c>
      <c r="R40" s="293">
        <f>+R30/$G$30</f>
        <v>0</v>
      </c>
      <c r="T40" s="293">
        <f>+T30/$G$30</f>
        <v>0</v>
      </c>
    </row>
    <row r="41" spans="1:20" s="283" customFormat="1" ht="15">
      <c r="G41" s="294">
        <f>+G30*0.8</f>
        <v>2986148.8000000003</v>
      </c>
    </row>
    <row r="42" spans="1:20" s="283" customFormat="1" ht="15"/>
  </sheetData>
  <sheetProtection algorithmName="SHA-512" hashValue="MtnatvtEWNXhs+RXB4jms+sdup0J1NNewrgY04Z+a1/mzMIHZH/EUrDMlz6iX8W+cHsQOcE/PegdtSYTAO5+rg==" saltValue="csNubZIznXnV8Oxnv8Dfgw==" spinCount="100000" sheet="1" objects="1" scenarios="1"/>
  <mergeCells count="12">
    <mergeCell ref="O38:P38"/>
    <mergeCell ref="S38:T38"/>
    <mergeCell ref="A13:A14"/>
    <mergeCell ref="B13:B14"/>
    <mergeCell ref="I38:J38"/>
    <mergeCell ref="K38:L38"/>
    <mergeCell ref="D34:E34"/>
    <mergeCell ref="D35:E35"/>
    <mergeCell ref="D36:E36"/>
    <mergeCell ref="D32:F32"/>
    <mergeCell ref="D33:E33"/>
    <mergeCell ref="Q38:R38"/>
  </mergeCells>
  <pageMargins left="0.70866141732283472" right="0.70866141732283472" top="0.74803149606299213" bottom="0.74803149606299213" header="0.31496062992125984" footer="0.31496062992125984"/>
  <pageSetup scale="22" orientation="landscape" r:id="rId1"/>
  <colBreaks count="1" manualBreakCount="1">
    <brk id="21" max="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9"/>
  <sheetViews>
    <sheetView view="pageBreakPreview" zoomScale="70" zoomScaleNormal="100" zoomScaleSheetLayoutView="70" workbookViewId="0">
      <selection activeCell="I3" sqref="I3"/>
    </sheetView>
  </sheetViews>
  <sheetFormatPr baseColWidth="10" defaultColWidth="11.44140625" defaultRowHeight="13.2"/>
  <cols>
    <col min="1" max="1" width="8.88671875" customWidth="1"/>
    <col min="2" max="2" width="5.109375" customWidth="1"/>
    <col min="3" max="3" width="24" customWidth="1"/>
    <col min="4" max="4" width="7" customWidth="1"/>
    <col min="6" max="6" width="19.33203125" customWidth="1"/>
    <col min="7" max="7" width="21.109375" customWidth="1"/>
    <col min="8" max="8" width="20.88671875" customWidth="1"/>
    <col min="9" max="9" width="41.6640625" customWidth="1"/>
  </cols>
  <sheetData>
    <row r="1" spans="1:9" ht="13.8" thickBot="1">
      <c r="C1" t="s">
        <v>76</v>
      </c>
    </row>
    <row r="2" spans="1:9" ht="93.6">
      <c r="A2" s="105" t="s">
        <v>77</v>
      </c>
      <c r="B2" s="105" t="s">
        <v>1</v>
      </c>
      <c r="C2" s="105" t="s">
        <v>24</v>
      </c>
      <c r="D2" s="105" t="s">
        <v>25</v>
      </c>
      <c r="E2" s="105" t="s">
        <v>26</v>
      </c>
      <c r="F2" s="105" t="s">
        <v>27</v>
      </c>
      <c r="G2" s="130" t="s">
        <v>28</v>
      </c>
      <c r="H2" s="301" t="s">
        <v>30</v>
      </c>
      <c r="I2" s="131" t="s">
        <v>31</v>
      </c>
    </row>
    <row r="3" spans="1:9" s="89" customFormat="1" ht="80.25" customHeight="1">
      <c r="A3" s="110">
        <v>1</v>
      </c>
      <c r="B3" s="110">
        <f>'Valor propuestas'!A4</f>
        <v>2</v>
      </c>
      <c r="C3" s="110" t="str">
        <f>'Valor propuestas'!B4</f>
        <v>SERVIAIRES JM SAS</v>
      </c>
      <c r="D3" s="110">
        <f>'Valor propuestas'!C4</f>
        <v>100</v>
      </c>
      <c r="E3" s="110" t="str">
        <f>'Valor propuestas'!D4</f>
        <v>SI</v>
      </c>
      <c r="F3" s="303">
        <f>'Valor propuestas'!E4</f>
        <v>45526.409722222219</v>
      </c>
      <c r="G3" s="239">
        <f>'Valor propuestas'!F4</f>
        <v>2581229</v>
      </c>
      <c r="H3" s="300">
        <f>'Valor propuestas'!H4</f>
        <v>2581229</v>
      </c>
      <c r="I3" s="299" t="s">
        <v>14</v>
      </c>
    </row>
    <row r="4" spans="1:9" s="89" customFormat="1" ht="38.25" customHeight="1">
      <c r="A4" s="110">
        <v>2</v>
      </c>
      <c r="B4" s="110">
        <f>'Valor propuestas'!A5</f>
        <v>3</v>
      </c>
      <c r="C4" s="110" t="str">
        <f>'Valor propuestas'!B5</f>
        <v>CONSER FZ SAS</v>
      </c>
      <c r="D4" s="110">
        <f>'Valor propuestas'!C5</f>
        <v>100</v>
      </c>
      <c r="E4" s="110" t="str">
        <f>'Valor propuestas'!D5</f>
        <v>SI</v>
      </c>
      <c r="F4" s="303">
        <f>'Valor propuestas'!E5</f>
        <v>45525.497916666667</v>
      </c>
      <c r="G4" s="239">
        <f>'Valor propuestas'!F5</f>
        <v>7456540</v>
      </c>
      <c r="H4" s="300">
        <f>'Valor propuestas'!H5</f>
        <v>3728270</v>
      </c>
      <c r="I4" s="242"/>
    </row>
    <row r="5" spans="1:9" ht="15">
      <c r="A5" s="110">
        <v>3</v>
      </c>
      <c r="I5" s="242"/>
    </row>
    <row r="6" spans="1:9" ht="15">
      <c r="A6" s="110">
        <v>4</v>
      </c>
      <c r="B6" s="110"/>
      <c r="C6" s="110"/>
      <c r="D6" s="110"/>
      <c r="E6" s="110"/>
      <c r="F6" s="110"/>
      <c r="G6" s="239"/>
      <c r="H6" s="300"/>
      <c r="I6" s="242"/>
    </row>
    <row r="7" spans="1:9" ht="45" customHeight="1">
      <c r="A7" s="110">
        <v>5</v>
      </c>
      <c r="B7" s="110"/>
      <c r="C7" s="110"/>
      <c r="D7" s="110"/>
      <c r="E7" s="110"/>
      <c r="F7" s="110"/>
      <c r="G7" s="239"/>
      <c r="H7" s="300"/>
      <c r="I7" s="241"/>
    </row>
    <row r="8" spans="1:9" ht="15.6" thickBot="1">
      <c r="A8" s="110"/>
      <c r="B8" s="110"/>
      <c r="C8" s="206"/>
      <c r="D8" s="106"/>
      <c r="E8" s="110"/>
      <c r="F8" s="107"/>
      <c r="G8" s="239"/>
      <c r="H8" s="302"/>
      <c r="I8" s="240"/>
    </row>
    <row r="9" spans="1:9" ht="18" hidden="1" customHeight="1">
      <c r="C9" s="3" t="s">
        <v>78</v>
      </c>
      <c r="D9" s="3"/>
      <c r="E9" s="3"/>
      <c r="F9" s="3"/>
    </row>
    <row r="10" spans="1:9" ht="21" hidden="1" customHeight="1">
      <c r="C10" s="328" t="s">
        <v>79</v>
      </c>
      <c r="D10" s="328"/>
      <c r="E10" s="328"/>
      <c r="F10" s="328"/>
      <c r="H10" s="256">
        <f>+'Revision económica'!G30</f>
        <v>3732686</v>
      </c>
    </row>
    <row r="11" spans="1:9" ht="27" hidden="1" customHeight="1">
      <c r="C11" s="328" t="s">
        <v>80</v>
      </c>
      <c r="D11" s="328"/>
      <c r="E11" s="328"/>
      <c r="F11" s="328"/>
      <c r="H11" s="257">
        <f>AVERAGE(H3:H6)</f>
        <v>3154749.5</v>
      </c>
    </row>
    <row r="12" spans="1:9" ht="20.25" hidden="1" customHeight="1">
      <c r="C12" s="328" t="s">
        <v>81</v>
      </c>
      <c r="D12" s="328"/>
      <c r="E12" s="328"/>
      <c r="F12" s="328"/>
      <c r="H12" s="257">
        <f>MEDIAN(H3:H6)</f>
        <v>3154749.5</v>
      </c>
    </row>
    <row r="13" spans="1:9" ht="24.75" hidden="1" customHeight="1">
      <c r="C13" s="328" t="s">
        <v>82</v>
      </c>
      <c r="D13" s="328"/>
      <c r="E13" s="328"/>
      <c r="F13" s="328"/>
      <c r="H13" s="258">
        <f>STDEVPA(H3:H6)</f>
        <v>573520.5</v>
      </c>
    </row>
    <row r="14" spans="1:9" ht="27.75" hidden="1" customHeight="1">
      <c r="C14" s="328" t="s">
        <v>83</v>
      </c>
      <c r="D14" s="328"/>
      <c r="E14" s="328"/>
      <c r="F14" s="328"/>
      <c r="H14" s="257">
        <f>+H10-H11</f>
        <v>577936.5</v>
      </c>
    </row>
    <row r="15" spans="1:9" ht="25.5" hidden="1" customHeight="1">
      <c r="C15" s="328" t="s">
        <v>84</v>
      </c>
      <c r="D15" s="328"/>
      <c r="E15" s="328"/>
      <c r="F15" s="328"/>
      <c r="H15" s="257" t="e">
        <f>+H11-#REF!</f>
        <v>#REF!</v>
      </c>
    </row>
    <row r="16" spans="1:9" ht="23.25" hidden="1" customHeight="1">
      <c r="C16" s="328" t="s">
        <v>85</v>
      </c>
      <c r="D16" s="328"/>
      <c r="E16" s="328"/>
      <c r="F16" s="328"/>
      <c r="H16" s="257" t="e">
        <f>+H10-#REF!</f>
        <v>#REF!</v>
      </c>
    </row>
    <row r="17" spans="1:9" ht="24.75" hidden="1" customHeight="1">
      <c r="C17" s="329" t="s">
        <v>86</v>
      </c>
      <c r="D17" s="329"/>
      <c r="E17" s="329"/>
      <c r="F17" s="329"/>
      <c r="H17" s="259">
        <f>+H12-H13</f>
        <v>2581229</v>
      </c>
    </row>
    <row r="19" spans="1:9" ht="28.5" customHeight="1">
      <c r="A19" s="327"/>
      <c r="B19" s="327"/>
      <c r="C19" s="327"/>
      <c r="D19" s="327"/>
      <c r="E19" s="327"/>
      <c r="F19" s="327"/>
      <c r="G19" s="327"/>
      <c r="H19" s="327"/>
      <c r="I19" s="327"/>
    </row>
  </sheetData>
  <sortState xmlns:xlrd2="http://schemas.microsoft.com/office/spreadsheetml/2017/richdata2" ref="B3:H6">
    <sortCondition ref="H3:H6"/>
  </sortState>
  <mergeCells count="9">
    <mergeCell ref="A19:I19"/>
    <mergeCell ref="C15:F15"/>
    <mergeCell ref="C16:F16"/>
    <mergeCell ref="C17:F17"/>
    <mergeCell ref="C10:F10"/>
    <mergeCell ref="C11:F11"/>
    <mergeCell ref="C12:F12"/>
    <mergeCell ref="C13:F13"/>
    <mergeCell ref="C14:F14"/>
  </mergeCells>
  <pageMargins left="0.70866141732283472" right="0.70866141732283472" top="0.74803149606299213" bottom="0.74803149606299213" header="0.31496062992125984" footer="0.31496062992125984"/>
  <pageSetup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D511"/>
  <sheetViews>
    <sheetView view="pageBreakPreview" zoomScale="140" zoomScaleNormal="100" zoomScaleSheetLayoutView="140" workbookViewId="0">
      <selection activeCell="N18" sqref="N18"/>
    </sheetView>
  </sheetViews>
  <sheetFormatPr baseColWidth="10" defaultColWidth="11.44140625" defaultRowHeight="13.2"/>
  <cols>
    <col min="1" max="1" width="10.109375" bestFit="1" customWidth="1"/>
    <col min="2" max="2" width="60.33203125" customWidth="1"/>
    <col min="3" max="3" width="16" style="3" customWidth="1"/>
    <col min="4" max="4" width="2.88671875" style="3" customWidth="1"/>
  </cols>
  <sheetData>
    <row r="1" spans="1:4" s="23" customFormat="1" ht="17.399999999999999">
      <c r="A1" s="17" t="s">
        <v>34</v>
      </c>
      <c r="B1" s="296"/>
      <c r="C1" s="39"/>
      <c r="D1" s="3"/>
    </row>
    <row r="2" spans="1:4" s="23" customFormat="1" ht="15.6">
      <c r="A2" s="19" t="s">
        <v>87</v>
      </c>
      <c r="B2" s="296"/>
      <c r="C2" s="39"/>
      <c r="D2" s="3"/>
    </row>
    <row r="3" spans="1:4" s="23" customFormat="1">
      <c r="A3" s="20" t="s">
        <v>88</v>
      </c>
      <c r="B3" s="296"/>
      <c r="C3" s="39"/>
      <c r="D3" s="3"/>
    </row>
    <row r="4" spans="1:4" s="42" customFormat="1">
      <c r="A4" s="21" t="s">
        <v>35</v>
      </c>
      <c r="B4" s="296"/>
      <c r="C4" s="40"/>
      <c r="D4" s="41"/>
    </row>
    <row r="5" spans="1:4" s="23" customFormat="1" ht="11.25" customHeight="1">
      <c r="A5" s="20"/>
      <c r="B5" s="297"/>
      <c r="C5" s="39"/>
      <c r="D5" s="3"/>
    </row>
    <row r="6" spans="1:4" s="23" customFormat="1" ht="16.5" customHeight="1">
      <c r="A6" s="330" t="s">
        <v>89</v>
      </c>
      <c r="B6" s="331"/>
      <c r="C6" s="331"/>
      <c r="D6" s="3"/>
    </row>
    <row r="7" spans="1:4" s="23" customFormat="1" ht="6.75" customHeight="1">
      <c r="A7" s="5"/>
      <c r="B7" s="65"/>
      <c r="C7" s="39"/>
      <c r="D7" s="3"/>
    </row>
    <row r="8" spans="1:4" s="23" customFormat="1" ht="58.5" customHeight="1">
      <c r="A8" s="332" t="s">
        <v>90</v>
      </c>
      <c r="B8" s="332"/>
      <c r="C8" s="332"/>
      <c r="D8" s="3"/>
    </row>
    <row r="9" spans="1:4" ht="4.5" customHeight="1">
      <c r="A9" s="7"/>
      <c r="B9" s="2"/>
      <c r="C9" s="39"/>
    </row>
    <row r="10" spans="1:4" ht="21">
      <c r="A10" s="298" t="s">
        <v>91</v>
      </c>
      <c r="B10" s="2"/>
      <c r="C10" s="39"/>
    </row>
    <row r="11" spans="1:4" ht="5.25" customHeight="1" thickBot="1">
      <c r="A11" s="9"/>
      <c r="B11" s="9"/>
    </row>
    <row r="12" spans="1:4" ht="13.8" thickTop="1">
      <c r="A12" s="10" t="s">
        <v>92</v>
      </c>
      <c r="B12" s="11" t="s">
        <v>93</v>
      </c>
      <c r="C12" s="12" t="s">
        <v>94</v>
      </c>
    </row>
    <row r="13" spans="1:4" s="16" customFormat="1" ht="11.4" thickBot="1">
      <c r="A13" s="13" t="s">
        <v>95</v>
      </c>
      <c r="B13" s="14"/>
      <c r="C13" s="15" t="s">
        <v>96</v>
      </c>
    </row>
    <row r="14" spans="1:4" ht="27" customHeight="1" thickTop="1" thickBot="1">
      <c r="A14" s="75">
        <v>1</v>
      </c>
      <c r="B14" s="77" t="str">
        <f>+'OrdenValor '!C3</f>
        <v>SERVIAIRES JM SAS</v>
      </c>
      <c r="C14" s="76">
        <v>1</v>
      </c>
    </row>
    <row r="15" spans="1:4" ht="13.8" thickTop="1">
      <c r="C15" s="267"/>
      <c r="D15"/>
    </row>
    <row r="16" spans="1:4">
      <c r="C16" s="267"/>
      <c r="D16"/>
    </row>
    <row r="17" spans="3:4">
      <c r="C17" s="267"/>
      <c r="D17"/>
    </row>
    <row r="18" spans="3:4">
      <c r="C18" s="267"/>
      <c r="D18"/>
    </row>
    <row r="19" spans="3:4">
      <c r="C19" s="267"/>
      <c r="D19"/>
    </row>
    <row r="20" spans="3:4">
      <c r="C20" s="267"/>
      <c r="D20"/>
    </row>
    <row r="21" spans="3:4">
      <c r="C21" s="267"/>
      <c r="D21"/>
    </row>
    <row r="22" spans="3:4">
      <c r="C22" s="267"/>
      <c r="D22"/>
    </row>
    <row r="23" spans="3:4">
      <c r="C23" s="267"/>
      <c r="D23"/>
    </row>
    <row r="24" spans="3:4">
      <c r="C24" s="267"/>
      <c r="D24"/>
    </row>
    <row r="25" spans="3:4">
      <c r="C25" s="267"/>
      <c r="D25"/>
    </row>
    <row r="26" spans="3:4">
      <c r="C26" s="267"/>
      <c r="D26"/>
    </row>
    <row r="27" spans="3:4">
      <c r="C27" s="267"/>
      <c r="D27"/>
    </row>
    <row r="28" spans="3:4">
      <c r="C28" s="267"/>
      <c r="D28"/>
    </row>
    <row r="29" spans="3:4">
      <c r="C29" s="267"/>
      <c r="D29"/>
    </row>
    <row r="30" spans="3:4">
      <c r="C30" s="267"/>
      <c r="D30"/>
    </row>
    <row r="31" spans="3:4">
      <c r="C31" s="267"/>
      <c r="D31"/>
    </row>
    <row r="32" spans="3:4">
      <c r="C32" s="267"/>
      <c r="D32"/>
    </row>
    <row r="33" spans="3:4">
      <c r="C33" s="267"/>
      <c r="D33"/>
    </row>
    <row r="34" spans="3:4">
      <c r="C34" s="267"/>
      <c r="D34"/>
    </row>
    <row r="35" spans="3:4">
      <c r="C35" s="267"/>
      <c r="D35"/>
    </row>
    <row r="36" spans="3:4">
      <c r="C36" s="267"/>
      <c r="D36"/>
    </row>
    <row r="37" spans="3:4">
      <c r="C37" s="267"/>
      <c r="D37"/>
    </row>
    <row r="38" spans="3:4">
      <c r="C38" s="267"/>
      <c r="D38"/>
    </row>
    <row r="39" spans="3:4">
      <c r="C39" s="267"/>
      <c r="D39"/>
    </row>
    <row r="40" spans="3:4">
      <c r="C40" s="267"/>
      <c r="D40"/>
    </row>
    <row r="41" spans="3:4">
      <c r="C41" s="267"/>
      <c r="D41"/>
    </row>
    <row r="42" spans="3:4">
      <c r="C42" s="267"/>
      <c r="D42"/>
    </row>
    <row r="43" spans="3:4">
      <c r="C43" s="267"/>
      <c r="D43"/>
    </row>
    <row r="44" spans="3:4">
      <c r="C44" s="267"/>
      <c r="D44"/>
    </row>
    <row r="45" spans="3:4">
      <c r="C45" s="267"/>
      <c r="D45"/>
    </row>
    <row r="46" spans="3:4">
      <c r="C46" s="267"/>
      <c r="D46"/>
    </row>
    <row r="47" spans="3:4">
      <c r="C47" s="267"/>
      <c r="D47"/>
    </row>
    <row r="48" spans="3:4">
      <c r="C48" s="267"/>
      <c r="D48"/>
    </row>
    <row r="49" spans="3:4">
      <c r="C49" s="267"/>
      <c r="D49"/>
    </row>
    <row r="50" spans="3:4">
      <c r="C50" s="267"/>
      <c r="D50"/>
    </row>
    <row r="51" spans="3:4">
      <c r="C51" s="267"/>
      <c r="D51"/>
    </row>
    <row r="52" spans="3:4">
      <c r="C52" s="267"/>
      <c r="D52"/>
    </row>
    <row r="53" spans="3:4">
      <c r="C53" s="267"/>
      <c r="D53"/>
    </row>
    <row r="54" spans="3:4">
      <c r="C54" s="267"/>
      <c r="D54"/>
    </row>
    <row r="55" spans="3:4">
      <c r="C55" s="267"/>
      <c r="D55"/>
    </row>
    <row r="56" spans="3:4">
      <c r="C56" s="267"/>
      <c r="D56"/>
    </row>
    <row r="57" spans="3:4">
      <c r="C57" s="267"/>
      <c r="D57"/>
    </row>
    <row r="58" spans="3:4">
      <c r="C58" s="267"/>
      <c r="D58"/>
    </row>
    <row r="59" spans="3:4">
      <c r="C59" s="267"/>
      <c r="D59"/>
    </row>
    <row r="60" spans="3:4">
      <c r="C60" s="267"/>
      <c r="D60"/>
    </row>
    <row r="61" spans="3:4">
      <c r="C61" s="267"/>
      <c r="D61"/>
    </row>
    <row r="62" spans="3:4">
      <c r="C62" s="267"/>
      <c r="D62"/>
    </row>
    <row r="63" spans="3:4">
      <c r="C63" s="267"/>
      <c r="D63"/>
    </row>
    <row r="64" spans="3:4">
      <c r="C64" s="267"/>
      <c r="D64"/>
    </row>
    <row r="65" spans="3:4">
      <c r="C65" s="267"/>
      <c r="D65"/>
    </row>
    <row r="66" spans="3:4">
      <c r="C66" s="267"/>
      <c r="D66"/>
    </row>
    <row r="67" spans="3:4">
      <c r="C67" s="267"/>
      <c r="D67"/>
    </row>
    <row r="68" spans="3:4">
      <c r="C68" s="267"/>
      <c r="D68"/>
    </row>
    <row r="69" spans="3:4">
      <c r="C69" s="267"/>
      <c r="D69"/>
    </row>
    <row r="70" spans="3:4">
      <c r="C70" s="267"/>
      <c r="D70"/>
    </row>
    <row r="71" spans="3:4">
      <c r="C71" s="267"/>
      <c r="D71"/>
    </row>
    <row r="72" spans="3:4">
      <c r="C72" s="267"/>
      <c r="D72"/>
    </row>
    <row r="73" spans="3:4">
      <c r="C73" s="267"/>
      <c r="D73"/>
    </row>
    <row r="74" spans="3:4">
      <c r="C74" s="267"/>
      <c r="D74"/>
    </row>
    <row r="75" spans="3:4">
      <c r="C75" s="267"/>
      <c r="D75"/>
    </row>
    <row r="76" spans="3:4">
      <c r="C76" s="267"/>
      <c r="D76"/>
    </row>
    <row r="77" spans="3:4">
      <c r="C77" s="267"/>
      <c r="D77"/>
    </row>
    <row r="78" spans="3:4">
      <c r="C78" s="267"/>
      <c r="D78"/>
    </row>
    <row r="79" spans="3:4">
      <c r="C79" s="267"/>
      <c r="D79"/>
    </row>
    <row r="80" spans="3:4">
      <c r="C80" s="267"/>
      <c r="D80"/>
    </row>
    <row r="81" spans="3:4">
      <c r="C81" s="267"/>
      <c r="D81"/>
    </row>
    <row r="82" spans="3:4">
      <c r="C82" s="267"/>
      <c r="D82"/>
    </row>
    <row r="83" spans="3:4">
      <c r="C83" s="267"/>
      <c r="D83"/>
    </row>
    <row r="84" spans="3:4">
      <c r="C84" s="267"/>
      <c r="D84"/>
    </row>
    <row r="85" spans="3:4">
      <c r="C85" s="267"/>
      <c r="D85"/>
    </row>
    <row r="86" spans="3:4">
      <c r="C86" s="267"/>
      <c r="D86"/>
    </row>
    <row r="87" spans="3:4">
      <c r="C87" s="267"/>
      <c r="D87"/>
    </row>
    <row r="88" spans="3:4">
      <c r="C88" s="267"/>
      <c r="D88"/>
    </row>
    <row r="89" spans="3:4">
      <c r="C89" s="267"/>
      <c r="D89"/>
    </row>
    <row r="90" spans="3:4">
      <c r="C90" s="267"/>
      <c r="D90"/>
    </row>
    <row r="91" spans="3:4">
      <c r="C91" s="267"/>
      <c r="D91"/>
    </row>
    <row r="92" spans="3:4">
      <c r="C92" s="267"/>
      <c r="D92"/>
    </row>
    <row r="93" spans="3:4">
      <c r="C93" s="267"/>
      <c r="D93"/>
    </row>
    <row r="94" spans="3:4">
      <c r="C94" s="267"/>
      <c r="D94"/>
    </row>
    <row r="95" spans="3:4">
      <c r="C95" s="267"/>
      <c r="D95"/>
    </row>
    <row r="96" spans="3:4">
      <c r="C96" s="267"/>
      <c r="D96"/>
    </row>
    <row r="97" spans="3:4">
      <c r="C97" s="267"/>
      <c r="D97"/>
    </row>
    <row r="98" spans="3:4">
      <c r="C98" s="267"/>
      <c r="D98"/>
    </row>
    <row r="99" spans="3:4">
      <c r="C99" s="267"/>
      <c r="D99"/>
    </row>
    <row r="100" spans="3:4">
      <c r="C100" s="267"/>
      <c r="D100"/>
    </row>
    <row r="101" spans="3:4">
      <c r="C101" s="267"/>
      <c r="D101"/>
    </row>
    <row r="102" spans="3:4">
      <c r="C102" s="267"/>
      <c r="D102"/>
    </row>
    <row r="103" spans="3:4">
      <c r="C103" s="267"/>
      <c r="D103"/>
    </row>
    <row r="104" spans="3:4">
      <c r="C104" s="267"/>
      <c r="D104"/>
    </row>
    <row r="105" spans="3:4">
      <c r="C105" s="267"/>
      <c r="D105"/>
    </row>
    <row r="106" spans="3:4">
      <c r="C106" s="267"/>
      <c r="D106"/>
    </row>
    <row r="107" spans="3:4">
      <c r="C107" s="267"/>
      <c r="D107"/>
    </row>
    <row r="108" spans="3:4">
      <c r="C108" s="267"/>
      <c r="D108"/>
    </row>
    <row r="109" spans="3:4">
      <c r="C109" s="267"/>
      <c r="D109"/>
    </row>
    <row r="110" spans="3:4">
      <c r="C110" s="267"/>
      <c r="D110"/>
    </row>
    <row r="111" spans="3:4">
      <c r="C111" s="267"/>
      <c r="D111"/>
    </row>
    <row r="112" spans="3:4">
      <c r="C112" s="267"/>
      <c r="D112"/>
    </row>
    <row r="113" spans="3:4">
      <c r="C113" s="267"/>
      <c r="D113"/>
    </row>
    <row r="114" spans="3:4">
      <c r="C114" s="267"/>
      <c r="D114"/>
    </row>
    <row r="115" spans="3:4">
      <c r="C115" s="267"/>
      <c r="D115"/>
    </row>
    <row r="116" spans="3:4">
      <c r="C116" s="267"/>
      <c r="D116"/>
    </row>
    <row r="117" spans="3:4">
      <c r="C117" s="267"/>
      <c r="D117"/>
    </row>
    <row r="118" spans="3:4">
      <c r="C118" s="267"/>
      <c r="D118"/>
    </row>
    <row r="119" spans="3:4">
      <c r="C119" s="267"/>
      <c r="D119"/>
    </row>
    <row r="120" spans="3:4">
      <c r="C120" s="267"/>
      <c r="D120"/>
    </row>
    <row r="121" spans="3:4">
      <c r="C121" s="267"/>
      <c r="D121"/>
    </row>
    <row r="122" spans="3:4">
      <c r="C122" s="267"/>
      <c r="D122"/>
    </row>
    <row r="123" spans="3:4">
      <c r="C123" s="267"/>
      <c r="D123"/>
    </row>
    <row r="124" spans="3:4">
      <c r="C124" s="267"/>
      <c r="D124"/>
    </row>
    <row r="125" spans="3:4">
      <c r="C125" s="267"/>
      <c r="D125"/>
    </row>
    <row r="126" spans="3:4">
      <c r="C126" s="267"/>
      <c r="D126"/>
    </row>
    <row r="127" spans="3:4">
      <c r="C127" s="267"/>
      <c r="D127"/>
    </row>
    <row r="128" spans="3:4">
      <c r="C128" s="267"/>
      <c r="D128"/>
    </row>
    <row r="129" spans="3:4">
      <c r="C129" s="267"/>
      <c r="D129"/>
    </row>
    <row r="130" spans="3:4">
      <c r="C130" s="267"/>
      <c r="D130"/>
    </row>
    <row r="131" spans="3:4">
      <c r="C131" s="267"/>
      <c r="D131"/>
    </row>
    <row r="132" spans="3:4">
      <c r="C132" s="267"/>
      <c r="D132"/>
    </row>
    <row r="133" spans="3:4">
      <c r="C133" s="267"/>
      <c r="D133"/>
    </row>
    <row r="134" spans="3:4">
      <c r="C134" s="267"/>
      <c r="D134"/>
    </row>
    <row r="135" spans="3:4">
      <c r="C135" s="267"/>
      <c r="D135"/>
    </row>
    <row r="136" spans="3:4">
      <c r="C136" s="267"/>
      <c r="D136"/>
    </row>
    <row r="137" spans="3:4">
      <c r="C137" s="267"/>
      <c r="D137"/>
    </row>
    <row r="138" spans="3:4">
      <c r="C138" s="267"/>
      <c r="D138"/>
    </row>
    <row r="139" spans="3:4">
      <c r="C139" s="267"/>
      <c r="D139"/>
    </row>
    <row r="140" spans="3:4">
      <c r="C140" s="267"/>
      <c r="D140"/>
    </row>
    <row r="141" spans="3:4">
      <c r="C141" s="267"/>
      <c r="D141"/>
    </row>
    <row r="142" spans="3:4">
      <c r="C142" s="267"/>
      <c r="D142"/>
    </row>
    <row r="143" spans="3:4">
      <c r="C143" s="267"/>
      <c r="D143"/>
    </row>
    <row r="144" spans="3:4">
      <c r="C144" s="267"/>
      <c r="D144"/>
    </row>
    <row r="145" spans="3:4">
      <c r="C145" s="267"/>
      <c r="D145"/>
    </row>
    <row r="146" spans="3:4">
      <c r="C146" s="267"/>
      <c r="D146"/>
    </row>
    <row r="147" spans="3:4">
      <c r="C147" s="267"/>
      <c r="D147"/>
    </row>
    <row r="148" spans="3:4">
      <c r="C148" s="267"/>
      <c r="D148"/>
    </row>
    <row r="149" spans="3:4">
      <c r="C149" s="267"/>
      <c r="D149"/>
    </row>
    <row r="150" spans="3:4">
      <c r="C150" s="267"/>
      <c r="D150"/>
    </row>
    <row r="151" spans="3:4">
      <c r="C151" s="267"/>
      <c r="D151"/>
    </row>
    <row r="152" spans="3:4">
      <c r="C152" s="267"/>
      <c r="D152"/>
    </row>
    <row r="153" spans="3:4">
      <c r="C153" s="267"/>
      <c r="D153"/>
    </row>
    <row r="154" spans="3:4">
      <c r="C154" s="267"/>
      <c r="D154"/>
    </row>
    <row r="155" spans="3:4">
      <c r="C155" s="267"/>
      <c r="D155"/>
    </row>
    <row r="156" spans="3:4">
      <c r="C156" s="267"/>
      <c r="D156"/>
    </row>
    <row r="157" spans="3:4">
      <c r="C157" s="267"/>
      <c r="D157"/>
    </row>
    <row r="158" spans="3:4">
      <c r="C158" s="267"/>
      <c r="D158"/>
    </row>
    <row r="159" spans="3:4">
      <c r="C159" s="267"/>
      <c r="D159"/>
    </row>
    <row r="160" spans="3:4">
      <c r="C160" s="267"/>
      <c r="D160"/>
    </row>
    <row r="161" spans="3:4">
      <c r="C161" s="267"/>
      <c r="D161"/>
    </row>
    <row r="162" spans="3:4">
      <c r="C162" s="267"/>
      <c r="D162"/>
    </row>
    <row r="163" spans="3:4">
      <c r="C163" s="267"/>
      <c r="D163"/>
    </row>
    <row r="164" spans="3:4">
      <c r="C164" s="267"/>
      <c r="D164"/>
    </row>
    <row r="165" spans="3:4">
      <c r="C165" s="267"/>
      <c r="D165"/>
    </row>
    <row r="166" spans="3:4">
      <c r="C166" s="267"/>
      <c r="D166"/>
    </row>
    <row r="167" spans="3:4">
      <c r="C167" s="267"/>
      <c r="D167"/>
    </row>
    <row r="168" spans="3:4">
      <c r="C168" s="267"/>
      <c r="D168"/>
    </row>
    <row r="169" spans="3:4">
      <c r="C169" s="267"/>
      <c r="D169"/>
    </row>
    <row r="170" spans="3:4">
      <c r="C170" s="267"/>
      <c r="D170"/>
    </row>
    <row r="171" spans="3:4">
      <c r="C171" s="267"/>
      <c r="D171"/>
    </row>
    <row r="172" spans="3:4">
      <c r="C172" s="267"/>
      <c r="D172"/>
    </row>
    <row r="173" spans="3:4">
      <c r="C173" s="267"/>
      <c r="D173"/>
    </row>
    <row r="174" spans="3:4">
      <c r="C174" s="267"/>
      <c r="D174"/>
    </row>
    <row r="175" spans="3:4">
      <c r="C175" s="267"/>
      <c r="D175"/>
    </row>
    <row r="176" spans="3:4">
      <c r="C176" s="267"/>
      <c r="D176"/>
    </row>
    <row r="177" spans="3:4">
      <c r="C177" s="267"/>
      <c r="D177"/>
    </row>
    <row r="178" spans="3:4">
      <c r="C178" s="267"/>
      <c r="D178"/>
    </row>
    <row r="179" spans="3:4">
      <c r="C179" s="267"/>
      <c r="D179"/>
    </row>
    <row r="180" spans="3:4">
      <c r="C180" s="267"/>
      <c r="D180"/>
    </row>
    <row r="181" spans="3:4">
      <c r="C181" s="267"/>
      <c r="D181"/>
    </row>
    <row r="182" spans="3:4">
      <c r="C182" s="267"/>
      <c r="D182"/>
    </row>
    <row r="183" spans="3:4">
      <c r="C183" s="267"/>
      <c r="D183"/>
    </row>
    <row r="184" spans="3:4">
      <c r="C184" s="267"/>
      <c r="D184"/>
    </row>
    <row r="185" spans="3:4">
      <c r="C185" s="267"/>
      <c r="D185"/>
    </row>
    <row r="186" spans="3:4">
      <c r="C186" s="267"/>
      <c r="D186"/>
    </row>
    <row r="187" spans="3:4">
      <c r="C187" s="267"/>
      <c r="D187"/>
    </row>
    <row r="188" spans="3:4">
      <c r="C188" s="267"/>
      <c r="D188"/>
    </row>
    <row r="189" spans="3:4">
      <c r="C189" s="267"/>
      <c r="D189"/>
    </row>
    <row r="190" spans="3:4">
      <c r="C190" s="267"/>
      <c r="D190"/>
    </row>
    <row r="191" spans="3:4">
      <c r="C191" s="267"/>
      <c r="D191"/>
    </row>
    <row r="192" spans="3:4">
      <c r="C192" s="267"/>
      <c r="D192"/>
    </row>
    <row r="193" spans="3:4">
      <c r="C193" s="267"/>
      <c r="D193"/>
    </row>
    <row r="194" spans="3:4">
      <c r="C194" s="267"/>
      <c r="D194"/>
    </row>
    <row r="195" spans="3:4">
      <c r="C195" s="267"/>
      <c r="D195"/>
    </row>
    <row r="196" spans="3:4">
      <c r="C196" s="267"/>
      <c r="D196"/>
    </row>
    <row r="197" spans="3:4">
      <c r="C197" s="267"/>
      <c r="D197"/>
    </row>
    <row r="198" spans="3:4">
      <c r="C198" s="267"/>
      <c r="D198"/>
    </row>
    <row r="199" spans="3:4">
      <c r="C199" s="267"/>
      <c r="D199"/>
    </row>
    <row r="200" spans="3:4">
      <c r="C200" s="267"/>
      <c r="D200"/>
    </row>
    <row r="201" spans="3:4">
      <c r="C201" s="267"/>
      <c r="D201"/>
    </row>
    <row r="202" spans="3:4">
      <c r="C202" s="267"/>
      <c r="D202"/>
    </row>
    <row r="203" spans="3:4">
      <c r="C203" s="267"/>
      <c r="D203"/>
    </row>
    <row r="204" spans="3:4">
      <c r="C204" s="267"/>
      <c r="D204"/>
    </row>
    <row r="205" spans="3:4">
      <c r="C205" s="267"/>
      <c r="D205"/>
    </row>
    <row r="206" spans="3:4">
      <c r="C206" s="267"/>
      <c r="D206"/>
    </row>
    <row r="207" spans="3:4">
      <c r="C207" s="267"/>
      <c r="D207"/>
    </row>
    <row r="208" spans="3:4">
      <c r="C208" s="267"/>
      <c r="D208"/>
    </row>
    <row r="209" spans="3:4">
      <c r="C209" s="267"/>
      <c r="D209"/>
    </row>
    <row r="210" spans="3:4">
      <c r="C210" s="267"/>
      <c r="D210"/>
    </row>
    <row r="211" spans="3:4">
      <c r="C211" s="267"/>
      <c r="D211"/>
    </row>
    <row r="212" spans="3:4">
      <c r="C212" s="267"/>
      <c r="D212"/>
    </row>
    <row r="213" spans="3:4">
      <c r="C213" s="267"/>
      <c r="D213"/>
    </row>
    <row r="214" spans="3:4">
      <c r="C214" s="267"/>
      <c r="D214"/>
    </row>
    <row r="215" spans="3:4">
      <c r="C215" s="267"/>
      <c r="D215"/>
    </row>
    <row r="216" spans="3:4">
      <c r="C216" s="267"/>
      <c r="D216"/>
    </row>
    <row r="217" spans="3:4">
      <c r="C217" s="267"/>
      <c r="D217"/>
    </row>
    <row r="218" spans="3:4">
      <c r="C218" s="267"/>
      <c r="D218"/>
    </row>
    <row r="219" spans="3:4">
      <c r="C219" s="267"/>
      <c r="D219"/>
    </row>
    <row r="220" spans="3:4">
      <c r="C220" s="267"/>
      <c r="D220"/>
    </row>
    <row r="221" spans="3:4">
      <c r="C221" s="267"/>
      <c r="D221"/>
    </row>
    <row r="222" spans="3:4">
      <c r="C222" s="267"/>
      <c r="D222"/>
    </row>
    <row r="223" spans="3:4">
      <c r="C223" s="267"/>
      <c r="D223"/>
    </row>
    <row r="224" spans="3:4">
      <c r="C224" s="267"/>
      <c r="D224"/>
    </row>
    <row r="225" spans="3:4">
      <c r="C225" s="267"/>
      <c r="D225"/>
    </row>
    <row r="226" spans="3:4">
      <c r="C226" s="267"/>
      <c r="D226"/>
    </row>
    <row r="227" spans="3:4">
      <c r="C227" s="267"/>
      <c r="D227"/>
    </row>
    <row r="228" spans="3:4">
      <c r="C228" s="267"/>
      <c r="D228"/>
    </row>
    <row r="229" spans="3:4">
      <c r="C229" s="267"/>
      <c r="D229"/>
    </row>
    <row r="230" spans="3:4">
      <c r="C230" s="267"/>
      <c r="D230"/>
    </row>
    <row r="231" spans="3:4">
      <c r="C231" s="267"/>
      <c r="D231"/>
    </row>
    <row r="232" spans="3:4">
      <c r="C232" s="267"/>
      <c r="D232"/>
    </row>
    <row r="233" spans="3:4">
      <c r="C233" s="267"/>
      <c r="D233"/>
    </row>
    <row r="234" spans="3:4">
      <c r="C234" s="267"/>
      <c r="D234"/>
    </row>
    <row r="235" spans="3:4">
      <c r="C235" s="267"/>
      <c r="D235"/>
    </row>
    <row r="236" spans="3:4">
      <c r="C236" s="267"/>
      <c r="D236"/>
    </row>
    <row r="237" spans="3:4">
      <c r="C237" s="267"/>
      <c r="D237"/>
    </row>
    <row r="238" spans="3:4">
      <c r="C238" s="267"/>
      <c r="D238"/>
    </row>
    <row r="239" spans="3:4">
      <c r="C239" s="267"/>
      <c r="D239"/>
    </row>
    <row r="240" spans="3:4">
      <c r="C240" s="267"/>
      <c r="D240"/>
    </row>
    <row r="241" spans="3:4">
      <c r="C241" s="267"/>
      <c r="D241"/>
    </row>
    <row r="242" spans="3:4">
      <c r="C242" s="267"/>
      <c r="D242"/>
    </row>
    <row r="243" spans="3:4">
      <c r="C243" s="267"/>
      <c r="D243"/>
    </row>
    <row r="244" spans="3:4">
      <c r="C244" s="267"/>
      <c r="D244"/>
    </row>
    <row r="245" spans="3:4">
      <c r="C245" s="267"/>
      <c r="D245"/>
    </row>
    <row r="246" spans="3:4">
      <c r="C246" s="267"/>
      <c r="D246"/>
    </row>
    <row r="247" spans="3:4">
      <c r="C247" s="267"/>
      <c r="D247"/>
    </row>
    <row r="248" spans="3:4">
      <c r="C248" s="267"/>
      <c r="D248"/>
    </row>
    <row r="249" spans="3:4">
      <c r="C249" s="267"/>
      <c r="D249"/>
    </row>
    <row r="250" spans="3:4">
      <c r="C250" s="267"/>
      <c r="D250"/>
    </row>
    <row r="251" spans="3:4">
      <c r="C251" s="267"/>
      <c r="D251"/>
    </row>
    <row r="252" spans="3:4">
      <c r="C252" s="267"/>
      <c r="D252"/>
    </row>
    <row r="253" spans="3:4">
      <c r="C253" s="267"/>
      <c r="D253"/>
    </row>
    <row r="254" spans="3:4">
      <c r="C254" s="267"/>
      <c r="D254"/>
    </row>
    <row r="255" spans="3:4">
      <c r="C255" s="267"/>
      <c r="D255"/>
    </row>
    <row r="256" spans="3:4">
      <c r="C256" s="267"/>
      <c r="D256"/>
    </row>
    <row r="257" spans="3:4">
      <c r="C257" s="267"/>
      <c r="D257"/>
    </row>
    <row r="258" spans="3:4">
      <c r="C258" s="267"/>
      <c r="D258"/>
    </row>
    <row r="259" spans="3:4">
      <c r="C259" s="267"/>
      <c r="D259"/>
    </row>
    <row r="260" spans="3:4">
      <c r="C260" s="267"/>
      <c r="D260"/>
    </row>
    <row r="261" spans="3:4">
      <c r="C261" s="267"/>
      <c r="D261"/>
    </row>
    <row r="262" spans="3:4">
      <c r="C262" s="267"/>
      <c r="D262"/>
    </row>
    <row r="263" spans="3:4">
      <c r="C263" s="267"/>
      <c r="D263"/>
    </row>
    <row r="264" spans="3:4">
      <c r="C264" s="267"/>
      <c r="D264"/>
    </row>
    <row r="265" spans="3:4">
      <c r="C265" s="267"/>
      <c r="D265"/>
    </row>
    <row r="266" spans="3:4">
      <c r="C266" s="267"/>
      <c r="D266"/>
    </row>
    <row r="267" spans="3:4">
      <c r="C267" s="267"/>
      <c r="D267"/>
    </row>
    <row r="268" spans="3:4">
      <c r="C268" s="267"/>
      <c r="D268"/>
    </row>
    <row r="269" spans="3:4">
      <c r="C269" s="267"/>
      <c r="D269"/>
    </row>
    <row r="270" spans="3:4">
      <c r="C270" s="267"/>
      <c r="D270"/>
    </row>
    <row r="271" spans="3:4">
      <c r="C271" s="267"/>
      <c r="D271"/>
    </row>
    <row r="272" spans="3:4">
      <c r="C272" s="267"/>
      <c r="D272"/>
    </row>
    <row r="273" spans="3:4">
      <c r="C273" s="267"/>
      <c r="D273"/>
    </row>
    <row r="274" spans="3:4">
      <c r="C274" s="267"/>
      <c r="D274"/>
    </row>
    <row r="275" spans="3:4">
      <c r="C275" s="267"/>
      <c r="D275"/>
    </row>
    <row r="276" spans="3:4">
      <c r="C276" s="267"/>
      <c r="D276"/>
    </row>
    <row r="277" spans="3:4">
      <c r="C277" s="267"/>
      <c r="D277"/>
    </row>
    <row r="278" spans="3:4">
      <c r="C278" s="267"/>
      <c r="D278"/>
    </row>
    <row r="279" spans="3:4">
      <c r="C279" s="267"/>
      <c r="D279"/>
    </row>
    <row r="280" spans="3:4">
      <c r="C280" s="267"/>
      <c r="D280"/>
    </row>
    <row r="281" spans="3:4">
      <c r="C281" s="267"/>
      <c r="D281"/>
    </row>
    <row r="282" spans="3:4">
      <c r="C282" s="267"/>
      <c r="D282"/>
    </row>
    <row r="283" spans="3:4">
      <c r="C283" s="267"/>
      <c r="D283"/>
    </row>
    <row r="284" spans="3:4">
      <c r="C284" s="267"/>
      <c r="D284"/>
    </row>
    <row r="285" spans="3:4">
      <c r="C285" s="267"/>
      <c r="D285"/>
    </row>
    <row r="286" spans="3:4">
      <c r="C286" s="267"/>
      <c r="D286"/>
    </row>
    <row r="287" spans="3:4">
      <c r="C287" s="267"/>
      <c r="D287"/>
    </row>
    <row r="288" spans="3:4">
      <c r="C288" s="267"/>
      <c r="D288"/>
    </row>
    <row r="289" spans="3:4">
      <c r="C289" s="267"/>
      <c r="D289"/>
    </row>
    <row r="290" spans="3:4">
      <c r="C290" s="267"/>
      <c r="D290"/>
    </row>
    <row r="291" spans="3:4">
      <c r="C291" s="267"/>
      <c r="D291"/>
    </row>
    <row r="292" spans="3:4">
      <c r="C292" s="267"/>
      <c r="D292"/>
    </row>
    <row r="293" spans="3:4">
      <c r="C293" s="267"/>
      <c r="D293"/>
    </row>
    <row r="294" spans="3:4">
      <c r="C294" s="267"/>
      <c r="D294"/>
    </row>
    <row r="295" spans="3:4">
      <c r="C295" s="267"/>
      <c r="D295"/>
    </row>
    <row r="296" spans="3:4">
      <c r="C296" s="267"/>
      <c r="D296"/>
    </row>
    <row r="297" spans="3:4">
      <c r="C297" s="267"/>
      <c r="D297"/>
    </row>
    <row r="298" spans="3:4">
      <c r="C298" s="267"/>
      <c r="D298"/>
    </row>
    <row r="299" spans="3:4">
      <c r="C299" s="267"/>
      <c r="D299"/>
    </row>
    <row r="300" spans="3:4">
      <c r="C300" s="267"/>
      <c r="D300"/>
    </row>
    <row r="301" spans="3:4">
      <c r="C301" s="267"/>
      <c r="D301"/>
    </row>
    <row r="302" spans="3:4">
      <c r="C302" s="267"/>
      <c r="D302"/>
    </row>
    <row r="303" spans="3:4">
      <c r="C303" s="267"/>
      <c r="D303"/>
    </row>
    <row r="304" spans="3:4">
      <c r="C304" s="267"/>
      <c r="D304"/>
    </row>
    <row r="305" spans="3:4">
      <c r="C305" s="267"/>
      <c r="D305"/>
    </row>
    <row r="306" spans="3:4">
      <c r="C306" s="267"/>
      <c r="D306"/>
    </row>
    <row r="307" spans="3:4">
      <c r="C307" s="267"/>
      <c r="D307"/>
    </row>
    <row r="308" spans="3:4">
      <c r="C308" s="267"/>
      <c r="D308"/>
    </row>
    <row r="309" spans="3:4">
      <c r="C309" s="267"/>
      <c r="D309"/>
    </row>
    <row r="310" spans="3:4">
      <c r="C310" s="267"/>
      <c r="D310"/>
    </row>
    <row r="311" spans="3:4">
      <c r="C311" s="267"/>
      <c r="D311"/>
    </row>
    <row r="312" spans="3:4">
      <c r="C312" s="267"/>
      <c r="D312"/>
    </row>
    <row r="313" spans="3:4">
      <c r="C313" s="267"/>
      <c r="D313"/>
    </row>
    <row r="314" spans="3:4">
      <c r="C314" s="267"/>
      <c r="D314"/>
    </row>
    <row r="315" spans="3:4">
      <c r="C315" s="267"/>
      <c r="D315"/>
    </row>
    <row r="316" spans="3:4">
      <c r="C316" s="267"/>
      <c r="D316"/>
    </row>
    <row r="317" spans="3:4">
      <c r="C317" s="267"/>
      <c r="D317"/>
    </row>
    <row r="318" spans="3:4">
      <c r="C318" s="267"/>
      <c r="D318"/>
    </row>
    <row r="319" spans="3:4">
      <c r="C319" s="267"/>
      <c r="D319"/>
    </row>
    <row r="320" spans="3:4">
      <c r="C320" s="267"/>
      <c r="D320"/>
    </row>
    <row r="321" spans="3:4">
      <c r="C321" s="267"/>
      <c r="D321"/>
    </row>
    <row r="322" spans="3:4">
      <c r="C322" s="267"/>
      <c r="D322"/>
    </row>
    <row r="323" spans="3:4">
      <c r="C323" s="267"/>
      <c r="D323"/>
    </row>
    <row r="324" spans="3:4">
      <c r="C324" s="267"/>
      <c r="D324"/>
    </row>
    <row r="325" spans="3:4">
      <c r="C325" s="267"/>
      <c r="D325"/>
    </row>
    <row r="326" spans="3:4">
      <c r="C326" s="267"/>
      <c r="D326"/>
    </row>
    <row r="327" spans="3:4">
      <c r="C327" s="267"/>
      <c r="D327"/>
    </row>
    <row r="328" spans="3:4">
      <c r="C328" s="267"/>
      <c r="D328"/>
    </row>
    <row r="329" spans="3:4">
      <c r="C329" s="267"/>
      <c r="D329"/>
    </row>
    <row r="330" spans="3:4">
      <c r="C330" s="267"/>
      <c r="D330"/>
    </row>
    <row r="331" spans="3:4">
      <c r="C331" s="267"/>
      <c r="D331"/>
    </row>
    <row r="332" spans="3:4">
      <c r="C332" s="267"/>
      <c r="D332"/>
    </row>
    <row r="333" spans="3:4">
      <c r="C333" s="267"/>
      <c r="D333"/>
    </row>
    <row r="334" spans="3:4">
      <c r="C334" s="267"/>
      <c r="D334"/>
    </row>
    <row r="335" spans="3:4">
      <c r="C335" s="267"/>
      <c r="D335"/>
    </row>
    <row r="336" spans="3:4">
      <c r="C336" s="267"/>
      <c r="D336"/>
    </row>
    <row r="337" spans="3:4">
      <c r="C337" s="267"/>
      <c r="D337"/>
    </row>
    <row r="338" spans="3:4">
      <c r="C338" s="267"/>
      <c r="D338"/>
    </row>
    <row r="339" spans="3:4">
      <c r="C339" s="267"/>
      <c r="D339"/>
    </row>
    <row r="340" spans="3:4">
      <c r="C340" s="267"/>
      <c r="D340"/>
    </row>
    <row r="341" spans="3:4">
      <c r="C341" s="267"/>
      <c r="D341"/>
    </row>
    <row r="342" spans="3:4">
      <c r="C342" s="267"/>
      <c r="D342"/>
    </row>
    <row r="343" spans="3:4">
      <c r="C343" s="267"/>
      <c r="D343"/>
    </row>
    <row r="344" spans="3:4">
      <c r="C344" s="267"/>
      <c r="D344"/>
    </row>
    <row r="345" spans="3:4">
      <c r="C345" s="267"/>
      <c r="D345"/>
    </row>
    <row r="346" spans="3:4">
      <c r="C346" s="267"/>
      <c r="D346"/>
    </row>
    <row r="347" spans="3:4">
      <c r="C347" s="267"/>
      <c r="D347"/>
    </row>
    <row r="348" spans="3:4">
      <c r="C348" s="267"/>
      <c r="D348"/>
    </row>
    <row r="349" spans="3:4">
      <c r="C349" s="267"/>
      <c r="D349"/>
    </row>
    <row r="350" spans="3:4">
      <c r="C350" s="267"/>
      <c r="D350"/>
    </row>
    <row r="351" spans="3:4">
      <c r="C351" s="267"/>
      <c r="D351"/>
    </row>
    <row r="352" spans="3:4">
      <c r="C352" s="267"/>
      <c r="D352"/>
    </row>
    <row r="353" spans="3:4">
      <c r="C353" s="267"/>
      <c r="D353"/>
    </row>
    <row r="354" spans="3:4">
      <c r="C354" s="267"/>
      <c r="D354"/>
    </row>
    <row r="355" spans="3:4">
      <c r="C355" s="267"/>
      <c r="D355"/>
    </row>
    <row r="356" spans="3:4">
      <c r="C356" s="267"/>
      <c r="D356"/>
    </row>
    <row r="357" spans="3:4">
      <c r="C357" s="267"/>
      <c r="D357"/>
    </row>
    <row r="358" spans="3:4">
      <c r="C358" s="267"/>
      <c r="D358"/>
    </row>
    <row r="359" spans="3:4">
      <c r="C359" s="267"/>
      <c r="D359"/>
    </row>
    <row r="360" spans="3:4">
      <c r="C360" s="267"/>
      <c r="D360"/>
    </row>
    <row r="361" spans="3:4">
      <c r="C361" s="267"/>
      <c r="D361"/>
    </row>
    <row r="362" spans="3:4">
      <c r="C362" s="267"/>
      <c r="D362"/>
    </row>
    <row r="363" spans="3:4">
      <c r="C363" s="267"/>
      <c r="D363"/>
    </row>
    <row r="364" spans="3:4">
      <c r="C364" s="267"/>
      <c r="D364"/>
    </row>
    <row r="365" spans="3:4">
      <c r="C365" s="267"/>
      <c r="D365"/>
    </row>
    <row r="366" spans="3:4">
      <c r="C366" s="267"/>
      <c r="D366"/>
    </row>
    <row r="367" spans="3:4">
      <c r="C367" s="267"/>
      <c r="D367"/>
    </row>
    <row r="368" spans="3:4">
      <c r="C368" s="267"/>
      <c r="D368"/>
    </row>
    <row r="369" spans="3:4">
      <c r="C369" s="267"/>
      <c r="D369"/>
    </row>
    <row r="370" spans="3:4">
      <c r="C370" s="267"/>
      <c r="D370"/>
    </row>
    <row r="371" spans="3:4">
      <c r="C371" s="267"/>
      <c r="D371"/>
    </row>
    <row r="372" spans="3:4">
      <c r="C372" s="267"/>
      <c r="D372"/>
    </row>
    <row r="373" spans="3:4">
      <c r="C373" s="267"/>
      <c r="D373"/>
    </row>
    <row r="374" spans="3:4">
      <c r="C374" s="267"/>
      <c r="D374"/>
    </row>
    <row r="375" spans="3:4">
      <c r="C375" s="267"/>
      <c r="D375"/>
    </row>
    <row r="376" spans="3:4">
      <c r="C376" s="267"/>
      <c r="D376"/>
    </row>
    <row r="377" spans="3:4">
      <c r="C377" s="267"/>
      <c r="D377"/>
    </row>
    <row r="378" spans="3:4">
      <c r="C378" s="267"/>
      <c r="D378"/>
    </row>
    <row r="379" spans="3:4">
      <c r="C379" s="267"/>
      <c r="D379"/>
    </row>
    <row r="380" spans="3:4">
      <c r="C380" s="267"/>
      <c r="D380"/>
    </row>
    <row r="381" spans="3:4">
      <c r="C381" s="267"/>
      <c r="D381"/>
    </row>
    <row r="382" spans="3:4">
      <c r="C382" s="267"/>
      <c r="D382"/>
    </row>
    <row r="383" spans="3:4">
      <c r="C383" s="267"/>
      <c r="D383"/>
    </row>
    <row r="384" spans="3:4">
      <c r="C384" s="267"/>
      <c r="D384"/>
    </row>
    <row r="385" spans="3:4">
      <c r="C385" s="267"/>
      <c r="D385"/>
    </row>
    <row r="386" spans="3:4">
      <c r="C386" s="267"/>
      <c r="D386"/>
    </row>
    <row r="387" spans="3:4">
      <c r="C387" s="267"/>
      <c r="D387"/>
    </row>
    <row r="388" spans="3:4">
      <c r="C388" s="267"/>
      <c r="D388"/>
    </row>
    <row r="389" spans="3:4">
      <c r="C389" s="267"/>
      <c r="D389"/>
    </row>
    <row r="390" spans="3:4">
      <c r="C390" s="267"/>
      <c r="D390"/>
    </row>
    <row r="391" spans="3:4">
      <c r="C391" s="267"/>
      <c r="D391"/>
    </row>
    <row r="392" spans="3:4">
      <c r="C392" s="267"/>
      <c r="D392"/>
    </row>
    <row r="393" spans="3:4">
      <c r="C393" s="267"/>
      <c r="D393"/>
    </row>
    <row r="394" spans="3:4">
      <c r="C394" s="267"/>
      <c r="D394"/>
    </row>
    <row r="395" spans="3:4">
      <c r="C395" s="267"/>
      <c r="D395"/>
    </row>
    <row r="396" spans="3:4">
      <c r="C396" s="267"/>
      <c r="D396"/>
    </row>
    <row r="397" spans="3:4">
      <c r="C397" s="267"/>
      <c r="D397"/>
    </row>
    <row r="398" spans="3:4">
      <c r="C398" s="267"/>
      <c r="D398"/>
    </row>
    <row r="399" spans="3:4">
      <c r="C399" s="267"/>
      <c r="D399"/>
    </row>
    <row r="400" spans="3:4">
      <c r="C400" s="267"/>
      <c r="D400"/>
    </row>
    <row r="401" spans="3:4">
      <c r="C401" s="267"/>
      <c r="D401"/>
    </row>
    <row r="402" spans="3:4">
      <c r="C402" s="267"/>
      <c r="D402"/>
    </row>
    <row r="403" spans="3:4">
      <c r="C403" s="267"/>
      <c r="D403"/>
    </row>
    <row r="404" spans="3:4">
      <c r="C404" s="267"/>
      <c r="D404"/>
    </row>
    <row r="405" spans="3:4">
      <c r="C405" s="267"/>
      <c r="D405"/>
    </row>
    <row r="406" spans="3:4">
      <c r="C406" s="267"/>
      <c r="D406"/>
    </row>
    <row r="407" spans="3:4">
      <c r="C407" s="267"/>
      <c r="D407"/>
    </row>
    <row r="408" spans="3:4">
      <c r="C408" s="267"/>
      <c r="D408"/>
    </row>
    <row r="409" spans="3:4">
      <c r="C409" s="267"/>
      <c r="D409"/>
    </row>
    <row r="410" spans="3:4">
      <c r="C410" s="267"/>
      <c r="D410"/>
    </row>
    <row r="411" spans="3:4">
      <c r="C411" s="267"/>
      <c r="D411"/>
    </row>
    <row r="412" spans="3:4">
      <c r="C412" s="267"/>
      <c r="D412"/>
    </row>
    <row r="413" spans="3:4">
      <c r="C413" s="267"/>
      <c r="D413"/>
    </row>
    <row r="414" spans="3:4">
      <c r="C414" s="267"/>
      <c r="D414"/>
    </row>
    <row r="415" spans="3:4">
      <c r="C415" s="267"/>
      <c r="D415"/>
    </row>
    <row r="416" spans="3:4">
      <c r="C416" s="267"/>
      <c r="D416"/>
    </row>
    <row r="417" spans="3:4">
      <c r="C417" s="267"/>
      <c r="D417"/>
    </row>
    <row r="418" spans="3:4">
      <c r="C418" s="267"/>
      <c r="D418"/>
    </row>
    <row r="419" spans="3:4">
      <c r="C419" s="267"/>
      <c r="D419"/>
    </row>
    <row r="420" spans="3:4">
      <c r="C420" s="267"/>
      <c r="D420"/>
    </row>
    <row r="421" spans="3:4">
      <c r="C421" s="267"/>
      <c r="D421"/>
    </row>
    <row r="422" spans="3:4">
      <c r="C422" s="267"/>
      <c r="D422"/>
    </row>
    <row r="423" spans="3:4">
      <c r="C423" s="267"/>
      <c r="D423"/>
    </row>
    <row r="424" spans="3:4">
      <c r="C424" s="267"/>
      <c r="D424"/>
    </row>
    <row r="425" spans="3:4">
      <c r="C425" s="267"/>
      <c r="D425"/>
    </row>
    <row r="426" spans="3:4">
      <c r="C426" s="267"/>
      <c r="D426"/>
    </row>
    <row r="427" spans="3:4">
      <c r="C427" s="267"/>
      <c r="D427"/>
    </row>
    <row r="428" spans="3:4">
      <c r="C428" s="267"/>
      <c r="D428"/>
    </row>
    <row r="429" spans="3:4">
      <c r="C429" s="267"/>
      <c r="D429"/>
    </row>
    <row r="430" spans="3:4">
      <c r="C430" s="267"/>
      <c r="D430"/>
    </row>
    <row r="431" spans="3:4">
      <c r="C431" s="267"/>
      <c r="D431"/>
    </row>
    <row r="432" spans="3:4">
      <c r="C432" s="267"/>
      <c r="D432"/>
    </row>
    <row r="433" spans="3:4">
      <c r="C433" s="267"/>
      <c r="D433"/>
    </row>
    <row r="434" spans="3:4">
      <c r="C434" s="267"/>
      <c r="D434"/>
    </row>
    <row r="435" spans="3:4">
      <c r="C435" s="267"/>
      <c r="D435"/>
    </row>
    <row r="436" spans="3:4">
      <c r="C436" s="267"/>
      <c r="D436"/>
    </row>
    <row r="437" spans="3:4">
      <c r="C437" s="267"/>
      <c r="D437"/>
    </row>
    <row r="438" spans="3:4">
      <c r="C438" s="267"/>
      <c r="D438"/>
    </row>
    <row r="439" spans="3:4">
      <c r="C439" s="267"/>
      <c r="D439"/>
    </row>
    <row r="440" spans="3:4">
      <c r="C440" s="267"/>
      <c r="D440"/>
    </row>
    <row r="441" spans="3:4">
      <c r="C441" s="267"/>
      <c r="D441"/>
    </row>
    <row r="442" spans="3:4">
      <c r="C442" s="267"/>
      <c r="D442"/>
    </row>
    <row r="443" spans="3:4">
      <c r="C443" s="267"/>
      <c r="D443"/>
    </row>
    <row r="444" spans="3:4">
      <c r="C444" s="267"/>
      <c r="D444"/>
    </row>
    <row r="445" spans="3:4">
      <c r="C445" s="267"/>
      <c r="D445"/>
    </row>
    <row r="446" spans="3:4">
      <c r="C446" s="267"/>
      <c r="D446"/>
    </row>
    <row r="447" spans="3:4">
      <c r="C447" s="267"/>
      <c r="D447"/>
    </row>
    <row r="448" spans="3:4">
      <c r="C448" s="267"/>
      <c r="D448"/>
    </row>
    <row r="449" spans="3:4">
      <c r="C449" s="267"/>
      <c r="D449"/>
    </row>
    <row r="450" spans="3:4">
      <c r="C450" s="267"/>
      <c r="D450"/>
    </row>
    <row r="451" spans="3:4">
      <c r="C451" s="267"/>
      <c r="D451"/>
    </row>
    <row r="452" spans="3:4">
      <c r="C452" s="267"/>
      <c r="D452"/>
    </row>
    <row r="453" spans="3:4">
      <c r="C453" s="267"/>
      <c r="D453"/>
    </row>
    <row r="454" spans="3:4">
      <c r="C454" s="267"/>
      <c r="D454"/>
    </row>
    <row r="455" spans="3:4">
      <c r="C455" s="267"/>
      <c r="D455"/>
    </row>
    <row r="456" spans="3:4">
      <c r="C456" s="267"/>
      <c r="D456"/>
    </row>
    <row r="457" spans="3:4">
      <c r="C457" s="267"/>
      <c r="D457"/>
    </row>
    <row r="458" spans="3:4">
      <c r="C458" s="267"/>
      <c r="D458"/>
    </row>
    <row r="459" spans="3:4">
      <c r="C459" s="267"/>
      <c r="D459"/>
    </row>
    <row r="460" spans="3:4">
      <c r="C460" s="267"/>
      <c r="D460"/>
    </row>
    <row r="461" spans="3:4">
      <c r="C461" s="267"/>
      <c r="D461"/>
    </row>
    <row r="462" spans="3:4">
      <c r="C462" s="267"/>
      <c r="D462"/>
    </row>
    <row r="463" spans="3:4">
      <c r="C463" s="267"/>
      <c r="D463"/>
    </row>
    <row r="464" spans="3:4">
      <c r="C464" s="267"/>
      <c r="D464"/>
    </row>
    <row r="465" spans="3:4">
      <c r="C465" s="267"/>
      <c r="D465"/>
    </row>
    <row r="466" spans="3:4">
      <c r="C466" s="267"/>
      <c r="D466"/>
    </row>
    <row r="467" spans="3:4">
      <c r="C467" s="267"/>
      <c r="D467"/>
    </row>
    <row r="468" spans="3:4">
      <c r="C468" s="267"/>
      <c r="D468"/>
    </row>
    <row r="469" spans="3:4">
      <c r="C469" s="267"/>
      <c r="D469"/>
    </row>
    <row r="470" spans="3:4">
      <c r="C470" s="267"/>
      <c r="D470"/>
    </row>
    <row r="471" spans="3:4">
      <c r="C471" s="267"/>
      <c r="D471"/>
    </row>
    <row r="472" spans="3:4">
      <c r="C472" s="267"/>
      <c r="D472"/>
    </row>
    <row r="473" spans="3:4">
      <c r="C473" s="267"/>
      <c r="D473"/>
    </row>
    <row r="474" spans="3:4">
      <c r="C474" s="267"/>
      <c r="D474"/>
    </row>
    <row r="475" spans="3:4">
      <c r="C475" s="267"/>
      <c r="D475"/>
    </row>
    <row r="476" spans="3:4">
      <c r="C476" s="267"/>
      <c r="D476"/>
    </row>
    <row r="477" spans="3:4">
      <c r="C477" s="267"/>
      <c r="D477"/>
    </row>
    <row r="478" spans="3:4">
      <c r="C478" s="267"/>
      <c r="D478"/>
    </row>
    <row r="479" spans="3:4">
      <c r="C479" s="267"/>
      <c r="D479"/>
    </row>
    <row r="480" spans="3:4">
      <c r="C480" s="267"/>
      <c r="D480"/>
    </row>
    <row r="481" spans="3:4">
      <c r="C481" s="267"/>
      <c r="D481"/>
    </row>
    <row r="482" spans="3:4">
      <c r="C482" s="267"/>
      <c r="D482"/>
    </row>
    <row r="483" spans="3:4">
      <c r="C483" s="267"/>
      <c r="D483"/>
    </row>
    <row r="484" spans="3:4">
      <c r="C484" s="267"/>
      <c r="D484"/>
    </row>
    <row r="485" spans="3:4">
      <c r="C485" s="267"/>
      <c r="D485"/>
    </row>
    <row r="486" spans="3:4">
      <c r="C486" s="267"/>
      <c r="D486"/>
    </row>
    <row r="487" spans="3:4">
      <c r="C487" s="267"/>
      <c r="D487"/>
    </row>
    <row r="488" spans="3:4">
      <c r="C488" s="267"/>
      <c r="D488"/>
    </row>
    <row r="489" spans="3:4">
      <c r="C489" s="267"/>
      <c r="D489"/>
    </row>
    <row r="490" spans="3:4">
      <c r="C490" s="267"/>
      <c r="D490"/>
    </row>
    <row r="491" spans="3:4">
      <c r="C491" s="267"/>
      <c r="D491"/>
    </row>
    <row r="492" spans="3:4">
      <c r="C492" s="267"/>
      <c r="D492"/>
    </row>
    <row r="493" spans="3:4">
      <c r="C493" s="267"/>
      <c r="D493"/>
    </row>
    <row r="494" spans="3:4">
      <c r="C494" s="267"/>
      <c r="D494"/>
    </row>
    <row r="495" spans="3:4">
      <c r="C495" s="267"/>
      <c r="D495"/>
    </row>
    <row r="496" spans="3:4">
      <c r="C496" s="267"/>
      <c r="D496"/>
    </row>
    <row r="497" spans="3:4">
      <c r="C497" s="267"/>
      <c r="D497"/>
    </row>
    <row r="498" spans="3:4">
      <c r="C498" s="267"/>
      <c r="D498"/>
    </row>
    <row r="499" spans="3:4">
      <c r="C499" s="267"/>
      <c r="D499"/>
    </row>
    <row r="500" spans="3:4">
      <c r="C500" s="267"/>
      <c r="D500"/>
    </row>
    <row r="501" spans="3:4">
      <c r="C501" s="267"/>
      <c r="D501"/>
    </row>
    <row r="502" spans="3:4">
      <c r="C502" s="267"/>
      <c r="D502"/>
    </row>
    <row r="503" spans="3:4">
      <c r="C503" s="267"/>
      <c r="D503"/>
    </row>
    <row r="504" spans="3:4">
      <c r="C504" s="267"/>
      <c r="D504"/>
    </row>
    <row r="505" spans="3:4">
      <c r="C505" s="267"/>
      <c r="D505"/>
    </row>
    <row r="506" spans="3:4">
      <c r="C506" s="267"/>
      <c r="D506"/>
    </row>
    <row r="507" spans="3:4">
      <c r="C507" s="267"/>
      <c r="D507"/>
    </row>
    <row r="508" spans="3:4">
      <c r="C508" s="267"/>
      <c r="D508"/>
    </row>
    <row r="509" spans="3:4">
      <c r="C509" s="267"/>
      <c r="D509"/>
    </row>
    <row r="510" spans="3:4">
      <c r="C510" s="267"/>
      <c r="D510"/>
    </row>
    <row r="511" spans="3:4">
      <c r="C511" s="267"/>
      <c r="D511"/>
    </row>
  </sheetData>
  <mergeCells count="2">
    <mergeCell ref="A6:C6"/>
    <mergeCell ref="A8:C8"/>
  </mergeCells>
  <phoneticPr fontId="4" type="noConversion"/>
  <printOptions horizontalCentered="1"/>
  <pageMargins left="0.43307086614173229" right="0.27559055118110237" top="1.5748031496062993" bottom="1.3779527559055118" header="1.5748031496062993" footer="0.51181102362204722"/>
  <pageSetup scale="11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41"/>
  <sheetViews>
    <sheetView view="pageBreakPreview" topLeftCell="A25" zoomScale="60" zoomScaleNormal="100" workbookViewId="0">
      <selection activeCell="E15" sqref="E15"/>
    </sheetView>
  </sheetViews>
  <sheetFormatPr baseColWidth="10" defaultColWidth="80.5546875" defaultRowHeight="15"/>
  <cols>
    <col min="1" max="1" width="12.44140625" style="123" customWidth="1"/>
    <col min="2" max="3" width="80.5546875" style="125" customWidth="1"/>
    <col min="4" max="4" width="10.5546875" style="122" customWidth="1"/>
    <col min="5" max="16384" width="80.5546875" style="122"/>
  </cols>
  <sheetData>
    <row r="1" spans="1:3" ht="15.6">
      <c r="A1" s="335" t="str">
        <f>+PROPONENTE!A6</f>
        <v>INVITACION A PÚBLICA No. IP-DT-CAS-010-2024</v>
      </c>
      <c r="B1" s="335"/>
      <c r="C1" s="335"/>
    </row>
    <row r="2" spans="1:3" ht="15.6">
      <c r="A2" s="335"/>
      <c r="B2" s="335"/>
      <c r="C2" s="335"/>
    </row>
    <row r="3" spans="1:3" ht="36.75" customHeight="1">
      <c r="A3" s="335" t="str">
        <f>+PROPONENTE!A8</f>
        <v>OBJETO: ADECUACIÓN EN EL EDIFICIO SEDE DEL INVIAS EN LA  TERRITORIAL CASANARE MEDIANTE EL MANTENIMIENTO DE AIRES ACONDICIONADOS, UPS Y PLANTA ELECTRICA</v>
      </c>
      <c r="B3" s="335"/>
      <c r="C3" s="335"/>
    </row>
    <row r="5" spans="1:3" ht="15.6">
      <c r="B5" s="336" t="s">
        <v>97</v>
      </c>
      <c r="C5" s="336"/>
    </row>
    <row r="6" spans="1:3" ht="15.6">
      <c r="B6" s="124">
        <f>+'Revision económica'!N30</f>
        <v>3728270</v>
      </c>
      <c r="C6" s="124"/>
    </row>
    <row r="8" spans="1:3" ht="15.6">
      <c r="B8" s="336" t="s">
        <v>98</v>
      </c>
      <c r="C8" s="336"/>
    </row>
    <row r="9" spans="1:3" ht="15.6">
      <c r="B9" s="333"/>
      <c r="C9" s="333"/>
    </row>
    <row r="10" spans="1:3">
      <c r="B10" s="123"/>
    </row>
    <row r="11" spans="1:3">
      <c r="B11" s="123"/>
    </row>
    <row r="12" spans="1:3" ht="15.6">
      <c r="C12" s="180">
        <f>+[2]PROPONENTES!A13</f>
        <v>1</v>
      </c>
    </row>
    <row r="13" spans="1:3" ht="24.75" customHeight="1">
      <c r="C13" s="181" t="str">
        <f>+PROPONENTE!B14</f>
        <v>SERVIAIRES JM SAS</v>
      </c>
    </row>
    <row r="14" spans="1:3" ht="24.75" customHeight="1">
      <c r="C14" s="182">
        <v>1</v>
      </c>
    </row>
    <row r="15" spans="1:3" ht="15.6">
      <c r="A15" s="126" t="s">
        <v>1</v>
      </c>
      <c r="B15" s="126" t="s">
        <v>99</v>
      </c>
      <c r="C15" s="105" t="s">
        <v>100</v>
      </c>
    </row>
    <row r="16" spans="1:3" ht="15.6">
      <c r="A16" s="105"/>
      <c r="B16" s="127" t="s">
        <v>101</v>
      </c>
      <c r="C16" s="128"/>
    </row>
    <row r="17" spans="1:3" ht="15.6">
      <c r="A17" s="110"/>
      <c r="B17" s="129" t="s">
        <v>102</v>
      </c>
      <c r="C17" s="261" t="s">
        <v>32</v>
      </c>
    </row>
    <row r="18" spans="1:3" ht="37.5" customHeight="1">
      <c r="A18" s="110"/>
      <c r="B18" s="129" t="s">
        <v>103</v>
      </c>
      <c r="C18" s="130" t="s">
        <v>104</v>
      </c>
    </row>
    <row r="19" spans="1:3" ht="15.6">
      <c r="A19" s="110"/>
      <c r="B19" s="129" t="s">
        <v>105</v>
      </c>
      <c r="C19" s="133" t="s">
        <v>32</v>
      </c>
    </row>
    <row r="20" spans="1:3" ht="35.25" customHeight="1">
      <c r="A20" s="110"/>
      <c r="B20" s="129" t="s">
        <v>106</v>
      </c>
      <c r="C20" s="133" t="s">
        <v>32</v>
      </c>
    </row>
    <row r="21" spans="1:3" ht="58.5" customHeight="1">
      <c r="A21" s="110"/>
      <c r="B21" s="129" t="s">
        <v>107</v>
      </c>
      <c r="C21" s="131" t="s">
        <v>32</v>
      </c>
    </row>
    <row r="22" spans="1:3" ht="15.6">
      <c r="A22" s="110"/>
      <c r="B22" s="129" t="s">
        <v>108</v>
      </c>
      <c r="C22" s="131" t="s">
        <v>32</v>
      </c>
    </row>
    <row r="23" spans="1:3" ht="15.6">
      <c r="A23" s="110"/>
      <c r="B23" s="129" t="s">
        <v>109</v>
      </c>
      <c r="C23" s="131" t="s">
        <v>110</v>
      </c>
    </row>
    <row r="24" spans="1:3" ht="15.6">
      <c r="A24" s="110"/>
      <c r="B24" s="129" t="s">
        <v>111</v>
      </c>
      <c r="C24" s="131" t="s">
        <v>110</v>
      </c>
    </row>
    <row r="25" spans="1:3" ht="15.6">
      <c r="A25" s="105"/>
      <c r="B25" s="132" t="s">
        <v>112</v>
      </c>
      <c r="C25" s="131"/>
    </row>
    <row r="26" spans="1:3" ht="24.75" customHeight="1">
      <c r="A26" s="110"/>
      <c r="B26" s="129" t="s">
        <v>113</v>
      </c>
      <c r="C26" s="130" t="s">
        <v>32</v>
      </c>
    </row>
    <row r="27" spans="1:3" ht="43.5" customHeight="1">
      <c r="A27" s="110"/>
      <c r="B27" s="129" t="s">
        <v>114</v>
      </c>
      <c r="C27" s="130" t="s">
        <v>32</v>
      </c>
    </row>
    <row r="28" spans="1:3" ht="56.25" customHeight="1">
      <c r="A28" s="105"/>
      <c r="B28" s="127" t="s">
        <v>115</v>
      </c>
      <c r="C28" s="131"/>
    </row>
    <row r="29" spans="1:3" ht="15.6">
      <c r="A29" s="110"/>
      <c r="B29" s="129" t="s">
        <v>116</v>
      </c>
      <c r="C29" s="131" t="s">
        <v>32</v>
      </c>
    </row>
    <row r="30" spans="1:3" ht="15.6">
      <c r="A30" s="110"/>
      <c r="B30" s="129" t="s">
        <v>117</v>
      </c>
      <c r="C30" s="131" t="s">
        <v>32</v>
      </c>
    </row>
    <row r="31" spans="1:3" ht="15.6">
      <c r="A31" s="110"/>
      <c r="B31" s="129" t="s">
        <v>118</v>
      </c>
      <c r="C31" s="131" t="s">
        <v>32</v>
      </c>
    </row>
    <row r="32" spans="1:3" ht="26.25" customHeight="1">
      <c r="A32" s="110"/>
      <c r="B32" s="173" t="s">
        <v>119</v>
      </c>
      <c r="C32" s="133" t="s">
        <v>32</v>
      </c>
    </row>
    <row r="33" spans="1:4" ht="15.6">
      <c r="A33" s="110"/>
      <c r="B33" s="129" t="s">
        <v>120</v>
      </c>
      <c r="C33" s="133" t="s">
        <v>32</v>
      </c>
    </row>
    <row r="34" spans="1:4" ht="15.6">
      <c r="A34" s="110"/>
      <c r="B34" s="129" t="s">
        <v>121</v>
      </c>
      <c r="C34" s="133" t="s">
        <v>32</v>
      </c>
    </row>
    <row r="35" spans="1:4" ht="21.75" customHeight="1">
      <c r="A35" s="334" t="s">
        <v>122</v>
      </c>
      <c r="B35" s="334"/>
      <c r="C35" s="214"/>
    </row>
    <row r="36" spans="1:4" ht="30" customHeight="1">
      <c r="B36" s="260"/>
      <c r="C36" s="214"/>
    </row>
    <row r="37" spans="1:4" ht="30" customHeight="1">
      <c r="C37" s="110"/>
    </row>
    <row r="38" spans="1:4" ht="30" customHeight="1">
      <c r="C38" s="110"/>
    </row>
    <row r="39" spans="1:4" ht="15.6">
      <c r="B39" s="134" t="s">
        <v>28</v>
      </c>
      <c r="C39" s="135">
        <f>+'OrdenValor '!H3</f>
        <v>2581229</v>
      </c>
      <c r="D39" s="136"/>
    </row>
    <row r="40" spans="1:4">
      <c r="C40" s="138"/>
    </row>
    <row r="41" spans="1:4">
      <c r="C41" s="137">
        <f>+C39/B6</f>
        <v>0.69233961059687199</v>
      </c>
    </row>
  </sheetData>
  <mergeCells count="7">
    <mergeCell ref="B9:C9"/>
    <mergeCell ref="A35:B35"/>
    <mergeCell ref="A1:C1"/>
    <mergeCell ref="A2:C2"/>
    <mergeCell ref="A3:C3"/>
    <mergeCell ref="B5:C5"/>
    <mergeCell ref="B8:C8"/>
  </mergeCells>
  <conditionalFormatting sqref="C16:C34">
    <cfRule type="containsText" dxfId="4" priority="1" stopIfTrue="1" operator="containsText" text="N.A">
      <formula>NOT(ISERROR(SEARCH("N.A",C16)))</formula>
    </cfRule>
    <cfRule type="containsText" dxfId="3" priority="2" stopIfTrue="1" operator="containsText" text="NO">
      <formula>NOT(ISERROR(SEARCH("NO",C16)))</formula>
    </cfRule>
    <cfRule type="containsText" dxfId="2" priority="3" stopIfTrue="1" operator="containsText" text="SI">
      <formula>NOT(ISERROR(SEARCH("SI",C16)))</formula>
    </cfRule>
  </conditionalFormatting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pageSetUpPr fitToPage="1"/>
  </sheetPr>
  <dimension ref="A1:Y32"/>
  <sheetViews>
    <sheetView view="pageBreakPreview" topLeftCell="A21" zoomScale="60" zoomScaleNormal="100" workbookViewId="0">
      <selection activeCell="K30" sqref="K30"/>
    </sheetView>
  </sheetViews>
  <sheetFormatPr baseColWidth="10" defaultColWidth="11.44140625" defaultRowHeight="13.2"/>
  <cols>
    <col min="1" max="1" width="6.109375" customWidth="1"/>
    <col min="2" max="2" width="14.33203125" customWidth="1"/>
    <col min="3" max="3" width="11.6640625" customWidth="1"/>
    <col min="4" max="4" width="51.88671875" style="3" customWidth="1"/>
    <col min="5" max="5" width="13.109375" customWidth="1"/>
    <col min="6" max="6" width="11.6640625" customWidth="1"/>
    <col min="7" max="7" width="20.44140625" customWidth="1"/>
    <col min="8" max="8" width="13" customWidth="1"/>
    <col min="9" max="9" width="14.5546875" customWidth="1"/>
    <col min="10" max="10" width="13.44140625" customWidth="1"/>
    <col min="11" max="11" width="14.5546875" customWidth="1"/>
    <col min="12" max="12" width="14" customWidth="1"/>
    <col min="13" max="13" width="9.6640625" customWidth="1"/>
    <col min="14" max="14" width="11.33203125" customWidth="1"/>
    <col min="15" max="15" width="19" customWidth="1"/>
    <col min="16" max="16" width="26.5546875" customWidth="1"/>
    <col min="17" max="17" width="24.88671875" customWidth="1"/>
    <col min="18" max="19" width="11.109375" customWidth="1"/>
    <col min="20" max="20" width="7.109375" hidden="1" customWidth="1"/>
    <col min="21" max="21" width="9" customWidth="1"/>
    <col min="22" max="22" width="12.6640625" bestFit="1" customWidth="1"/>
    <col min="23" max="24" width="15.6640625" customWidth="1"/>
    <col min="25" max="25" width="17.44140625" customWidth="1"/>
  </cols>
  <sheetData>
    <row r="1" spans="1:20" ht="17.399999999999999">
      <c r="A1" s="17" t="str">
        <f>PROPONENTE!A1</f>
        <v>INSTITUTO NACIONAL DE VÍAS</v>
      </c>
      <c r="B1" s="17"/>
      <c r="C1" s="17"/>
      <c r="D1" s="43"/>
      <c r="E1" s="18"/>
      <c r="F1" s="18"/>
      <c r="G1" s="18"/>
      <c r="H1" s="18"/>
      <c r="I1" s="18"/>
      <c r="J1" s="18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6">
      <c r="A2" s="19" t="str">
        <f>PROPONENTE!A2</f>
        <v>DIRECCIÓN GENERAL</v>
      </c>
      <c r="B2" s="19"/>
      <c r="C2" s="19"/>
      <c r="D2" s="43"/>
      <c r="E2" s="18"/>
      <c r="F2" s="18"/>
      <c r="G2" s="18"/>
      <c r="H2" s="18"/>
      <c r="I2" s="18"/>
      <c r="J2" s="18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6">
      <c r="A3" s="20" t="str">
        <f>PROPONENTE!A3</f>
        <v>DIRECCIÓN DE CONTRATACIÓN</v>
      </c>
      <c r="B3" s="20"/>
      <c r="C3" s="19"/>
      <c r="D3" s="43"/>
      <c r="E3" s="18"/>
      <c r="F3" s="18"/>
      <c r="G3" s="18"/>
      <c r="H3" s="18"/>
      <c r="I3" s="18"/>
      <c r="J3" s="18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>
      <c r="A4" s="21" t="str">
        <f>PROPONENTE!A4</f>
        <v>DIRECCION TERRITORIAL CASANARE</v>
      </c>
      <c r="B4" s="21"/>
      <c r="C4" s="21"/>
      <c r="D4" s="43"/>
      <c r="E4" s="18"/>
      <c r="F4" s="18"/>
      <c r="G4" s="18"/>
      <c r="H4" s="18"/>
      <c r="I4" s="18"/>
      <c r="J4" s="18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>
      <c r="A5" s="22"/>
      <c r="B5" s="22"/>
      <c r="C5" s="22"/>
      <c r="D5" s="46"/>
      <c r="E5" s="18"/>
      <c r="F5" s="18"/>
      <c r="G5" s="18"/>
      <c r="H5" s="18"/>
      <c r="I5" s="18"/>
      <c r="J5" s="18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>
      <c r="A6" s="22" t="str">
        <f>+PROPONENTE!A6</f>
        <v>INVITACION A PÚBLICA No. IP-DT-CAS-010-2024</v>
      </c>
      <c r="B6" s="22"/>
      <c r="C6" s="22"/>
      <c r="D6" s="43"/>
      <c r="E6" s="18"/>
      <c r="F6" s="18"/>
      <c r="G6" s="18"/>
      <c r="H6" s="18"/>
      <c r="I6" s="18"/>
      <c r="J6" s="18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>
      <c r="A7" s="22"/>
      <c r="B7" s="22"/>
      <c r="C7" s="22"/>
      <c r="D7" s="43"/>
      <c r="E7" s="18"/>
      <c r="F7" s="18"/>
      <c r="G7" s="18"/>
      <c r="H7" s="18"/>
      <c r="I7" s="18"/>
      <c r="J7" s="18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37.5" customHeight="1">
      <c r="A8" s="339" t="str">
        <f>+PROPONENTE!A8</f>
        <v>OBJETO: ADECUACIÓN EN EL EDIFICIO SEDE DEL INVIAS EN LA  TERRITORIAL CASANARE MEDIANTE EL MANTENIMIENTO DE AIRES ACONDICIONADOS, UPS Y PLANTA ELECTRICA</v>
      </c>
      <c r="B8" s="339"/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</row>
    <row r="9" spans="1:20">
      <c r="A9" s="22"/>
      <c r="B9" s="22"/>
      <c r="C9" s="22"/>
      <c r="D9" s="43"/>
      <c r="E9" s="18"/>
      <c r="F9" s="18"/>
      <c r="G9" s="18"/>
      <c r="H9" s="18"/>
      <c r="I9" s="18"/>
      <c r="J9" s="18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6">
      <c r="A10" s="19" t="s">
        <v>123</v>
      </c>
      <c r="B10" s="19"/>
      <c r="C10" s="19"/>
      <c r="D10" s="43"/>
      <c r="E10" s="18"/>
      <c r="F10" s="18"/>
      <c r="G10" s="18"/>
      <c r="H10" s="18"/>
      <c r="I10" s="18"/>
      <c r="J10" s="18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22"/>
      <c r="B11" s="22"/>
      <c r="C11" s="22"/>
      <c r="D11" s="43"/>
      <c r="E11" s="18"/>
      <c r="F11" s="18"/>
      <c r="G11" s="18"/>
      <c r="H11" s="18"/>
      <c r="I11" s="18"/>
      <c r="J11" s="18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7.399999999999999">
      <c r="A12" s="17" t="s">
        <v>124</v>
      </c>
      <c r="B12" s="17"/>
      <c r="C12" s="17"/>
      <c r="D12" s="43"/>
      <c r="E12" s="18"/>
      <c r="F12" s="18"/>
      <c r="G12" s="18"/>
      <c r="H12" s="18"/>
      <c r="I12" s="18"/>
      <c r="J12" s="18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3.8" thickBot="1"/>
    <row r="14" spans="1:20" s="149" customFormat="1" ht="57" customHeight="1">
      <c r="A14" s="148"/>
      <c r="B14" s="148"/>
      <c r="C14" s="148"/>
      <c r="D14" s="148"/>
      <c r="H14" s="150" t="s">
        <v>125</v>
      </c>
      <c r="I14" s="151" t="s">
        <v>126</v>
      </c>
      <c r="J14" s="151" t="s">
        <v>127</v>
      </c>
      <c r="K14" s="151" t="s">
        <v>128</v>
      </c>
      <c r="L14" s="151" t="s">
        <v>129</v>
      </c>
      <c r="M14" s="152"/>
      <c r="N14" s="153" t="s">
        <v>130</v>
      </c>
      <c r="O14" s="154" t="s">
        <v>131</v>
      </c>
      <c r="P14" s="139"/>
      <c r="Q14" s="147"/>
    </row>
    <row r="15" spans="1:20" s="74" customFormat="1" ht="20.25" customHeight="1" thickBot="1">
      <c r="H15" s="140">
        <v>36526</v>
      </c>
      <c r="I15" s="141">
        <v>45525</v>
      </c>
      <c r="J15" s="141"/>
      <c r="K15" s="141">
        <f>H15</f>
        <v>36526</v>
      </c>
      <c r="L15" s="142"/>
      <c r="M15" s="143"/>
      <c r="N15" s="203">
        <v>2</v>
      </c>
      <c r="O15" s="144">
        <f>+'REQUISITOS HABILITANTES'!B6</f>
        <v>3728270</v>
      </c>
      <c r="P15" s="145">
        <f>+ROUND(O15/SMLM!D44,0)</f>
        <v>3</v>
      </c>
      <c r="Q15" s="146"/>
    </row>
    <row r="16" spans="1:20">
      <c r="N16" s="74"/>
    </row>
    <row r="17" spans="1:25" s="74" customFormat="1">
      <c r="A17" s="155" t="str">
        <f>IF(D17-INT(D17)=0,"PROPONENTE","INTEGRANTE")</f>
        <v>PROPONENTE</v>
      </c>
      <c r="B17" s="155"/>
      <c r="C17" s="155"/>
      <c r="D17" s="155">
        <f>PROPONENTE!A14</f>
        <v>1</v>
      </c>
      <c r="E17" s="155" t="str">
        <f>+PROPONENTE!B14</f>
        <v>SERVIAIRES JM SAS</v>
      </c>
      <c r="F17" s="155"/>
      <c r="G17" s="155"/>
      <c r="H17" s="155"/>
      <c r="I17" s="156"/>
    </row>
    <row r="18" spans="1:25" ht="13.8" thickBot="1">
      <c r="A18" s="24"/>
      <c r="B18" s="18"/>
      <c r="C18" s="18"/>
      <c r="D18" s="24"/>
      <c r="E18" s="24"/>
      <c r="F18" s="18"/>
      <c r="G18" s="18"/>
      <c r="H18" s="32" t="s">
        <v>132</v>
      </c>
      <c r="I18" s="18" t="s">
        <v>133</v>
      </c>
      <c r="J18" s="18" t="s">
        <v>134</v>
      </c>
      <c r="K18" s="18" t="s">
        <v>135</v>
      </c>
      <c r="L18" s="18" t="s">
        <v>136</v>
      </c>
      <c r="M18" s="9" t="s">
        <v>137</v>
      </c>
      <c r="N18" s="9" t="s">
        <v>130</v>
      </c>
      <c r="O18" s="9" t="s">
        <v>138</v>
      </c>
      <c r="P18" s="9" t="s">
        <v>139</v>
      </c>
      <c r="Q18" s="9" t="s">
        <v>140</v>
      </c>
      <c r="R18" s="9" t="s">
        <v>141</v>
      </c>
      <c r="S18" s="9"/>
      <c r="T18" s="9" t="s">
        <v>142</v>
      </c>
      <c r="U18" s="9"/>
    </row>
    <row r="19" spans="1:25" s="189" customFormat="1" ht="44.25" customHeight="1">
      <c r="A19" s="190" t="s">
        <v>143</v>
      </c>
      <c r="B19" s="191" t="s">
        <v>3</v>
      </c>
      <c r="C19" s="192" t="s">
        <v>144</v>
      </c>
      <c r="D19" s="193"/>
      <c r="E19" s="194" t="s">
        <v>94</v>
      </c>
      <c r="F19" s="337" t="s">
        <v>145</v>
      </c>
      <c r="G19" s="337" t="s">
        <v>146</v>
      </c>
      <c r="H19" s="157" t="s">
        <v>147</v>
      </c>
      <c r="I19" s="157" t="s">
        <v>148</v>
      </c>
      <c r="J19" s="157" t="s">
        <v>148</v>
      </c>
      <c r="K19" s="157" t="s">
        <v>148</v>
      </c>
      <c r="L19" s="157" t="s">
        <v>148</v>
      </c>
      <c r="M19" s="195" t="s">
        <v>149</v>
      </c>
      <c r="N19" s="195"/>
      <c r="O19" s="196"/>
      <c r="P19" s="157" t="s">
        <v>150</v>
      </c>
      <c r="Q19" s="197" t="s">
        <v>151</v>
      </c>
      <c r="R19" s="197"/>
      <c r="S19" s="198" t="s">
        <v>152</v>
      </c>
      <c r="T19" s="199"/>
    </row>
    <row r="20" spans="1:25" s="189" customFormat="1" ht="59.25" customHeight="1" thickBot="1">
      <c r="A20" s="183" t="s">
        <v>153</v>
      </c>
      <c r="B20" s="184" t="s">
        <v>154</v>
      </c>
      <c r="C20" s="185" t="s">
        <v>1</v>
      </c>
      <c r="D20" s="185" t="s">
        <v>155</v>
      </c>
      <c r="E20" s="186" t="s">
        <v>96</v>
      </c>
      <c r="F20" s="338"/>
      <c r="G20" s="338"/>
      <c r="H20" s="158" t="s">
        <v>156</v>
      </c>
      <c r="I20" s="158" t="s">
        <v>157</v>
      </c>
      <c r="J20" s="158" t="s">
        <v>158</v>
      </c>
      <c r="K20" s="158" t="s">
        <v>159</v>
      </c>
      <c r="L20" s="158" t="s">
        <v>160</v>
      </c>
      <c r="M20" s="187" t="s">
        <v>161</v>
      </c>
      <c r="N20" s="187" t="s">
        <v>162</v>
      </c>
      <c r="O20" s="158" t="s">
        <v>163</v>
      </c>
      <c r="P20" s="158" t="s">
        <v>164</v>
      </c>
      <c r="Q20" s="158" t="s">
        <v>165</v>
      </c>
      <c r="R20" s="158" t="s">
        <v>166</v>
      </c>
      <c r="S20" s="158" t="s">
        <v>166</v>
      </c>
      <c r="T20" s="188" t="s">
        <v>167</v>
      </c>
    </row>
    <row r="21" spans="1:25" s="104" customFormat="1" ht="215.25" customHeight="1">
      <c r="A21" s="159">
        <v>1</v>
      </c>
      <c r="B21" s="160" t="s">
        <v>168</v>
      </c>
      <c r="C21" s="161" t="s">
        <v>169</v>
      </c>
      <c r="D21" s="162" t="s">
        <v>170</v>
      </c>
      <c r="E21" s="163">
        <v>1</v>
      </c>
      <c r="F21" s="237" t="s">
        <v>32</v>
      </c>
      <c r="G21" s="213" t="str">
        <f>+E17</f>
        <v>SERVIAIRES JM SAS</v>
      </c>
      <c r="H21" s="164" t="s">
        <v>171</v>
      </c>
      <c r="I21" s="165">
        <v>45266</v>
      </c>
      <c r="J21" s="166"/>
      <c r="K21" s="166"/>
      <c r="L21" s="165">
        <v>45279</v>
      </c>
      <c r="M21" s="167">
        <v>0.5</v>
      </c>
      <c r="N21" s="168"/>
      <c r="O21" s="168">
        <f>IF(I21="",(M21+N21),ROUND(IF(K21="---",IF(J21="---",(L21-I21+1)/365*12,(L21-I21+1)/365*12),((L21-I21+1)-(K21-J21))/365*12),1))</f>
        <v>0.5</v>
      </c>
      <c r="P21" s="169">
        <v>15000000</v>
      </c>
      <c r="Q21" s="170">
        <f>P21*E21</f>
        <v>15000000</v>
      </c>
      <c r="R21" s="171">
        <f>Q21/SMLM!D44</f>
        <v>12.931034482758621</v>
      </c>
      <c r="S21" s="171">
        <f>R21*1</f>
        <v>12.931034482758621</v>
      </c>
      <c r="T21" s="172">
        <f>R21/O21</f>
        <v>25.862068965517242</v>
      </c>
      <c r="W21" s="204"/>
      <c r="X21" s="204"/>
      <c r="Y21" s="205"/>
    </row>
    <row r="22" spans="1:25" s="104" customFormat="1" ht="144" customHeight="1">
      <c r="A22" s="159">
        <v>2</v>
      </c>
      <c r="B22" s="160" t="s">
        <v>172</v>
      </c>
      <c r="C22" s="161" t="s">
        <v>173</v>
      </c>
      <c r="D22" s="162" t="s">
        <v>174</v>
      </c>
      <c r="E22" s="163">
        <v>1</v>
      </c>
      <c r="F22" s="237" t="s">
        <v>32</v>
      </c>
      <c r="G22" s="213" t="str">
        <f>+G21</f>
        <v>SERVIAIRES JM SAS</v>
      </c>
      <c r="H22" s="164" t="s">
        <v>171</v>
      </c>
      <c r="I22" s="165">
        <v>45240</v>
      </c>
      <c r="J22" s="166"/>
      <c r="K22" s="166"/>
      <c r="L22" s="165">
        <v>45269</v>
      </c>
      <c r="M22" s="304">
        <v>0.97</v>
      </c>
      <c r="N22" s="168"/>
      <c r="O22" s="168">
        <f>IF(I22="",(M22+N22),ROUND(IF(K22="---",IF(J22="---",(L22-I22+1)/365*12,(L22-I22+1)/365*12),((L22-I22+1)-(K22-J22))/365*12),1))</f>
        <v>1</v>
      </c>
      <c r="P22" s="169">
        <v>6662334</v>
      </c>
      <c r="Q22" s="170">
        <f>P22*E22</f>
        <v>6662334</v>
      </c>
      <c r="R22" s="171">
        <f>Q22/SMLM!D44</f>
        <v>5.7433913793103448</v>
      </c>
      <c r="S22" s="171">
        <f>R22*1</f>
        <v>5.7433913793103448</v>
      </c>
      <c r="T22" s="172">
        <f>R22/O22</f>
        <v>5.7433913793103448</v>
      </c>
    </row>
    <row r="23" spans="1:25" s="104" customFormat="1" ht="144" customHeight="1">
      <c r="A23" s="159">
        <v>3</v>
      </c>
      <c r="B23" s="160" t="s">
        <v>175</v>
      </c>
      <c r="C23" s="161" t="s">
        <v>176</v>
      </c>
      <c r="D23" s="162" t="s">
        <v>177</v>
      </c>
      <c r="E23" s="163">
        <v>1</v>
      </c>
      <c r="F23" s="237" t="s">
        <v>32</v>
      </c>
      <c r="G23" s="213" t="str">
        <f>+E17</f>
        <v>SERVIAIRES JM SAS</v>
      </c>
      <c r="H23" s="164" t="s">
        <v>171</v>
      </c>
      <c r="I23" s="165">
        <v>45108</v>
      </c>
      <c r="J23" s="166"/>
      <c r="K23" s="166"/>
      <c r="L23" s="165">
        <v>45275</v>
      </c>
      <c r="M23" s="167">
        <f>IF(I23="",0,IF(L23&gt;$I$15,ROUND(IF(K23="---",IF(J23="---",IF(I23&gt;$K$15,($I$15-I23+1)/365*12,($I$15-$K$15+1)/365*12),IF(I23&gt;$K$15,(J23-I23+1)/365*12,(J23-$K$15+1)/365*12)),IF(I23&gt;$K$15,(($I$15-I23+1)-(K23-J23))/365*12,(($I$15-$K$15+1)-(K23-J23))/365*12)),1),ROUND(IF(J23="---",IF(I23&gt;$K$15,(L23-I23+1)/365*12,(L23-$K$15+1)/365*12),IF(I23&gt;$K$15,((L23-I23+1)-(K23-J23))/365*12,((L23-$K$15+1)-(K23-J23))/365*12)),1)))</f>
        <v>5.5</v>
      </c>
      <c r="N23" s="168"/>
      <c r="O23" s="168">
        <f>IF(I23="",(M23+N23),ROUND(IF(K23="---",IF(J23="---",(L23-I23+1)/365*12,(L23-I23+1)/365*12),((L23-I23+1)-(K23-J23))/365*12),1))</f>
        <v>5.5</v>
      </c>
      <c r="P23" s="169">
        <v>18658005</v>
      </c>
      <c r="Q23" s="170">
        <f>P23*E23</f>
        <v>18658005</v>
      </c>
      <c r="R23" s="171">
        <f>Q23/SMLM!D44</f>
        <v>16.084487068965519</v>
      </c>
      <c r="S23" s="171">
        <f>R23*1</f>
        <v>16.084487068965519</v>
      </c>
      <c r="T23" s="172">
        <f>R23/O23</f>
        <v>2.9244521943573671</v>
      </c>
    </row>
    <row r="24" spans="1:25" s="104" customFormat="1" ht="144" customHeight="1">
      <c r="A24" s="159">
        <v>4</v>
      </c>
      <c r="B24" s="160"/>
      <c r="C24" s="161"/>
      <c r="D24" s="162"/>
      <c r="E24" s="163"/>
      <c r="F24" s="237" t="s">
        <v>32</v>
      </c>
      <c r="G24" s="213"/>
      <c r="H24" s="164"/>
      <c r="I24" s="165"/>
      <c r="J24" s="166"/>
      <c r="K24" s="166"/>
      <c r="L24" s="165"/>
      <c r="M24" s="304"/>
      <c r="N24" s="168"/>
      <c r="O24" s="168">
        <f>IF(I24="",(M24+N24),ROUND(IF(K24="---",IF(J24="---",(L24-I24+1)/365*12,(L24-I24+1)/365*12),((L24-I24+1)-(K24-J24))/365*12),1))</f>
        <v>0</v>
      </c>
      <c r="P24" s="169"/>
      <c r="Q24" s="170">
        <f>P24*E24</f>
        <v>0</v>
      </c>
      <c r="R24" s="171">
        <f>Q24/SMLM!D43</f>
        <v>0</v>
      </c>
      <c r="S24" s="171">
        <f>R24*1</f>
        <v>0</v>
      </c>
      <c r="T24" s="172" t="e">
        <f>R24/O24</f>
        <v>#DIV/0!</v>
      </c>
    </row>
    <row r="25" spans="1:25" s="26" customFormat="1" ht="13.8" thickBot="1">
      <c r="A25" s="64" t="s">
        <v>178</v>
      </c>
      <c r="D25" s="63"/>
      <c r="O25" s="69" t="s">
        <v>179</v>
      </c>
      <c r="P25" s="70"/>
      <c r="Q25" s="70"/>
      <c r="R25" s="71">
        <f>SUM(R21:R24)</f>
        <v>34.758912931034487</v>
      </c>
      <c r="S25" s="72">
        <f>SUM(S21:S24)</f>
        <v>34.758912931034487</v>
      </c>
      <c r="T25" s="71">
        <f>SUM(T21:T21)</f>
        <v>25.862068965517242</v>
      </c>
    </row>
    <row r="26" spans="1:25" s="26" customFormat="1" ht="25.5" customHeight="1">
      <c r="A26" s="64"/>
      <c r="D26" s="63"/>
      <c r="O26" s="215"/>
      <c r="P26" s="215"/>
      <c r="Q26" s="215"/>
      <c r="R26" s="216"/>
      <c r="S26" s="216"/>
      <c r="T26" s="216"/>
    </row>
    <row r="27" spans="1:25" ht="72" customHeight="1">
      <c r="A27" s="343"/>
      <c r="B27" s="344"/>
      <c r="C27" s="344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5"/>
      <c r="T27" s="27"/>
    </row>
    <row r="28" spans="1:25" ht="24.75" customHeight="1">
      <c r="A28" s="340" t="s">
        <v>180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27"/>
    </row>
    <row r="29" spans="1:25" ht="13.8" thickTop="1">
      <c r="X29" s="62"/>
    </row>
    <row r="30" spans="1:25">
      <c r="G30" s="78"/>
    </row>
    <row r="31" spans="1:25">
      <c r="G31" s="78"/>
    </row>
    <row r="32" spans="1:25">
      <c r="G32" s="79"/>
    </row>
  </sheetData>
  <mergeCells count="5">
    <mergeCell ref="F19:F20"/>
    <mergeCell ref="G19:G20"/>
    <mergeCell ref="A8:T8"/>
    <mergeCell ref="A28:S28"/>
    <mergeCell ref="A27:S27"/>
  </mergeCells>
  <phoneticPr fontId="4" type="noConversion"/>
  <printOptions horizontalCentered="1"/>
  <pageMargins left="0.23622047244094491" right="0.19685039370078741" top="0.39370078740157483" bottom="0.35433070866141736" header="0.39370078740157483" footer="0.35433070866141736"/>
  <pageSetup scale="39" orientation="landscape" blackAndWhite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/>
  <dimension ref="A1:H23"/>
  <sheetViews>
    <sheetView view="pageBreakPreview" zoomScaleNormal="100" zoomScaleSheetLayoutView="100" workbookViewId="0">
      <selection activeCell="I23" sqref="I23"/>
    </sheetView>
  </sheetViews>
  <sheetFormatPr baseColWidth="10" defaultColWidth="11.44140625" defaultRowHeight="13.2"/>
  <cols>
    <col min="1" max="1" width="10.109375" style="23" customWidth="1"/>
    <col min="2" max="2" width="41" customWidth="1"/>
    <col min="3" max="3" width="20" customWidth="1"/>
    <col min="4" max="4" width="9.88671875" bestFit="1" customWidth="1"/>
    <col min="5" max="5" width="9.5546875" hidden="1" customWidth="1"/>
    <col min="6" max="6" width="9.5546875" customWidth="1"/>
    <col min="7" max="7" width="21.44140625" bestFit="1" customWidth="1"/>
    <col min="8" max="8" width="1.44140625" customWidth="1"/>
  </cols>
  <sheetData>
    <row r="1" spans="1:6" ht="17.399999999999999">
      <c r="A1" s="17" t="str">
        <f>PROPONENTE!A1</f>
        <v>INSTITUTO NACIONAL DE VÍAS</v>
      </c>
      <c r="B1" s="1"/>
      <c r="C1" s="1"/>
      <c r="D1" s="1"/>
      <c r="E1" s="1"/>
      <c r="F1" s="1"/>
    </row>
    <row r="2" spans="1:6" ht="15.6">
      <c r="A2" s="19" t="str">
        <f>PROPONENTE!A2</f>
        <v>DIRECCIÓN GENERAL</v>
      </c>
      <c r="B2" s="4"/>
      <c r="C2" s="4"/>
      <c r="D2" s="4"/>
      <c r="E2" s="4"/>
      <c r="F2" s="4"/>
    </row>
    <row r="3" spans="1:6" ht="15.6">
      <c r="A3" s="20" t="str">
        <f>PROPONENTE!A3</f>
        <v>DIRECCIÓN DE CONTRATACIÓN</v>
      </c>
      <c r="B3" s="4"/>
      <c r="C3" s="4"/>
      <c r="D3" s="4"/>
      <c r="E3" s="4"/>
      <c r="F3" s="4"/>
    </row>
    <row r="4" spans="1:6">
      <c r="A4" s="21" t="str">
        <f>PROPONENTE!A4</f>
        <v>DIRECCION TERRITORIAL CASANARE</v>
      </c>
      <c r="B4" s="6"/>
      <c r="C4" s="6"/>
      <c r="D4" s="6"/>
      <c r="E4" s="6"/>
      <c r="F4" s="6"/>
    </row>
    <row r="5" spans="1:6">
      <c r="A5" s="20"/>
      <c r="B5" s="2"/>
      <c r="C5" s="2"/>
      <c r="D5" s="2"/>
      <c r="E5" s="2"/>
      <c r="F5" s="2"/>
    </row>
    <row r="6" spans="1:6">
      <c r="A6" s="20" t="str">
        <f>+PROPONENTE!A6</f>
        <v>INVITACION A PÚBLICA No. IP-DT-CAS-010-2024</v>
      </c>
      <c r="B6" s="7"/>
      <c r="C6" s="7"/>
      <c r="D6" s="7"/>
      <c r="E6" s="7"/>
      <c r="F6" s="7"/>
    </row>
    <row r="7" spans="1:6">
      <c r="A7" s="20"/>
      <c r="B7" s="2"/>
      <c r="C7" s="2"/>
      <c r="D7" s="2"/>
      <c r="E7" s="2"/>
      <c r="F7" s="2"/>
    </row>
    <row r="8" spans="1:6">
      <c r="A8" s="305" t="str">
        <f>+PROPONENTE!A8</f>
        <v>OBJETO: ADECUACIÓN EN EL EDIFICIO SEDE DEL INVIAS EN LA  TERRITORIAL CASANARE MEDIANTE EL MANTENIMIENTO DE AIRES ACONDICIONADOS, UPS Y PLANTA ELECTRICA</v>
      </c>
      <c r="B8" s="8"/>
      <c r="C8" s="8"/>
      <c r="D8" s="8"/>
      <c r="E8" s="8"/>
      <c r="F8" s="8"/>
    </row>
    <row r="9" spans="1:6">
      <c r="A9" s="20"/>
      <c r="B9" s="45"/>
      <c r="C9" s="2"/>
      <c r="D9" s="2"/>
      <c r="E9" s="2"/>
      <c r="F9" s="2"/>
    </row>
    <row r="10" spans="1:6" ht="15.6">
      <c r="A10" s="19" t="s">
        <v>181</v>
      </c>
      <c r="B10" s="4"/>
      <c r="C10" s="4"/>
      <c r="D10" s="4"/>
      <c r="E10" s="4"/>
      <c r="F10" s="4"/>
    </row>
    <row r="11" spans="1:6">
      <c r="A11" s="20"/>
      <c r="B11" s="2"/>
      <c r="C11" s="2"/>
      <c r="D11" s="2"/>
      <c r="E11" s="2"/>
      <c r="F11" s="2"/>
    </row>
    <row r="12" spans="1:6" ht="17.399999999999999">
      <c r="A12" s="17" t="s">
        <v>182</v>
      </c>
      <c r="B12" s="1"/>
      <c r="C12" s="1"/>
      <c r="D12" s="1"/>
      <c r="E12" s="1"/>
      <c r="F12" s="1"/>
    </row>
    <row r="13" spans="1:6" s="23" customFormat="1">
      <c r="A13" s="20"/>
      <c r="B13" s="5"/>
      <c r="C13" s="5"/>
      <c r="D13" s="5"/>
      <c r="E13" s="5"/>
      <c r="F13" s="5"/>
    </row>
    <row r="14" spans="1:6" ht="13.8" thickBot="1">
      <c r="A14" s="5"/>
      <c r="B14" s="2"/>
      <c r="C14" s="2"/>
      <c r="D14" s="2"/>
      <c r="E14" s="2"/>
      <c r="F14" s="2"/>
    </row>
    <row r="15" spans="1:6" ht="14.4" hidden="1" thickTop="1" thickBot="1">
      <c r="A15" s="28"/>
      <c r="B15" s="29"/>
      <c r="C15" s="30" t="s">
        <v>183</v>
      </c>
      <c r="D15" s="31">
        <f>+'FORMULARIO No 2A PFM'!P15/'FORMULARIO No 2A PFM'!N15</f>
        <v>1.5</v>
      </c>
      <c r="E15" s="60"/>
      <c r="F15" s="60"/>
    </row>
    <row r="16" spans="1:6" ht="14.4" thickTop="1" thickBot="1">
      <c r="A16" s="28"/>
      <c r="B16" s="29"/>
      <c r="C16" s="30" t="s">
        <v>184</v>
      </c>
      <c r="D16" s="31">
        <f>'FORMULARIO No 2A PFM'!P15</f>
        <v>3</v>
      </c>
      <c r="E16" s="60"/>
      <c r="F16" s="60"/>
    </row>
    <row r="17" spans="1:8" ht="14.4" thickTop="1" thickBot="1">
      <c r="A17" s="28"/>
      <c r="B17" s="29"/>
      <c r="C17" s="30" t="s">
        <v>185</v>
      </c>
      <c r="D17" s="31">
        <f>D16*1</f>
        <v>3</v>
      </c>
      <c r="E17" s="60"/>
      <c r="F17" s="60"/>
    </row>
    <row r="18" spans="1:8" ht="13.8" thickTop="1">
      <c r="A18" s="28"/>
      <c r="B18" s="29"/>
      <c r="C18" s="66"/>
      <c r="D18" s="60"/>
      <c r="E18" s="60"/>
      <c r="F18" s="60"/>
    </row>
    <row r="19" spans="1:8" ht="13.8" thickBot="1">
      <c r="A19" s="268"/>
      <c r="B19" s="9"/>
      <c r="C19" s="9"/>
      <c r="D19" s="9"/>
      <c r="E19" s="9"/>
      <c r="F19" s="9"/>
      <c r="G19" s="3"/>
    </row>
    <row r="20" spans="1:8" ht="13.8" thickTop="1">
      <c r="A20" s="53" t="s">
        <v>92</v>
      </c>
      <c r="B20" s="54" t="s">
        <v>93</v>
      </c>
      <c r="C20" s="54" t="s">
        <v>94</v>
      </c>
      <c r="D20" s="55" t="s">
        <v>151</v>
      </c>
      <c r="E20" s="68" t="s">
        <v>167</v>
      </c>
      <c r="F20" s="61" t="s">
        <v>186</v>
      </c>
      <c r="G20" s="56" t="s">
        <v>187</v>
      </c>
    </row>
    <row r="21" spans="1:8">
      <c r="A21" s="57" t="s">
        <v>95</v>
      </c>
      <c r="B21" s="58"/>
      <c r="C21" s="58" t="s">
        <v>96</v>
      </c>
      <c r="D21" s="58" t="s">
        <v>188</v>
      </c>
      <c r="E21" s="58" t="s">
        <v>188</v>
      </c>
      <c r="F21" s="58" t="s">
        <v>188</v>
      </c>
      <c r="G21" s="59" t="s">
        <v>189</v>
      </c>
    </row>
    <row r="22" spans="1:8" ht="2.25" customHeight="1">
      <c r="A22" s="57"/>
      <c r="B22" s="58"/>
      <c r="C22" s="58"/>
      <c r="D22" s="58"/>
      <c r="E22" s="58"/>
      <c r="F22" s="67"/>
      <c r="G22" s="269"/>
    </row>
    <row r="23" spans="1:8" ht="29.25" customHeight="1">
      <c r="A23" s="270">
        <f>PROPONENTE!A14</f>
        <v>1</v>
      </c>
      <c r="B23" s="271" t="str">
        <f>PROPONENTE!B14</f>
        <v>SERVIAIRES JM SAS</v>
      </c>
      <c r="C23" s="272">
        <f>PROPONENTE!C14</f>
        <v>1</v>
      </c>
      <c r="D23" s="273">
        <f>'FORMULARIO No 2A PFM'!R25</f>
        <v>34.758912931034487</v>
      </c>
      <c r="E23" s="273">
        <f>'FORMULARIO No 2A PFM'!T25</f>
        <v>25.862068965517242</v>
      </c>
      <c r="F23" s="73">
        <f>'FORMULARIO No 2A PFM'!S25</f>
        <v>34.758912931034487</v>
      </c>
      <c r="G23" s="238" t="str">
        <f>+'FORMULARIO No 2A PFM'!A28</f>
        <v>ADMISIBLE</v>
      </c>
      <c r="H23" s="219" t="str">
        <f>IF(D23&gt;$D$16,"ADMISIBLE","NO ADMISIBLE")</f>
        <v>ADMISIBLE</v>
      </c>
    </row>
  </sheetData>
  <sheetProtection algorithmName="SHA-512" hashValue="ilB4naRZpDzwVqpaiWiSpp3kY+A/ORiP6VxwdOlsAubEVaEjQe7mx9HHrTucpj2Holj9CMT++B14PK182eHFJQ==" saltValue="dpIyXUsPNLkyAhNwyDBIiw==" spinCount="100000" sheet="1" objects="1" scenarios="1"/>
  <phoneticPr fontId="4" type="noConversion"/>
  <printOptions horizontalCentered="1" verticalCentered="1"/>
  <pageMargins left="0.39370078740157483" right="0.39370078740157483" top="0.39370078740157483" bottom="1.5748031496062993" header="0" footer="0"/>
  <pageSetup scale="8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A1:E16"/>
  <sheetViews>
    <sheetView view="pageBreakPreview" topLeftCell="A8" zoomScaleNormal="100" zoomScaleSheetLayoutView="100" workbookViewId="0">
      <selection activeCell="F33" sqref="F33"/>
    </sheetView>
  </sheetViews>
  <sheetFormatPr baseColWidth="10" defaultColWidth="11.44140625" defaultRowHeight="13.2"/>
  <cols>
    <col min="1" max="1" width="9.5546875" style="23" customWidth="1"/>
    <col min="2" max="2" width="34.5546875" style="23" customWidth="1"/>
    <col min="3" max="4" width="10.33203125" style="23" customWidth="1"/>
    <col min="5" max="5" width="12" style="23" customWidth="1"/>
    <col min="6" max="6" width="3.5546875" style="23" customWidth="1"/>
    <col min="7" max="16384" width="11.44140625" style="23"/>
  </cols>
  <sheetData>
    <row r="1" spans="1:5" ht="17.399999999999999">
      <c r="A1" s="306" t="str">
        <f>PROPONENTE!A1</f>
        <v>INSTITUTO NACIONAL DE VÍAS</v>
      </c>
      <c r="B1" s="306"/>
      <c r="C1" s="306"/>
      <c r="D1" s="268"/>
      <c r="E1" s="306"/>
    </row>
    <row r="2" spans="1:5" ht="15.6">
      <c r="A2" s="307" t="str">
        <f>PROPONENTE!A2</f>
        <v>DIRECCIÓN GENERAL</v>
      </c>
      <c r="B2" s="307"/>
      <c r="C2" s="307"/>
      <c r="D2" s="268"/>
      <c r="E2" s="307"/>
    </row>
    <row r="3" spans="1:5" ht="15.75" customHeight="1">
      <c r="A3" s="20" t="str">
        <f>PROPONENTE!A3</f>
        <v>DIRECCIÓN DE CONTRATACIÓN</v>
      </c>
      <c r="B3" s="20"/>
      <c r="C3" s="20"/>
      <c r="D3" s="268"/>
      <c r="E3" s="20"/>
    </row>
    <row r="4" spans="1:5">
      <c r="A4" s="308" t="str">
        <f>PROPONENTE!A4</f>
        <v>DIRECCION TERRITORIAL CASANARE</v>
      </c>
      <c r="B4" s="308"/>
      <c r="C4" s="308"/>
      <c r="D4" s="268"/>
      <c r="E4" s="308"/>
    </row>
    <row r="5" spans="1:5">
      <c r="A5" s="20"/>
      <c r="B5" s="296"/>
      <c r="C5" s="296"/>
      <c r="D5" s="74"/>
      <c r="E5" s="309"/>
    </row>
    <row r="6" spans="1:5">
      <c r="A6" s="310" t="str">
        <f>+PROPONENTE!A6</f>
        <v>INVITACION A PÚBLICA No. IP-DT-CAS-010-2024</v>
      </c>
      <c r="B6" s="310"/>
      <c r="C6" s="310"/>
      <c r="D6" s="274"/>
      <c r="E6" s="310"/>
    </row>
    <row r="7" spans="1:5">
      <c r="A7" s="20"/>
      <c r="B7" s="311"/>
      <c r="C7" s="311"/>
      <c r="D7" s="312"/>
      <c r="E7" s="313"/>
    </row>
    <row r="8" spans="1:5" ht="39" customHeight="1">
      <c r="A8" s="314" t="str">
        <f>+PROPONENTE!A8</f>
        <v>OBJETO: ADECUACIÓN EN EL EDIFICIO SEDE DEL INVIAS EN LA  TERRITORIAL CASANARE MEDIANTE EL MANTENIMIENTO DE AIRES ACONDICIONADOS, UPS Y PLANTA ELECTRICA</v>
      </c>
      <c r="B8" s="315"/>
      <c r="C8" s="315"/>
      <c r="D8" s="268"/>
      <c r="E8" s="315"/>
    </row>
    <row r="9" spans="1:5">
      <c r="A9" s="20"/>
      <c r="B9" s="297"/>
      <c r="C9" s="296"/>
      <c r="D9" s="74"/>
      <c r="E9" s="309"/>
    </row>
    <row r="10" spans="1:5" ht="15.6">
      <c r="A10" s="307" t="s">
        <v>190</v>
      </c>
      <c r="B10" s="307"/>
      <c r="C10" s="307"/>
      <c r="D10" s="268"/>
      <c r="E10" s="307"/>
    </row>
    <row r="11" spans="1:5">
      <c r="A11" s="20"/>
      <c r="B11" s="296"/>
      <c r="C11" s="296"/>
      <c r="D11" s="74"/>
      <c r="E11" s="309"/>
    </row>
    <row r="12" spans="1:5" ht="17.399999999999999">
      <c r="A12" s="306" t="s">
        <v>191</v>
      </c>
      <c r="B12" s="306"/>
      <c r="C12" s="306"/>
      <c r="D12" s="268"/>
      <c r="E12" s="306"/>
    </row>
    <row r="13" spans="1:5" ht="13.8" thickBot="1">
      <c r="A13" s="74"/>
      <c r="B13" s="74"/>
      <c r="C13" s="74"/>
      <c r="D13" s="74"/>
      <c r="E13" s="74"/>
    </row>
    <row r="14" spans="1:5" ht="13.8" thickTop="1">
      <c r="A14" s="10" t="s">
        <v>92</v>
      </c>
      <c r="B14" s="25" t="s">
        <v>93</v>
      </c>
      <c r="C14" s="25" t="s">
        <v>192</v>
      </c>
      <c r="D14" s="47" t="s">
        <v>193</v>
      </c>
      <c r="E14" s="48" t="s">
        <v>187</v>
      </c>
    </row>
    <row r="15" spans="1:5" ht="13.8" thickBot="1">
      <c r="A15" s="49" t="s">
        <v>95</v>
      </c>
      <c r="B15" s="44"/>
      <c r="C15" s="50" t="s">
        <v>194</v>
      </c>
      <c r="D15" s="51" t="s">
        <v>195</v>
      </c>
      <c r="E15" s="52" t="s">
        <v>189</v>
      </c>
    </row>
    <row r="16" spans="1:5" ht="33.75" customHeight="1">
      <c r="A16" s="275">
        <f>PROPONENTE!A14</f>
        <v>1</v>
      </c>
      <c r="B16" s="276" t="str">
        <f>PROPONENTE!B14</f>
        <v>SERVIAIRES JM SAS</v>
      </c>
      <c r="C16" s="94" t="s">
        <v>180</v>
      </c>
      <c r="D16" s="94" t="str">
        <f>+EXPERIENCIA!G23</f>
        <v>ADMISIBLE</v>
      </c>
      <c r="E16" s="277" t="str">
        <f>IF(OR(COUNTIF(C16:D16,0)&gt;0),"RECHAZADA",IF(OR(COUNTIF(C16:D16,"NO ADMISIBLE")&gt;0),"NO ADMISIBLE","ADMISIBLE"))</f>
        <v>ADMISIBLE</v>
      </c>
    </row>
  </sheetData>
  <sheetProtection algorithmName="SHA-512" hashValue="El9rSR456eouWE/RbEXtQR7+NKnu0C9ipKMOWFMyC7Ma+DXNT+7hk/bvGGy5FADUiOhn/Cnfa9W9m5KwQII7yA==" saltValue="q57Rja0ZpXzP6/WfTbTvbg==" spinCount="100000" sheet="1" objects="1" scenarios="1"/>
  <phoneticPr fontId="4" type="noConversion"/>
  <conditionalFormatting sqref="C16:E16">
    <cfRule type="cellIs" dxfId="1" priority="1" stopIfTrue="1" operator="equal">
      <formula>"NO ADMISIBLE"</formula>
    </cfRule>
  </conditionalFormatting>
  <conditionalFormatting sqref="E16">
    <cfRule type="cellIs" dxfId="0" priority="3" stopIfTrue="1" operator="equal">
      <formula>"RECHAZADA"</formula>
    </cfRule>
  </conditionalFormatting>
  <printOptions horizontalCentered="1"/>
  <pageMargins left="0.39370078740157483" right="0.39370078740157483" top="1.1811023622047245" bottom="0.62992125984251968" header="1.1811023622047245" footer="0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3"/>
  <dimension ref="A1:F44"/>
  <sheetViews>
    <sheetView topLeftCell="A25" workbookViewId="0">
      <selection activeCell="C44" sqref="C44"/>
    </sheetView>
  </sheetViews>
  <sheetFormatPr baseColWidth="10" defaultColWidth="11.44140625" defaultRowHeight="13.2"/>
  <cols>
    <col min="2" max="2" width="2.109375" customWidth="1"/>
    <col min="3" max="3" width="17.109375" customWidth="1"/>
    <col min="4" max="4" width="12.5546875" customWidth="1"/>
    <col min="6" max="6" width="11.44140625" style="34"/>
  </cols>
  <sheetData>
    <row r="1" spans="1:5">
      <c r="A1" s="346" t="s">
        <v>196</v>
      </c>
      <c r="B1" s="346"/>
      <c r="C1" s="346"/>
      <c r="D1" s="33" t="s">
        <v>197</v>
      </c>
    </row>
    <row r="2" spans="1:5">
      <c r="A2" s="35">
        <v>29588</v>
      </c>
      <c r="B2" s="35"/>
      <c r="C2" s="35">
        <v>29952</v>
      </c>
      <c r="D2" s="36">
        <v>5700</v>
      </c>
      <c r="E2" s="37" t="e">
        <f>+D2/D1-1</f>
        <v>#VALUE!</v>
      </c>
    </row>
    <row r="3" spans="1:5">
      <c r="A3" s="35">
        <v>29953</v>
      </c>
      <c r="B3" s="35"/>
      <c r="C3" s="35">
        <v>30317</v>
      </c>
      <c r="D3" s="36">
        <v>7410</v>
      </c>
      <c r="E3" s="37">
        <f>+D3/D2-1</f>
        <v>0.30000000000000004</v>
      </c>
    </row>
    <row r="4" spans="1:5">
      <c r="A4" s="35">
        <v>30318</v>
      </c>
      <c r="B4" s="35"/>
      <c r="C4" s="35">
        <v>30682</v>
      </c>
      <c r="D4" s="36">
        <v>9261</v>
      </c>
      <c r="E4" s="37">
        <f t="shared" ref="E4:E42" si="0">+D4/D3-1</f>
        <v>0.24979757085020249</v>
      </c>
    </row>
    <row r="5" spans="1:5">
      <c r="A5" s="35">
        <v>30683</v>
      </c>
      <c r="B5" s="35"/>
      <c r="C5" s="35">
        <v>31048</v>
      </c>
      <c r="D5" s="36">
        <v>11298</v>
      </c>
      <c r="E5" s="37">
        <f t="shared" si="0"/>
        <v>0.21995464852607705</v>
      </c>
    </row>
    <row r="6" spans="1:5">
      <c r="A6" s="38">
        <v>31049</v>
      </c>
      <c r="B6" s="35"/>
      <c r="C6" s="35">
        <v>31413</v>
      </c>
      <c r="D6" s="36">
        <v>13557.6</v>
      </c>
      <c r="E6" s="37">
        <f t="shared" si="0"/>
        <v>0.19999999999999996</v>
      </c>
    </row>
    <row r="7" spans="1:5">
      <c r="A7" s="35">
        <v>31414</v>
      </c>
      <c r="B7" s="35"/>
      <c r="C7" s="35">
        <v>31778</v>
      </c>
      <c r="D7" s="36">
        <v>16611.400000000001</v>
      </c>
      <c r="E7" s="37">
        <f t="shared" si="0"/>
        <v>0.22524635628724865</v>
      </c>
    </row>
    <row r="8" spans="1:5">
      <c r="A8" s="35">
        <v>31779</v>
      </c>
      <c r="B8" s="35"/>
      <c r="C8" s="35">
        <v>32143</v>
      </c>
      <c r="D8" s="36">
        <v>20509.8</v>
      </c>
      <c r="E8" s="37">
        <f t="shared" si="0"/>
        <v>0.23468220619574498</v>
      </c>
    </row>
    <row r="9" spans="1:5">
      <c r="A9" s="35">
        <v>32144</v>
      </c>
      <c r="B9" s="35"/>
      <c r="C9" s="35">
        <v>32508</v>
      </c>
      <c r="D9" s="36">
        <v>25637.4</v>
      </c>
      <c r="E9" s="37">
        <f t="shared" si="0"/>
        <v>0.25000731357692429</v>
      </c>
    </row>
    <row r="10" spans="1:5">
      <c r="A10" s="35">
        <v>32509</v>
      </c>
      <c r="B10" s="35"/>
      <c r="C10" s="35">
        <v>32873</v>
      </c>
      <c r="D10" s="36">
        <v>32559.599999999999</v>
      </c>
      <c r="E10" s="37">
        <f t="shared" si="0"/>
        <v>0.27000397856256853</v>
      </c>
    </row>
    <row r="11" spans="1:5">
      <c r="A11" s="38">
        <v>32874</v>
      </c>
      <c r="B11" s="35"/>
      <c r="C11" s="35">
        <v>33238</v>
      </c>
      <c r="D11" s="36">
        <v>41025</v>
      </c>
      <c r="E11" s="37">
        <f t="shared" si="0"/>
        <v>0.25999705156083008</v>
      </c>
    </row>
    <row r="12" spans="1:5">
      <c r="A12" s="35">
        <v>33239</v>
      </c>
      <c r="B12" s="35"/>
      <c r="C12" s="35">
        <v>33603</v>
      </c>
      <c r="D12" s="36">
        <v>51720</v>
      </c>
      <c r="E12" s="37">
        <f t="shared" si="0"/>
        <v>0.26069469835466186</v>
      </c>
    </row>
    <row r="13" spans="1:5">
      <c r="A13" s="35">
        <v>33604</v>
      </c>
      <c r="B13" s="35"/>
      <c r="C13" s="35">
        <v>33969</v>
      </c>
      <c r="D13" s="36">
        <v>65190</v>
      </c>
      <c r="E13" s="37">
        <f t="shared" si="0"/>
        <v>0.26044083526682127</v>
      </c>
    </row>
    <row r="14" spans="1:5">
      <c r="A14" s="35">
        <v>33970</v>
      </c>
      <c r="B14" s="35"/>
      <c r="C14" s="35">
        <v>34334</v>
      </c>
      <c r="D14" s="36">
        <v>81510</v>
      </c>
      <c r="E14" s="37">
        <f t="shared" si="0"/>
        <v>0.25034514496088356</v>
      </c>
    </row>
    <row r="15" spans="1:5">
      <c r="A15" s="35">
        <v>34335</v>
      </c>
      <c r="B15" s="35"/>
      <c r="C15" s="35">
        <v>34699</v>
      </c>
      <c r="D15" s="36">
        <v>98700</v>
      </c>
      <c r="E15" s="37">
        <f t="shared" si="0"/>
        <v>0.21089436878910561</v>
      </c>
    </row>
    <row r="16" spans="1:5">
      <c r="A16" s="38">
        <v>34700</v>
      </c>
      <c r="B16" s="35"/>
      <c r="C16" s="35">
        <v>35064</v>
      </c>
      <c r="D16" s="36">
        <v>118933.5</v>
      </c>
      <c r="E16" s="37">
        <f t="shared" si="0"/>
        <v>0.20500000000000007</v>
      </c>
    </row>
    <row r="17" spans="1:5">
      <c r="A17" s="35">
        <v>35065</v>
      </c>
      <c r="B17" s="35"/>
      <c r="C17" s="35">
        <v>35430</v>
      </c>
      <c r="D17" s="36">
        <v>142125</v>
      </c>
      <c r="E17" s="37">
        <f t="shared" si="0"/>
        <v>0.19499552270806797</v>
      </c>
    </row>
    <row r="18" spans="1:5">
      <c r="A18" s="35">
        <v>35431</v>
      </c>
      <c r="B18" s="35"/>
      <c r="C18" s="35">
        <v>35795</v>
      </c>
      <c r="D18" s="36">
        <v>172005</v>
      </c>
      <c r="E18" s="37">
        <f t="shared" si="0"/>
        <v>0.21023746701846968</v>
      </c>
    </row>
    <row r="19" spans="1:5">
      <c r="A19" s="35">
        <v>35796</v>
      </c>
      <c r="B19" s="35"/>
      <c r="C19" s="35">
        <v>36160</v>
      </c>
      <c r="D19" s="36">
        <v>203826</v>
      </c>
      <c r="E19" s="37">
        <f t="shared" si="0"/>
        <v>0.1850004360338362</v>
      </c>
    </row>
    <row r="20" spans="1:5">
      <c r="A20" s="35">
        <v>36161</v>
      </c>
      <c r="B20" s="35"/>
      <c r="C20" s="35">
        <v>36525</v>
      </c>
      <c r="D20" s="36">
        <v>236460</v>
      </c>
      <c r="E20" s="37">
        <f t="shared" si="0"/>
        <v>0.16010715021636091</v>
      </c>
    </row>
    <row r="21" spans="1:5">
      <c r="A21" s="38">
        <v>36526</v>
      </c>
      <c r="B21" s="35"/>
      <c r="C21" s="35">
        <v>36891</v>
      </c>
      <c r="D21" s="36">
        <v>260100</v>
      </c>
      <c r="E21" s="37">
        <f t="shared" si="0"/>
        <v>9.9974625729510214E-2</v>
      </c>
    </row>
    <row r="22" spans="1:5">
      <c r="A22" s="35">
        <v>36892</v>
      </c>
      <c r="B22" s="35"/>
      <c r="C22" s="35">
        <v>37256</v>
      </c>
      <c r="D22" s="36">
        <v>286000</v>
      </c>
      <c r="E22" s="37">
        <f t="shared" si="0"/>
        <v>9.9577085736255233E-2</v>
      </c>
    </row>
    <row r="23" spans="1:5">
      <c r="A23" s="35">
        <v>37257</v>
      </c>
      <c r="B23" s="35"/>
      <c r="C23" s="35">
        <v>37621</v>
      </c>
      <c r="D23" s="36">
        <v>309000</v>
      </c>
      <c r="E23" s="37">
        <f t="shared" si="0"/>
        <v>8.0419580419580416E-2</v>
      </c>
    </row>
    <row r="24" spans="1:5">
      <c r="A24" s="35">
        <v>37622</v>
      </c>
      <c r="B24" s="35"/>
      <c r="C24" s="35">
        <v>37986</v>
      </c>
      <c r="D24" s="36">
        <v>332000</v>
      </c>
      <c r="E24" s="37">
        <f t="shared" si="0"/>
        <v>7.4433656957928696E-2</v>
      </c>
    </row>
    <row r="25" spans="1:5">
      <c r="A25" s="35">
        <v>37987</v>
      </c>
      <c r="B25" s="35"/>
      <c r="C25" s="35">
        <v>38352</v>
      </c>
      <c r="D25" s="36">
        <v>358000</v>
      </c>
      <c r="E25" s="37">
        <f t="shared" si="0"/>
        <v>7.8313253012048278E-2</v>
      </c>
    </row>
    <row r="26" spans="1:5">
      <c r="A26" s="38">
        <v>38353</v>
      </c>
      <c r="B26" s="35"/>
      <c r="C26" s="35">
        <v>38717</v>
      </c>
      <c r="D26" s="36">
        <v>381500</v>
      </c>
      <c r="E26" s="37">
        <f t="shared" si="0"/>
        <v>6.5642458100558576E-2</v>
      </c>
    </row>
    <row r="27" spans="1:5">
      <c r="A27" s="35">
        <v>38718</v>
      </c>
      <c r="B27" s="35"/>
      <c r="C27" s="35">
        <v>39082</v>
      </c>
      <c r="D27" s="36">
        <v>408000</v>
      </c>
      <c r="E27" s="37">
        <f t="shared" si="0"/>
        <v>6.9462647444298753E-2</v>
      </c>
    </row>
    <row r="28" spans="1:5">
      <c r="A28" s="35">
        <v>39083</v>
      </c>
      <c r="B28" s="35"/>
      <c r="C28" s="35">
        <v>39447</v>
      </c>
      <c r="D28" s="36">
        <v>433700</v>
      </c>
      <c r="E28" s="37">
        <f t="shared" si="0"/>
        <v>6.2990196078431371E-2</v>
      </c>
    </row>
    <row r="29" spans="1:5">
      <c r="A29" s="35">
        <v>39448</v>
      </c>
      <c r="B29" s="35"/>
      <c r="C29" s="35">
        <v>39813</v>
      </c>
      <c r="D29" s="36">
        <v>461500</v>
      </c>
      <c r="E29" s="37">
        <f t="shared" si="0"/>
        <v>6.4099608023979737E-2</v>
      </c>
    </row>
    <row r="30" spans="1:5">
      <c r="A30" s="35">
        <v>39814</v>
      </c>
      <c r="B30" s="35"/>
      <c r="C30" s="35">
        <v>40178</v>
      </c>
      <c r="D30" s="36">
        <v>496900</v>
      </c>
      <c r="E30" s="37">
        <f t="shared" si="0"/>
        <v>7.6706392199350049E-2</v>
      </c>
    </row>
    <row r="31" spans="1:5">
      <c r="A31" s="38">
        <v>40179</v>
      </c>
      <c r="B31" s="35"/>
      <c r="C31" s="35">
        <v>40543</v>
      </c>
      <c r="D31" s="36">
        <v>515000</v>
      </c>
      <c r="E31" s="37">
        <f t="shared" si="0"/>
        <v>3.6425840209297622E-2</v>
      </c>
    </row>
    <row r="32" spans="1:5">
      <c r="A32" s="35">
        <v>40544</v>
      </c>
      <c r="B32" s="35"/>
      <c r="C32" s="35">
        <v>40908</v>
      </c>
      <c r="D32" s="36">
        <v>536500</v>
      </c>
      <c r="E32" s="37">
        <f t="shared" si="0"/>
        <v>4.1747572815533873E-2</v>
      </c>
    </row>
    <row r="33" spans="1:5">
      <c r="A33" s="35">
        <v>40909</v>
      </c>
      <c r="B33" s="35"/>
      <c r="C33" s="35">
        <v>41274</v>
      </c>
      <c r="D33" s="36">
        <v>566700</v>
      </c>
      <c r="E33" s="37">
        <f t="shared" si="0"/>
        <v>5.6290773532152949E-2</v>
      </c>
    </row>
    <row r="34" spans="1:5">
      <c r="A34" s="35">
        <v>41275</v>
      </c>
      <c r="B34" s="35"/>
      <c r="C34" s="35">
        <v>41639</v>
      </c>
      <c r="D34" s="36">
        <v>589500</v>
      </c>
      <c r="E34" s="37">
        <f t="shared" si="0"/>
        <v>4.0232927474854518E-2</v>
      </c>
    </row>
    <row r="35" spans="1:5">
      <c r="A35" s="35">
        <v>41640</v>
      </c>
      <c r="B35" s="35"/>
      <c r="C35" s="35">
        <v>42004</v>
      </c>
      <c r="D35" s="36">
        <v>616000</v>
      </c>
      <c r="E35" s="37">
        <f t="shared" si="0"/>
        <v>4.495335029686176E-2</v>
      </c>
    </row>
    <row r="36" spans="1:5">
      <c r="A36" s="35">
        <v>42005</v>
      </c>
      <c r="B36" s="35"/>
      <c r="C36" s="35">
        <v>42369</v>
      </c>
      <c r="D36" s="36">
        <v>644350</v>
      </c>
      <c r="E36" s="37">
        <f t="shared" si="0"/>
        <v>4.6022727272727382E-2</v>
      </c>
    </row>
    <row r="37" spans="1:5">
      <c r="A37" s="35">
        <v>42370</v>
      </c>
      <c r="B37" s="35"/>
      <c r="C37" s="35">
        <v>42735</v>
      </c>
      <c r="D37" s="36">
        <v>689455</v>
      </c>
      <c r="E37" s="37">
        <f t="shared" si="0"/>
        <v>7.0000775975789464E-2</v>
      </c>
    </row>
    <row r="38" spans="1:5">
      <c r="A38" s="35">
        <v>42736</v>
      </c>
      <c r="B38" s="35"/>
      <c r="C38" s="35">
        <v>43100</v>
      </c>
      <c r="D38" s="36">
        <v>737717</v>
      </c>
      <c r="E38" s="37">
        <f t="shared" si="0"/>
        <v>7.0000217563147782E-2</v>
      </c>
    </row>
    <row r="39" spans="1:5">
      <c r="A39" s="35">
        <v>43101</v>
      </c>
      <c r="C39" s="35">
        <v>43465</v>
      </c>
      <c r="D39" s="36">
        <v>781242</v>
      </c>
      <c r="E39" s="37">
        <f t="shared" si="0"/>
        <v>5.8999589273393438E-2</v>
      </c>
    </row>
    <row r="40" spans="1:5">
      <c r="A40" s="35">
        <v>43466</v>
      </c>
      <c r="C40" s="35">
        <v>43830</v>
      </c>
      <c r="D40" s="36">
        <v>828116</v>
      </c>
      <c r="E40" s="37">
        <f t="shared" si="0"/>
        <v>5.9999334393184167E-2</v>
      </c>
    </row>
    <row r="41" spans="1:5">
      <c r="A41" s="35">
        <v>43831</v>
      </c>
      <c r="C41" s="35">
        <v>44196</v>
      </c>
      <c r="D41" s="36">
        <v>877803</v>
      </c>
      <c r="E41" s="37">
        <f t="shared" si="0"/>
        <v>6.0000048302411679E-2</v>
      </c>
    </row>
    <row r="42" spans="1:5">
      <c r="A42" s="35">
        <v>44197</v>
      </c>
      <c r="C42" s="35">
        <v>44561</v>
      </c>
      <c r="D42" s="36">
        <v>908526</v>
      </c>
      <c r="E42" s="37">
        <f t="shared" si="0"/>
        <v>3.4999880383183912E-2</v>
      </c>
    </row>
    <row r="43" spans="1:5">
      <c r="A43" s="35">
        <v>44562</v>
      </c>
      <c r="C43" s="35">
        <v>44926</v>
      </c>
      <c r="D43" s="36">
        <v>1000000</v>
      </c>
      <c r="E43" s="37">
        <f t="shared" ref="E43" si="1">+D43/D42-1</f>
        <v>0.10068396501586085</v>
      </c>
    </row>
    <row r="44" spans="1:5">
      <c r="A44" s="35">
        <v>44927</v>
      </c>
      <c r="C44" s="35">
        <v>45291</v>
      </c>
      <c r="D44" s="36">
        <v>1160000</v>
      </c>
      <c r="E44" s="37">
        <f t="shared" ref="E44" si="2">+D44/D43-1</f>
        <v>0.15999999999999992</v>
      </c>
    </row>
  </sheetData>
  <sheetProtection algorithmName="SHA-512" hashValue="wShF6DKWphhF5q/l24uDobPnbV9yjbOGOxZ8wcUoo/AaCz4a25yFBW78ayfMEc+nR2liCDrhELqxYbsYWreNMw==" saltValue="pK7eT2NNvoN3MCgHDDnbDA==" spinCount="100000" sheet="1" objects="1" scenarios="1"/>
  <mergeCells count="1">
    <mergeCell ref="A1:C1"/>
  </mergeCells>
  <phoneticPr fontId="4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13</vt:i4>
      </vt:variant>
    </vt:vector>
  </HeadingPairs>
  <TitlesOfParts>
    <vt:vector size="23" baseType="lpstr">
      <vt:lpstr>Propuestas recibidas</vt:lpstr>
      <vt:lpstr>Valor propuestas</vt:lpstr>
      <vt:lpstr>Revision económica</vt:lpstr>
      <vt:lpstr>OrdenValor </vt:lpstr>
      <vt:lpstr>PROPONENTE</vt:lpstr>
      <vt:lpstr>REQUISITOS HABILITANTES</vt:lpstr>
      <vt:lpstr>FORMULARIO No 2A PFM</vt:lpstr>
      <vt:lpstr>EXPERIENCIA</vt:lpstr>
      <vt:lpstr>RESUMEN</vt:lpstr>
      <vt:lpstr>SMLM</vt:lpstr>
      <vt:lpstr>EXPERIENCIA!Área_de_impresión</vt:lpstr>
      <vt:lpstr>'FORMULARIO No 2A PFM'!Área_de_impresión</vt:lpstr>
      <vt:lpstr>'OrdenValor '!Área_de_impresión</vt:lpstr>
      <vt:lpstr>PROPONENTE!Área_de_impresión</vt:lpstr>
      <vt:lpstr>'REQUISITOS HABILITANTES'!Área_de_impresión</vt:lpstr>
      <vt:lpstr>RESUMEN!Área_de_impresión</vt:lpstr>
      <vt:lpstr>'Revision económica'!Área_de_impresión</vt:lpstr>
      <vt:lpstr>SMLM!Área_de_impresión</vt:lpstr>
      <vt:lpstr>'Valor propuestas'!Área_de_impresión</vt:lpstr>
      <vt:lpstr>EXPERIENCIA!Títulos_a_imprimir</vt:lpstr>
      <vt:lpstr>'FORMULARIO No 2A PFM'!Títulos_a_imprimir</vt:lpstr>
      <vt:lpstr>PROPONENTE!Títulos_a_imprimir</vt:lpstr>
      <vt:lpstr>'Revision económica'!Títulos_a_imprimir</vt:lpstr>
    </vt:vector>
  </TitlesOfParts>
  <Manager/>
  <Company>INSTITUTO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ANTONIO POLANIA PUENTES</dc:creator>
  <cp:keywords/>
  <dc:description/>
  <cp:lastModifiedBy>Jaime Ivan González Solarte</cp:lastModifiedBy>
  <cp:revision/>
  <dcterms:created xsi:type="dcterms:W3CDTF">2003-08-04T15:33:07Z</dcterms:created>
  <dcterms:modified xsi:type="dcterms:W3CDTF">2024-08-27T23:39:51Z</dcterms:modified>
  <cp:category/>
  <cp:contentStatus/>
</cp:coreProperties>
</file>