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sanchep\OneDrive - Consejo Superior de la Judicatura\Escritorio\"/>
    </mc:Choice>
  </mc:AlternateContent>
  <bookViews>
    <workbookView xWindow="0" yWindow="0" windowWidth="28800" windowHeight="12330" activeTab="1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" i="2" l="1"/>
  <c r="Q7" i="2"/>
  <c r="J7" i="2"/>
  <c r="Q14" i="2"/>
  <c r="R14" i="2" s="1"/>
  <c r="M14" i="2"/>
  <c r="L14" i="2"/>
  <c r="J14" i="2"/>
  <c r="I14" i="2"/>
  <c r="G14" i="2"/>
  <c r="F14" i="2"/>
  <c r="Q13" i="2"/>
  <c r="S13" i="2" s="1"/>
  <c r="P13" i="2"/>
  <c r="J13" i="2"/>
  <c r="I13" i="2"/>
  <c r="G13" i="2"/>
  <c r="F13" i="2"/>
  <c r="Q12" i="2"/>
  <c r="S12" i="2" s="1"/>
  <c r="P12" i="2"/>
  <c r="J12" i="2"/>
  <c r="I12" i="2"/>
  <c r="G12" i="2"/>
  <c r="F12" i="2"/>
  <c r="Q11" i="2"/>
  <c r="S11" i="2" s="1"/>
  <c r="P11" i="2"/>
  <c r="M11" i="2"/>
  <c r="L11" i="2"/>
  <c r="J11" i="2"/>
  <c r="I11" i="2"/>
  <c r="G11" i="2"/>
  <c r="Q10" i="2"/>
  <c r="S10" i="2" s="1"/>
  <c r="P10" i="2"/>
  <c r="M10" i="2"/>
  <c r="L10" i="2"/>
  <c r="J10" i="2"/>
  <c r="I10" i="2"/>
  <c r="G10" i="2"/>
  <c r="Q9" i="2"/>
  <c r="R9" i="2" s="1"/>
  <c r="P9" i="2"/>
  <c r="M9" i="2"/>
  <c r="L9" i="2"/>
  <c r="J9" i="2"/>
  <c r="I9" i="2"/>
  <c r="G9" i="2"/>
  <c r="Q8" i="2"/>
  <c r="S8" i="2" s="1"/>
  <c r="P8" i="2"/>
  <c r="M8" i="2"/>
  <c r="L8" i="2"/>
  <c r="J8" i="2"/>
  <c r="I8" i="2"/>
  <c r="G8" i="2"/>
  <c r="F8" i="2"/>
  <c r="R7" i="2"/>
  <c r="P7" i="2"/>
  <c r="M7" i="2"/>
  <c r="L7" i="2"/>
  <c r="G7" i="2"/>
  <c r="F7" i="2"/>
  <c r="Q6" i="2"/>
  <c r="R6" i="2" s="1"/>
  <c r="P6" i="2"/>
  <c r="M6" i="2"/>
  <c r="L6" i="2"/>
  <c r="J6" i="2"/>
  <c r="I6" i="2"/>
  <c r="G6" i="2"/>
  <c r="Q5" i="2"/>
  <c r="R5" i="2" s="1"/>
  <c r="P5" i="2"/>
  <c r="M5" i="2"/>
  <c r="L5" i="2"/>
  <c r="J5" i="2"/>
  <c r="I5" i="2"/>
  <c r="G5" i="2"/>
  <c r="F5" i="2"/>
  <c r="Q4" i="2"/>
  <c r="P4" i="2"/>
  <c r="M4" i="2"/>
  <c r="L4" i="2"/>
  <c r="J4" i="2"/>
  <c r="I4" i="2"/>
  <c r="G4" i="2"/>
  <c r="F4" i="2"/>
  <c r="I7" i="2" l="1"/>
  <c r="R11" i="2"/>
  <c r="R13" i="2"/>
  <c r="M15" i="2"/>
  <c r="L15" i="2" s="1"/>
  <c r="G15" i="2"/>
  <c r="R12" i="2"/>
  <c r="P15" i="2"/>
  <c r="O15" i="2" s="1"/>
  <c r="O16" i="2" s="1"/>
  <c r="J15" i="2"/>
  <c r="I15" i="2" s="1"/>
  <c r="I16" i="2" s="1"/>
  <c r="S14" i="2"/>
  <c r="R8" i="2"/>
  <c r="S9" i="2"/>
  <c r="R4" i="2"/>
  <c r="S6" i="2"/>
  <c r="S5" i="2"/>
  <c r="R10" i="2"/>
  <c r="S7" i="2"/>
  <c r="S15" i="2" l="1"/>
  <c r="S16" i="2"/>
  <c r="S17" i="2" s="1"/>
  <c r="L16" i="2"/>
  <c r="F15" i="2"/>
  <c r="F16" i="2" s="1"/>
  <c r="S20" i="2"/>
  <c r="Q20" i="2"/>
  <c r="T15" i="1"/>
  <c r="U15" i="1"/>
  <c r="U5" i="1"/>
  <c r="U6" i="1"/>
  <c r="U7" i="1"/>
  <c r="U8" i="1"/>
  <c r="U9" i="1"/>
  <c r="U10" i="1"/>
  <c r="U11" i="1"/>
  <c r="U12" i="1"/>
  <c r="U13" i="1"/>
  <c r="U14" i="1"/>
  <c r="U4" i="1"/>
  <c r="T5" i="1"/>
  <c r="T6" i="1"/>
  <c r="T7" i="1"/>
  <c r="T8" i="1"/>
  <c r="T9" i="1"/>
  <c r="T10" i="1"/>
  <c r="T11" i="1"/>
  <c r="T12" i="1"/>
  <c r="T13" i="1"/>
  <c r="T14" i="1"/>
  <c r="T4" i="1"/>
  <c r="U22" i="1"/>
  <c r="S22" i="1"/>
  <c r="Q22" i="1"/>
  <c r="Q21" i="1"/>
  <c r="S21" i="1"/>
  <c r="U20" i="1"/>
  <c r="Q20" i="1"/>
  <c r="S20" i="1"/>
  <c r="S21" i="2" l="1"/>
  <c r="S22" i="2" s="1"/>
  <c r="Q21" i="2"/>
  <c r="Q22" i="2" s="1"/>
  <c r="R14" i="1"/>
  <c r="Q14" i="1"/>
  <c r="S14" i="1" s="1"/>
  <c r="M14" i="1"/>
  <c r="L14" i="1"/>
  <c r="J14" i="1"/>
  <c r="I14" i="1"/>
  <c r="G14" i="1"/>
  <c r="F14" i="1"/>
  <c r="S13" i="1"/>
  <c r="R13" i="1"/>
  <c r="Q13" i="1"/>
  <c r="P13" i="1"/>
  <c r="J13" i="1"/>
  <c r="I13" i="1"/>
  <c r="G13" i="1"/>
  <c r="F13" i="1"/>
  <c r="S12" i="1"/>
  <c r="R12" i="1"/>
  <c r="Q12" i="1"/>
  <c r="P12" i="1"/>
  <c r="J12" i="1"/>
  <c r="I12" i="1"/>
  <c r="G12" i="1"/>
  <c r="F12" i="1"/>
  <c r="S11" i="1"/>
  <c r="R11" i="1"/>
  <c r="Q11" i="1"/>
  <c r="P11" i="1"/>
  <c r="M11" i="1"/>
  <c r="L11" i="1"/>
  <c r="J11" i="1"/>
  <c r="I11" i="1"/>
  <c r="G11" i="1"/>
  <c r="Q10" i="1"/>
  <c r="S10" i="1" s="1"/>
  <c r="P10" i="1"/>
  <c r="M10" i="1"/>
  <c r="L10" i="1"/>
  <c r="J10" i="1"/>
  <c r="I10" i="1"/>
  <c r="G10" i="1"/>
  <c r="Q9" i="1"/>
  <c r="S9" i="1" s="1"/>
  <c r="P9" i="1"/>
  <c r="M9" i="1"/>
  <c r="L9" i="1"/>
  <c r="J9" i="1"/>
  <c r="I9" i="1"/>
  <c r="G9" i="1"/>
  <c r="S8" i="1"/>
  <c r="R8" i="1"/>
  <c r="Q8" i="1"/>
  <c r="P8" i="1"/>
  <c r="M8" i="1"/>
  <c r="L8" i="1"/>
  <c r="J8" i="1"/>
  <c r="I8" i="1"/>
  <c r="G8" i="1"/>
  <c r="F8" i="1"/>
  <c r="Q7" i="1"/>
  <c r="S7" i="1" s="1"/>
  <c r="P7" i="1"/>
  <c r="M7" i="1"/>
  <c r="L7" i="1"/>
  <c r="J7" i="1"/>
  <c r="I7" i="1"/>
  <c r="G7" i="1"/>
  <c r="F7" i="1"/>
  <c r="S6" i="1"/>
  <c r="R6" i="1"/>
  <c r="Q6" i="1"/>
  <c r="P6" i="1"/>
  <c r="M6" i="1"/>
  <c r="L6" i="1"/>
  <c r="J6" i="1"/>
  <c r="I6" i="1"/>
  <c r="G6" i="1"/>
  <c r="S5" i="1"/>
  <c r="R5" i="1"/>
  <c r="Q5" i="1"/>
  <c r="P5" i="1"/>
  <c r="M5" i="1"/>
  <c r="L5" i="1"/>
  <c r="J5" i="1"/>
  <c r="I5" i="1"/>
  <c r="G5" i="1"/>
  <c r="F5" i="1"/>
  <c r="Q4" i="1"/>
  <c r="S4" i="1" s="1"/>
  <c r="P4" i="1"/>
  <c r="P15" i="1" s="1"/>
  <c r="M4" i="1"/>
  <c r="M15" i="1" s="1"/>
  <c r="L4" i="1"/>
  <c r="J4" i="1"/>
  <c r="J15" i="1" s="1"/>
  <c r="I4" i="1"/>
  <c r="G4" i="1"/>
  <c r="G15" i="1" s="1"/>
  <c r="F4" i="1"/>
  <c r="L15" i="1" l="1"/>
  <c r="L16" i="1" s="1"/>
  <c r="O15" i="1"/>
  <c r="O16" i="1" s="1"/>
  <c r="F15" i="1"/>
  <c r="F16" i="1"/>
  <c r="I15" i="1"/>
  <c r="I16" i="1"/>
  <c r="S15" i="1"/>
  <c r="R4" i="1"/>
  <c r="R9" i="1"/>
  <c r="R7" i="1"/>
  <c r="R10" i="1"/>
  <c r="R15" i="1" l="1"/>
  <c r="R16" i="1" s="1"/>
</calcChain>
</file>

<file path=xl/sharedStrings.xml><?xml version="1.0" encoding="utf-8"?>
<sst xmlns="http://schemas.openxmlformats.org/spreadsheetml/2006/main" count="123" uniqueCount="36">
  <si>
    <t>CUADRO COMPARATIVO DE COTIZACIONES</t>
  </si>
  <si>
    <t>DIRECCIÓN SECCIONAL DE ADMINISTRACIÓN JUDICIAL DE CUNDINAMARCA- AMAZONAS</t>
  </si>
  <si>
    <t xml:space="preserve">BUSQUEDA WEB DE EPPS </t>
  </si>
  <si>
    <t>WINCOL S.A.S.</t>
  </si>
  <si>
    <t>FERRETERIA Y SEGURIDAD S.A.S. - FERYSEG</t>
  </si>
  <si>
    <t>SOEFEC S.A.S.</t>
  </si>
  <si>
    <t>VALORES DEFINIDOS POR LA ENTIDAD</t>
  </si>
  <si>
    <t>ITEM</t>
  </si>
  <si>
    <t>DESCRIPCIÓN</t>
  </si>
  <si>
    <t>UNIDAD DE MEDIDA</t>
  </si>
  <si>
    <t xml:space="preserve">CANTIDAD </t>
  </si>
  <si>
    <t>VALOR UNITARIO</t>
  </si>
  <si>
    <t>VALOR IVA</t>
  </si>
  <si>
    <t>VALOR TOTAL</t>
  </si>
  <si>
    <t>VALORES UNITARIOS ENTIDAD</t>
  </si>
  <si>
    <t>VALOR TOTAL ENTIDAD</t>
  </si>
  <si>
    <t xml:space="preserve">Guantes en Nylon </t>
  </si>
  <si>
    <t>Und</t>
  </si>
  <si>
    <t>Casco de seguridad dieléctrico Tipo II clase E</t>
  </si>
  <si>
    <t>Pantalon táctico color verde militar</t>
  </si>
  <si>
    <t>Camibuzo Táctico color beige</t>
  </si>
  <si>
    <t>Gafas de seguridad</t>
  </si>
  <si>
    <t>Balaclava color verde</t>
  </si>
  <si>
    <t xml:space="preserve">Bata azul industrial antifluido </t>
  </si>
  <si>
    <t>Overol TYVEK</t>
  </si>
  <si>
    <t>Rodilleras</t>
  </si>
  <si>
    <t>Coderas</t>
  </si>
  <si>
    <t>Botas de seguridad dieléctricas</t>
  </si>
  <si>
    <t>SUBTOTAL</t>
  </si>
  <si>
    <t>TOTAL</t>
  </si>
  <si>
    <t>DOTACIÓN</t>
  </si>
  <si>
    <t>PRODUCTOS DE CAUCHO</t>
  </si>
  <si>
    <t>VALOR IVA UNITARIO ENTIDAD</t>
  </si>
  <si>
    <t>VALOR IVA TOTAL ENTIDAD</t>
  </si>
  <si>
    <t>VALOR TOTAL CON IVA ENTIDAD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</si>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</sst>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74">
    <xf numFmtId="0" fontId="0" fillId="0" borderId="0" xfId="0"/>
    <xf numFmtId="3" fontId="3" fillId="3" borderId="4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3" fontId="3" fillId="3" borderId="7" xfId="0" applyNumberFormat="1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3" fontId="3" fillId="4" borderId="11" xfId="0" applyNumberFormat="1" applyFont="1" applyFill="1" applyBorder="1" applyAlignment="1">
      <alignment horizontal="center" vertical="center" wrapText="1"/>
    </xf>
    <xf numFmtId="3" fontId="5" fillId="4" borderId="12" xfId="0" applyNumberFormat="1" applyFont="1" applyFill="1" applyBorder="1" applyAlignment="1">
      <alignment horizontal="center" vertical="center" wrapText="1"/>
    </xf>
    <xf numFmtId="164" fontId="5" fillId="4" borderId="10" xfId="3" applyNumberFormat="1" applyFont="1" applyFill="1" applyBorder="1" applyAlignment="1">
      <alignment horizontal="center" vertical="center" wrapText="1"/>
    </xf>
    <xf numFmtId="164" fontId="5" fillId="4" borderId="11" xfId="3" applyNumberFormat="1" applyFont="1" applyFill="1" applyBorder="1" applyAlignment="1">
      <alignment horizontal="center" vertical="center" wrapText="1"/>
    </xf>
    <xf numFmtId="164" fontId="5" fillId="4" borderId="13" xfId="3" applyNumberFormat="1" applyFont="1" applyFill="1" applyBorder="1" applyAlignment="1">
      <alignment horizontal="center" vertical="center" wrapText="1"/>
    </xf>
    <xf numFmtId="164" fontId="5" fillId="4" borderId="12" xfId="3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7" fillId="4" borderId="12" xfId="1" applyNumberFormat="1" applyFont="1" applyFill="1" applyBorder="1" applyAlignment="1">
      <alignment horizontal="center" vertical="center"/>
    </xf>
    <xf numFmtId="0" fontId="5" fillId="4" borderId="12" xfId="1" applyNumberFormat="1" applyFont="1" applyFill="1" applyBorder="1" applyAlignment="1">
      <alignment horizontal="center" vertical="center"/>
    </xf>
    <xf numFmtId="3" fontId="3" fillId="4" borderId="14" xfId="0" applyNumberFormat="1" applyFont="1" applyFill="1" applyBorder="1" applyAlignment="1">
      <alignment horizontal="center" vertical="center" wrapText="1"/>
    </xf>
    <xf numFmtId="0" fontId="8" fillId="0" borderId="15" xfId="0" applyFont="1" applyBorder="1"/>
    <xf numFmtId="3" fontId="3" fillId="4" borderId="15" xfId="0" applyNumberFormat="1" applyFont="1" applyFill="1" applyBorder="1" applyAlignment="1">
      <alignment horizontal="center" vertical="center" wrapText="1"/>
    </xf>
    <xf numFmtId="3" fontId="5" fillId="4" borderId="16" xfId="0" applyNumberFormat="1" applyFont="1" applyFill="1" applyBorder="1" applyAlignment="1">
      <alignment horizontal="center" vertical="center" wrapText="1"/>
    </xf>
    <xf numFmtId="164" fontId="5" fillId="4" borderId="14" xfId="3" applyNumberFormat="1" applyFont="1" applyFill="1" applyBorder="1" applyAlignment="1">
      <alignment horizontal="center" vertical="center" wrapText="1"/>
    </xf>
    <xf numFmtId="164" fontId="5" fillId="4" borderId="15" xfId="3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3" xfId="0" applyNumberFormat="1" applyFont="1" applyBorder="1"/>
    <xf numFmtId="0" fontId="2" fillId="0" borderId="17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2" xfId="0" applyNumberFormat="1" applyFont="1" applyBorder="1"/>
    <xf numFmtId="0" fontId="2" fillId="0" borderId="17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2" fillId="0" borderId="18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8" xfId="4" applyFont="1" applyBorder="1" applyAlignment="1">
      <alignment horizontal="center"/>
    </xf>
    <xf numFmtId="0" fontId="2" fillId="2" borderId="0" xfId="4" applyFont="1" applyBorder="1" applyAlignment="1">
      <alignment horizontal="center"/>
    </xf>
    <xf numFmtId="0" fontId="2" fillId="0" borderId="20" xfId="0" applyFont="1" applyBorder="1"/>
    <xf numFmtId="44" fontId="2" fillId="0" borderId="20" xfId="0" applyNumberFormat="1" applyFont="1" applyBorder="1"/>
    <xf numFmtId="3" fontId="3" fillId="3" borderId="2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4" fontId="0" fillId="3" borderId="25" xfId="0" applyNumberFormat="1" applyFill="1" applyBorder="1"/>
    <xf numFmtId="44" fontId="0" fillId="3" borderId="26" xfId="0" applyNumberFormat="1" applyFill="1" applyBorder="1"/>
    <xf numFmtId="44" fontId="0" fillId="3" borderId="23" xfId="0" applyNumberFormat="1" applyFill="1" applyBorder="1"/>
    <xf numFmtId="44" fontId="0" fillId="3" borderId="27" xfId="0" applyNumberFormat="1" applyFill="1" applyBorder="1"/>
    <xf numFmtId="44" fontId="0" fillId="3" borderId="24" xfId="0" applyNumberFormat="1" applyFill="1" applyBorder="1"/>
    <xf numFmtId="44" fontId="0" fillId="3" borderId="28" xfId="0" applyNumberFormat="1" applyFill="1" applyBorder="1"/>
    <xf numFmtId="3" fontId="3" fillId="3" borderId="22" xfId="0" applyNumberFormat="1" applyFont="1" applyFill="1" applyBorder="1" applyAlignment="1">
      <alignment horizontal="center" vertical="center" wrapText="1"/>
    </xf>
    <xf numFmtId="44" fontId="0" fillId="3" borderId="25" xfId="2" applyFont="1" applyFill="1" applyBorder="1"/>
    <xf numFmtId="44" fontId="0" fillId="3" borderId="26" xfId="2" applyFont="1" applyFill="1" applyBorder="1"/>
    <xf numFmtId="44" fontId="0" fillId="3" borderId="27" xfId="2" applyFont="1" applyFill="1" applyBorder="1"/>
    <xf numFmtId="166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66" fontId="0" fillId="3" borderId="25" xfId="0" applyNumberFormat="1" applyFill="1" applyBorder="1"/>
    <xf numFmtId="166" fontId="0" fillId="3" borderId="26" xfId="0" applyNumberFormat="1" applyFill="1" applyBorder="1"/>
    <xf numFmtId="166" fontId="0" fillId="3" borderId="27" xfId="0" applyNumberFormat="1" applyFill="1" applyBorder="1"/>
    <xf numFmtId="166" fontId="2" fillId="0" borderId="17" xfId="0" applyNumberFormat="1" applyFont="1" applyBorder="1"/>
    <xf numFmtId="166" fontId="2" fillId="0" borderId="9" xfId="0" applyNumberFormat="1" applyFont="1" applyBorder="1"/>
    <xf numFmtId="166" fontId="0" fillId="3" borderId="25" xfId="2" applyNumberFormat="1" applyFont="1" applyFill="1" applyBorder="1"/>
    <xf numFmtId="166" fontId="0" fillId="3" borderId="26" xfId="2" applyNumberFormat="1" applyFont="1" applyFill="1" applyBorder="1"/>
    <xf numFmtId="166" fontId="0" fillId="3" borderId="27" xfId="2" applyNumberFormat="1" applyFont="1" applyFill="1" applyBorder="1"/>
  </cellXfs>
  <cellStyles count="5">
    <cellStyle name="20% - Énfasis1" xfId="4" builtinId="30"/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workbookViewId="0">
      <selection activeCell="C28" sqref="C28"/>
    </sheetView>
  </sheetViews>
  <sheetFormatPr baseColWidth="10" defaultRowHeight="15" x14ac:dyDescent="0.25"/>
  <cols>
    <col min="6" max="6" width="13.140625" bestFit="1" customWidth="1"/>
    <col min="7" max="7" width="14.140625" bestFit="1" customWidth="1"/>
    <col min="9" max="9" width="13.140625" bestFit="1" customWidth="1"/>
    <col min="10" max="10" width="14.140625" bestFit="1" customWidth="1"/>
    <col min="12" max="12" width="13.140625" bestFit="1" customWidth="1"/>
    <col min="13" max="13" width="14.140625" bestFit="1" customWidth="1"/>
    <col min="16" max="16" width="13.28515625" bestFit="1" customWidth="1"/>
    <col min="17" max="18" width="14.5703125" bestFit="1" customWidth="1"/>
    <col min="19" max="19" width="15.5703125" bestFit="1" customWidth="1"/>
    <col min="20" max="20" width="14.5703125" bestFit="1" customWidth="1"/>
    <col min="21" max="21" width="15.5703125" bestFit="1" customWidth="1"/>
  </cols>
  <sheetData>
    <row r="1" spans="1:21" ht="15.75" thickBot="1" x14ac:dyDescent="0.3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21" ht="15.75" thickBot="1" x14ac:dyDescent="0.3">
      <c r="A2" s="34" t="s">
        <v>1</v>
      </c>
      <c r="B2" s="35"/>
      <c r="C2" s="35"/>
      <c r="D2" s="36"/>
      <c r="E2" s="37" t="s">
        <v>2</v>
      </c>
      <c r="F2" s="38"/>
      <c r="G2" s="39"/>
      <c r="H2" s="37" t="s">
        <v>3</v>
      </c>
      <c r="I2" s="38"/>
      <c r="J2" s="39"/>
      <c r="K2" s="37" t="s">
        <v>4</v>
      </c>
      <c r="L2" s="38"/>
      <c r="M2" s="39"/>
      <c r="N2" s="37" t="s">
        <v>5</v>
      </c>
      <c r="O2" s="38"/>
      <c r="P2" s="38"/>
      <c r="Q2" s="48" t="s">
        <v>6</v>
      </c>
      <c r="R2" s="49"/>
      <c r="S2" s="49"/>
      <c r="T2" s="49"/>
      <c r="U2" s="50"/>
    </row>
    <row r="3" spans="1:21" ht="39" thickBot="1" x14ac:dyDescent="0.3">
      <c r="A3" s="1" t="s">
        <v>7</v>
      </c>
      <c r="B3" s="2" t="s">
        <v>8</v>
      </c>
      <c r="C3" s="2" t="s">
        <v>9</v>
      </c>
      <c r="D3" s="3" t="s">
        <v>10</v>
      </c>
      <c r="E3" s="1" t="s">
        <v>11</v>
      </c>
      <c r="F3" s="2" t="s">
        <v>12</v>
      </c>
      <c r="G3" s="4" t="s">
        <v>13</v>
      </c>
      <c r="H3" s="2" t="s">
        <v>11</v>
      </c>
      <c r="I3" s="2" t="s">
        <v>12</v>
      </c>
      <c r="J3" s="4" t="s">
        <v>13</v>
      </c>
      <c r="K3" s="2" t="s">
        <v>11</v>
      </c>
      <c r="L3" s="2" t="s">
        <v>12</v>
      </c>
      <c r="M3" s="4" t="s">
        <v>13</v>
      </c>
      <c r="N3" s="2" t="s">
        <v>11</v>
      </c>
      <c r="O3" s="2" t="s">
        <v>12</v>
      </c>
      <c r="P3" s="3" t="s">
        <v>13</v>
      </c>
      <c r="Q3" s="57" t="s">
        <v>14</v>
      </c>
      <c r="R3" s="47" t="s">
        <v>32</v>
      </c>
      <c r="S3" s="57" t="s">
        <v>15</v>
      </c>
      <c r="T3" s="57" t="s">
        <v>33</v>
      </c>
      <c r="U3" s="47" t="s">
        <v>34</v>
      </c>
    </row>
    <row r="4" spans="1:21" ht="24" x14ac:dyDescent="0.25">
      <c r="A4" s="5">
        <v>1</v>
      </c>
      <c r="B4" s="6" t="s">
        <v>16</v>
      </c>
      <c r="C4" s="7" t="s">
        <v>17</v>
      </c>
      <c r="D4" s="8">
        <v>22</v>
      </c>
      <c r="E4" s="9">
        <v>5800</v>
      </c>
      <c r="F4" s="10">
        <f>E4*0.19</f>
        <v>1102</v>
      </c>
      <c r="G4" s="11">
        <f>E4*D4</f>
        <v>127600</v>
      </c>
      <c r="H4" s="10">
        <v>5882</v>
      </c>
      <c r="I4" s="10">
        <f>H4*0.19</f>
        <v>1117.58</v>
      </c>
      <c r="J4" s="11">
        <f>H4*D4</f>
        <v>129404</v>
      </c>
      <c r="K4" s="10">
        <v>22801</v>
      </c>
      <c r="L4" s="10">
        <f>K4*0.19</f>
        <v>4332.1899999999996</v>
      </c>
      <c r="M4" s="11">
        <f>K4*D4</f>
        <v>501622</v>
      </c>
      <c r="N4" s="10">
        <v>4873.95</v>
      </c>
      <c r="O4" s="10">
        <v>926.05</v>
      </c>
      <c r="P4" s="12">
        <f>N4*D4</f>
        <v>107226.9</v>
      </c>
      <c r="Q4" s="58">
        <f>(E4+H4+K4+N4)/4</f>
        <v>9839.2374999999993</v>
      </c>
      <c r="R4" s="51">
        <f>Q4*0.19</f>
        <v>1869.455125</v>
      </c>
      <c r="S4" s="51">
        <f>Q4*D4</f>
        <v>216463.22499999998</v>
      </c>
      <c r="T4" s="51">
        <f>S4*0.19</f>
        <v>41128.012749999994</v>
      </c>
      <c r="U4" s="56">
        <f>S4+T4</f>
        <v>257591.23774999997</v>
      </c>
    </row>
    <row r="5" spans="1:21" ht="60" x14ac:dyDescent="0.25">
      <c r="A5" s="5">
        <v>2</v>
      </c>
      <c r="B5" s="6" t="s">
        <v>18</v>
      </c>
      <c r="C5" s="7" t="s">
        <v>17</v>
      </c>
      <c r="D5" s="8">
        <v>40</v>
      </c>
      <c r="E5" s="9">
        <v>58000</v>
      </c>
      <c r="F5" s="10">
        <f>E5*0.19</f>
        <v>11020</v>
      </c>
      <c r="G5" s="11">
        <f>E5*D5</f>
        <v>2320000</v>
      </c>
      <c r="H5" s="10">
        <v>71429</v>
      </c>
      <c r="I5" s="10">
        <f t="shared" ref="I5:I14" si="0">H5*0.19</f>
        <v>13571.51</v>
      </c>
      <c r="J5" s="11">
        <f t="shared" ref="J5:J14" si="1">H5*D5</f>
        <v>2857160</v>
      </c>
      <c r="K5" s="10">
        <v>73240</v>
      </c>
      <c r="L5" s="10">
        <f t="shared" ref="L5:L14" si="2">K5*0.19</f>
        <v>13915.6</v>
      </c>
      <c r="M5" s="11">
        <f>K5*D5</f>
        <v>2929600</v>
      </c>
      <c r="N5" s="10"/>
      <c r="O5" s="10"/>
      <c r="P5" s="12">
        <f t="shared" ref="P5:P13" si="3">N5*D5</f>
        <v>0</v>
      </c>
      <c r="Q5" s="59">
        <f>(E5+H5+K5)/3</f>
        <v>67556.333333333328</v>
      </c>
      <c r="R5" s="52">
        <f t="shared" ref="R5:R14" si="4">Q5*0.19</f>
        <v>12835.703333333333</v>
      </c>
      <c r="S5" s="52">
        <f t="shared" ref="S5:S14" si="5">Q5*D5</f>
        <v>2702253.333333333</v>
      </c>
      <c r="T5" s="52">
        <f t="shared" ref="T5:T14" si="6">S5*0.19</f>
        <v>513428.1333333333</v>
      </c>
      <c r="U5" s="53">
        <f t="shared" ref="U5:U14" si="7">S5+T5</f>
        <v>3215681.4666666663</v>
      </c>
    </row>
    <row r="6" spans="1:21" ht="36" x14ac:dyDescent="0.25">
      <c r="A6" s="5">
        <v>3</v>
      </c>
      <c r="B6" s="13" t="s">
        <v>19</v>
      </c>
      <c r="C6" s="7" t="s">
        <v>17</v>
      </c>
      <c r="D6" s="8">
        <v>22</v>
      </c>
      <c r="E6" s="9">
        <v>89100</v>
      </c>
      <c r="F6" s="10">
        <v>20900</v>
      </c>
      <c r="G6" s="11">
        <f>E6*D6</f>
        <v>1960200</v>
      </c>
      <c r="H6" s="10">
        <v>71429</v>
      </c>
      <c r="I6" s="10">
        <f t="shared" si="0"/>
        <v>13571.51</v>
      </c>
      <c r="J6" s="11">
        <f t="shared" si="1"/>
        <v>1571438</v>
      </c>
      <c r="K6" s="10">
        <v>49800</v>
      </c>
      <c r="L6" s="10">
        <f t="shared" si="2"/>
        <v>9462</v>
      </c>
      <c r="M6" s="11">
        <f>K6*D6</f>
        <v>1095600</v>
      </c>
      <c r="N6" s="10"/>
      <c r="O6" s="10"/>
      <c r="P6" s="12">
        <f t="shared" si="3"/>
        <v>0</v>
      </c>
      <c r="Q6" s="59">
        <f>(E6+H6+K6)/3</f>
        <v>70109.666666666672</v>
      </c>
      <c r="R6" s="52">
        <f t="shared" si="4"/>
        <v>13320.836666666668</v>
      </c>
      <c r="S6" s="52">
        <f t="shared" si="5"/>
        <v>1542412.6666666667</v>
      </c>
      <c r="T6" s="52">
        <f t="shared" si="6"/>
        <v>293058.40666666668</v>
      </c>
      <c r="U6" s="53">
        <f t="shared" si="7"/>
        <v>1835471.0733333335</v>
      </c>
    </row>
    <row r="7" spans="1:21" ht="36" x14ac:dyDescent="0.25">
      <c r="A7" s="5">
        <v>4</v>
      </c>
      <c r="B7" s="6" t="s">
        <v>20</v>
      </c>
      <c r="C7" s="7" t="s">
        <v>17</v>
      </c>
      <c r="D7" s="14">
        <v>22</v>
      </c>
      <c r="E7" s="9">
        <v>69900</v>
      </c>
      <c r="F7" s="10">
        <f>E7*0.19</f>
        <v>13281</v>
      </c>
      <c r="G7" s="11">
        <f t="shared" ref="G7:G14" si="8">E7*D7</f>
        <v>1537800</v>
      </c>
      <c r="H7" s="10"/>
      <c r="I7" s="10">
        <f t="shared" si="0"/>
        <v>0</v>
      </c>
      <c r="J7" s="11">
        <f t="shared" si="1"/>
        <v>0</v>
      </c>
      <c r="K7" s="10">
        <v>74500</v>
      </c>
      <c r="L7" s="10">
        <f t="shared" si="2"/>
        <v>14155</v>
      </c>
      <c r="M7" s="11">
        <f t="shared" ref="M7:M14" si="9">K7*D7</f>
        <v>1639000</v>
      </c>
      <c r="N7" s="10"/>
      <c r="O7" s="10"/>
      <c r="P7" s="12">
        <f t="shared" si="3"/>
        <v>0</v>
      </c>
      <c r="Q7" s="59">
        <f>(E7+K7)/2</f>
        <v>72200</v>
      </c>
      <c r="R7" s="52">
        <f t="shared" si="4"/>
        <v>13718</v>
      </c>
      <c r="S7" s="52">
        <f t="shared" si="5"/>
        <v>1588400</v>
      </c>
      <c r="T7" s="52">
        <f t="shared" si="6"/>
        <v>301796</v>
      </c>
      <c r="U7" s="53">
        <f t="shared" si="7"/>
        <v>1890196</v>
      </c>
    </row>
    <row r="8" spans="1:21" ht="24" x14ac:dyDescent="0.25">
      <c r="A8" s="5">
        <v>5</v>
      </c>
      <c r="B8" s="6" t="s">
        <v>21</v>
      </c>
      <c r="C8" s="7" t="s">
        <v>17</v>
      </c>
      <c r="D8" s="14">
        <v>22</v>
      </c>
      <c r="E8" s="9">
        <v>73000</v>
      </c>
      <c r="F8" s="10">
        <f>E8*0.19</f>
        <v>13870</v>
      </c>
      <c r="G8" s="11">
        <f t="shared" si="8"/>
        <v>1606000</v>
      </c>
      <c r="H8" s="10">
        <v>30000</v>
      </c>
      <c r="I8" s="10">
        <f t="shared" si="0"/>
        <v>5700</v>
      </c>
      <c r="J8" s="11">
        <f t="shared" si="1"/>
        <v>660000</v>
      </c>
      <c r="K8" s="10">
        <v>25900</v>
      </c>
      <c r="L8" s="10">
        <f t="shared" si="2"/>
        <v>4921</v>
      </c>
      <c r="M8" s="11">
        <f t="shared" si="9"/>
        <v>569800</v>
      </c>
      <c r="N8" s="10">
        <v>6723</v>
      </c>
      <c r="O8" s="10">
        <v>1277</v>
      </c>
      <c r="P8" s="12">
        <f t="shared" si="3"/>
        <v>147906</v>
      </c>
      <c r="Q8" s="59">
        <f t="shared" ref="Q8:Q14" si="10">(E8+H8+K8+N8)/4</f>
        <v>33905.75</v>
      </c>
      <c r="R8" s="52">
        <f t="shared" si="4"/>
        <v>6442.0924999999997</v>
      </c>
      <c r="S8" s="52">
        <f t="shared" si="5"/>
        <v>745926.5</v>
      </c>
      <c r="T8" s="52">
        <f t="shared" si="6"/>
        <v>141726.035</v>
      </c>
      <c r="U8" s="53">
        <f t="shared" si="7"/>
        <v>887652.53500000003</v>
      </c>
    </row>
    <row r="9" spans="1:21" ht="24" x14ac:dyDescent="0.25">
      <c r="A9" s="5">
        <v>6</v>
      </c>
      <c r="B9" s="6" t="s">
        <v>22</v>
      </c>
      <c r="C9" s="7" t="s">
        <v>17</v>
      </c>
      <c r="D9" s="14">
        <v>22</v>
      </c>
      <c r="E9" s="9">
        <v>31509</v>
      </c>
      <c r="F9" s="10">
        <v>7391</v>
      </c>
      <c r="G9" s="11">
        <f t="shared" si="8"/>
        <v>693198</v>
      </c>
      <c r="H9" s="10">
        <v>13445</v>
      </c>
      <c r="I9" s="10">
        <f t="shared" si="0"/>
        <v>2554.5500000000002</v>
      </c>
      <c r="J9" s="11">
        <f t="shared" si="1"/>
        <v>295790</v>
      </c>
      <c r="K9" s="10">
        <v>23600</v>
      </c>
      <c r="L9" s="10">
        <f t="shared" si="2"/>
        <v>4484</v>
      </c>
      <c r="M9" s="11">
        <f t="shared" si="9"/>
        <v>519200</v>
      </c>
      <c r="N9" s="10"/>
      <c r="O9" s="10"/>
      <c r="P9" s="12">
        <f t="shared" si="3"/>
        <v>0</v>
      </c>
      <c r="Q9" s="59">
        <f>(E9+H9+K9)/3</f>
        <v>22851.333333333332</v>
      </c>
      <c r="R9" s="52">
        <f t="shared" si="4"/>
        <v>4341.7533333333331</v>
      </c>
      <c r="S9" s="52">
        <f t="shared" si="5"/>
        <v>502729.33333333331</v>
      </c>
      <c r="T9" s="52">
        <f t="shared" si="6"/>
        <v>95518.573333333334</v>
      </c>
      <c r="U9" s="53">
        <f t="shared" si="7"/>
        <v>598247.90666666662</v>
      </c>
    </row>
    <row r="10" spans="1:21" ht="36" x14ac:dyDescent="0.25">
      <c r="A10" s="5">
        <v>7</v>
      </c>
      <c r="B10" s="6" t="s">
        <v>23</v>
      </c>
      <c r="C10" s="7" t="s">
        <v>17</v>
      </c>
      <c r="D10" s="15">
        <v>8</v>
      </c>
      <c r="E10" s="9">
        <v>44550</v>
      </c>
      <c r="F10" s="10">
        <v>10450</v>
      </c>
      <c r="G10" s="11">
        <f t="shared" si="8"/>
        <v>356400</v>
      </c>
      <c r="H10" s="10"/>
      <c r="I10" s="10">
        <f t="shared" si="0"/>
        <v>0</v>
      </c>
      <c r="J10" s="11">
        <f t="shared" si="1"/>
        <v>0</v>
      </c>
      <c r="K10" s="10">
        <v>55900</v>
      </c>
      <c r="L10" s="10">
        <f t="shared" si="2"/>
        <v>10621</v>
      </c>
      <c r="M10" s="11">
        <f t="shared" si="9"/>
        <v>447200</v>
      </c>
      <c r="N10" s="10"/>
      <c r="O10" s="10"/>
      <c r="P10" s="12">
        <f t="shared" si="3"/>
        <v>0</v>
      </c>
      <c r="Q10" s="59">
        <f>(E10+K10)/2</f>
        <v>50225</v>
      </c>
      <c r="R10" s="52">
        <f t="shared" si="4"/>
        <v>9542.75</v>
      </c>
      <c r="S10" s="52">
        <f t="shared" si="5"/>
        <v>401800</v>
      </c>
      <c r="T10" s="52">
        <f t="shared" si="6"/>
        <v>76342</v>
      </c>
      <c r="U10" s="53">
        <f t="shared" si="7"/>
        <v>478142</v>
      </c>
    </row>
    <row r="11" spans="1:21" ht="24" x14ac:dyDescent="0.25">
      <c r="A11" s="5">
        <v>8</v>
      </c>
      <c r="B11" s="6" t="s">
        <v>24</v>
      </c>
      <c r="C11" s="7" t="s">
        <v>17</v>
      </c>
      <c r="D11" s="15">
        <v>40</v>
      </c>
      <c r="E11" s="9">
        <v>27216</v>
      </c>
      <c r="F11" s="10">
        <v>6384</v>
      </c>
      <c r="G11" s="11">
        <f t="shared" si="8"/>
        <v>1088640</v>
      </c>
      <c r="H11" s="10"/>
      <c r="I11" s="10">
        <f t="shared" si="0"/>
        <v>0</v>
      </c>
      <c r="J11" s="11">
        <f t="shared" si="1"/>
        <v>0</v>
      </c>
      <c r="K11" s="10">
        <v>22500</v>
      </c>
      <c r="L11" s="10">
        <f t="shared" si="2"/>
        <v>4275</v>
      </c>
      <c r="M11" s="11">
        <f t="shared" si="9"/>
        <v>900000</v>
      </c>
      <c r="N11" s="10">
        <v>20000</v>
      </c>
      <c r="O11" s="10">
        <v>3800</v>
      </c>
      <c r="P11" s="12">
        <f t="shared" si="3"/>
        <v>800000</v>
      </c>
      <c r="Q11" s="59">
        <f>(E11+K11+N11)/4</f>
        <v>17429</v>
      </c>
      <c r="R11" s="52">
        <f t="shared" si="4"/>
        <v>3311.51</v>
      </c>
      <c r="S11" s="52">
        <f t="shared" si="5"/>
        <v>697160</v>
      </c>
      <c r="T11" s="52">
        <f t="shared" si="6"/>
        <v>132460.4</v>
      </c>
      <c r="U11" s="53">
        <f t="shared" si="7"/>
        <v>829620.4</v>
      </c>
    </row>
    <row r="12" spans="1:21" x14ac:dyDescent="0.25">
      <c r="A12" s="5">
        <v>9</v>
      </c>
      <c r="B12" s="6" t="s">
        <v>25</v>
      </c>
      <c r="C12" s="7" t="s">
        <v>17</v>
      </c>
      <c r="D12" s="14">
        <v>22</v>
      </c>
      <c r="E12" s="9">
        <v>58300</v>
      </c>
      <c r="F12" s="10">
        <f>E12*0.19</f>
        <v>11077</v>
      </c>
      <c r="G12" s="11">
        <f t="shared" si="8"/>
        <v>1282600</v>
      </c>
      <c r="H12" s="10">
        <v>37815</v>
      </c>
      <c r="I12" s="10">
        <f t="shared" si="0"/>
        <v>7184.85</v>
      </c>
      <c r="J12" s="11">
        <f t="shared" si="1"/>
        <v>831930</v>
      </c>
      <c r="K12" s="10"/>
      <c r="L12" s="10"/>
      <c r="M12" s="11"/>
      <c r="N12" s="10"/>
      <c r="O12" s="10"/>
      <c r="P12" s="12">
        <f t="shared" si="3"/>
        <v>0</v>
      </c>
      <c r="Q12" s="59">
        <f>(E12+H12)/2</f>
        <v>48057.5</v>
      </c>
      <c r="R12" s="52">
        <f t="shared" si="4"/>
        <v>9130.9249999999993</v>
      </c>
      <c r="S12" s="52">
        <f t="shared" si="5"/>
        <v>1057265</v>
      </c>
      <c r="T12" s="52">
        <f t="shared" si="6"/>
        <v>200880.35</v>
      </c>
      <c r="U12" s="53">
        <f t="shared" si="7"/>
        <v>1258145.3500000001</v>
      </c>
    </row>
    <row r="13" spans="1:21" x14ac:dyDescent="0.25">
      <c r="A13" s="5">
        <v>10</v>
      </c>
      <c r="B13" s="6" t="s">
        <v>26</v>
      </c>
      <c r="C13" s="7" t="s">
        <v>17</v>
      </c>
      <c r="D13" s="14">
        <v>22</v>
      </c>
      <c r="E13" s="9">
        <v>32300</v>
      </c>
      <c r="F13" s="10">
        <f>E13*0.19</f>
        <v>6137</v>
      </c>
      <c r="G13" s="11">
        <f t="shared" si="8"/>
        <v>710600</v>
      </c>
      <c r="H13" s="10">
        <v>35294</v>
      </c>
      <c r="I13" s="10">
        <f t="shared" si="0"/>
        <v>6705.86</v>
      </c>
      <c r="J13" s="11">
        <f t="shared" si="1"/>
        <v>776468</v>
      </c>
      <c r="K13" s="10"/>
      <c r="L13" s="10"/>
      <c r="M13" s="11"/>
      <c r="N13" s="10"/>
      <c r="O13" s="10"/>
      <c r="P13" s="12">
        <f t="shared" si="3"/>
        <v>0</v>
      </c>
      <c r="Q13" s="59">
        <f>(E13+H13)/2</f>
        <v>33797</v>
      </c>
      <c r="R13" s="52">
        <f t="shared" si="4"/>
        <v>6421.43</v>
      </c>
      <c r="S13" s="52">
        <f t="shared" si="5"/>
        <v>743534</v>
      </c>
      <c r="T13" s="52">
        <f t="shared" si="6"/>
        <v>141271.46</v>
      </c>
      <c r="U13" s="53">
        <f t="shared" si="7"/>
        <v>884805.46</v>
      </c>
    </row>
    <row r="14" spans="1:21" ht="15.75" thickBot="1" x14ac:dyDescent="0.3">
      <c r="A14" s="16">
        <v>11</v>
      </c>
      <c r="B14" s="17" t="s">
        <v>27</v>
      </c>
      <c r="C14" s="18" t="s">
        <v>17</v>
      </c>
      <c r="D14" s="19">
        <v>43</v>
      </c>
      <c r="E14" s="20">
        <v>59000</v>
      </c>
      <c r="F14" s="21">
        <f>E14*0.19</f>
        <v>11210</v>
      </c>
      <c r="G14" s="11">
        <f t="shared" si="8"/>
        <v>2537000</v>
      </c>
      <c r="H14" s="21">
        <v>142857</v>
      </c>
      <c r="I14" s="10">
        <f t="shared" si="0"/>
        <v>27142.83</v>
      </c>
      <c r="J14" s="11">
        <f t="shared" si="1"/>
        <v>6142851</v>
      </c>
      <c r="K14" s="21">
        <v>65004</v>
      </c>
      <c r="L14" s="10">
        <f t="shared" si="2"/>
        <v>12350.76</v>
      </c>
      <c r="M14" s="11">
        <f t="shared" si="9"/>
        <v>2795172</v>
      </c>
      <c r="N14" s="21">
        <v>90336</v>
      </c>
      <c r="O14" s="10">
        <v>17164</v>
      </c>
      <c r="P14" s="12">
        <v>3884454</v>
      </c>
      <c r="Q14" s="60">
        <f t="shared" si="10"/>
        <v>89299.25</v>
      </c>
      <c r="R14" s="54">
        <f t="shared" si="4"/>
        <v>16966.857500000002</v>
      </c>
      <c r="S14" s="54">
        <f t="shared" si="5"/>
        <v>3839867.75</v>
      </c>
      <c r="T14" s="54">
        <f t="shared" si="6"/>
        <v>729574.87250000006</v>
      </c>
      <c r="U14" s="55">
        <f t="shared" si="7"/>
        <v>4569442.6225000005</v>
      </c>
    </row>
    <row r="15" spans="1:21" ht="15.75" thickBot="1" x14ac:dyDescent="0.3">
      <c r="E15" s="22" t="s">
        <v>28</v>
      </c>
      <c r="F15" s="23">
        <f>G15*0.19</f>
        <v>2701807.22</v>
      </c>
      <c r="G15" s="24">
        <f>SUM(G4:G14)</f>
        <v>14220038</v>
      </c>
      <c r="H15" s="22" t="s">
        <v>28</v>
      </c>
      <c r="I15" s="23">
        <f>J15*0.19</f>
        <v>2520357.79</v>
      </c>
      <c r="J15" s="24">
        <f>SUM(J4:J14)</f>
        <v>13265041</v>
      </c>
      <c r="K15" s="25" t="s">
        <v>28</v>
      </c>
      <c r="L15" s="26">
        <f>M15*0.19</f>
        <v>2165466.86</v>
      </c>
      <c r="M15" s="24">
        <f>SUM(M4:M14)</f>
        <v>11397194</v>
      </c>
      <c r="N15" s="25" t="s">
        <v>28</v>
      </c>
      <c r="O15" s="26">
        <f>P15*0.19</f>
        <v>938521.51100000006</v>
      </c>
      <c r="P15" s="27">
        <f>SUM(P4:P14)</f>
        <v>4939586.9000000004</v>
      </c>
      <c r="Q15" s="45" t="s">
        <v>28</v>
      </c>
      <c r="R15" s="46">
        <f>S15*0.19</f>
        <v>2667184.2435833332</v>
      </c>
      <c r="S15" s="46">
        <f>SUM(S4:S14)</f>
        <v>14037811.808333334</v>
      </c>
      <c r="T15" s="40">
        <f>SUM(T4:T14)</f>
        <v>2667184.2435833332</v>
      </c>
      <c r="U15" s="40">
        <f>SUM(U4:U14)</f>
        <v>16704996.051916668</v>
      </c>
    </row>
    <row r="16" spans="1:21" ht="15.75" thickBot="1" x14ac:dyDescent="0.3">
      <c r="E16" s="25" t="s">
        <v>29</v>
      </c>
      <c r="F16" s="29">
        <f>G15+F15</f>
        <v>16921845.219999999</v>
      </c>
      <c r="G16" s="30"/>
      <c r="H16" s="25" t="s">
        <v>29</v>
      </c>
      <c r="I16" s="29">
        <f>J15+I15</f>
        <v>15785398.789999999</v>
      </c>
      <c r="J16" s="30"/>
      <c r="K16" s="25" t="s">
        <v>29</v>
      </c>
      <c r="L16" s="29">
        <f>M15+L15</f>
        <v>13562660.859999999</v>
      </c>
      <c r="M16" s="30"/>
      <c r="N16" s="25" t="s">
        <v>29</v>
      </c>
      <c r="O16" s="29">
        <f>P15+O15</f>
        <v>5878108.4110000003</v>
      </c>
      <c r="P16" s="31"/>
      <c r="Q16" s="28" t="s">
        <v>29</v>
      </c>
      <c r="R16" s="32">
        <f>S15+R15</f>
        <v>16704996.051916666</v>
      </c>
      <c r="S16" s="33"/>
    </row>
    <row r="19" spans="17:21" x14ac:dyDescent="0.25">
      <c r="Q19" s="41" t="s">
        <v>31</v>
      </c>
      <c r="S19" s="42" t="s">
        <v>30</v>
      </c>
    </row>
    <row r="20" spans="17:21" x14ac:dyDescent="0.25">
      <c r="Q20" s="40">
        <f>S13+S12+S8+S5+S4</f>
        <v>5465442.0583333327</v>
      </c>
      <c r="S20" s="40">
        <f>S6+S7+S9+S10+S11+S14</f>
        <v>8572369.75</v>
      </c>
      <c r="U20" s="40">
        <f>S20+Q20</f>
        <v>14037811.808333334</v>
      </c>
    </row>
    <row r="21" spans="17:21" x14ac:dyDescent="0.25">
      <c r="Q21" s="40">
        <f>Q20*0.19</f>
        <v>1038433.9910833333</v>
      </c>
      <c r="S21" s="40">
        <f>S20*0.19</f>
        <v>1628750.2524999999</v>
      </c>
    </row>
    <row r="22" spans="17:21" x14ac:dyDescent="0.25">
      <c r="Q22" s="40">
        <f>Q20+Q21</f>
        <v>6503876.0494166659</v>
      </c>
      <c r="S22" s="40">
        <f>S20+S21</f>
        <v>10201120.002499999</v>
      </c>
      <c r="U22" s="40">
        <f>S22+Q22</f>
        <v>16704996.051916666</v>
      </c>
    </row>
  </sheetData>
  <mergeCells count="12">
    <mergeCell ref="A2:D2"/>
    <mergeCell ref="E2:G2"/>
    <mergeCell ref="H2:J2"/>
    <mergeCell ref="K2:M2"/>
    <mergeCell ref="N2:P2"/>
    <mergeCell ref="Q2:U2"/>
    <mergeCell ref="A1:U1"/>
    <mergeCell ref="F16:G16"/>
    <mergeCell ref="I16:J16"/>
    <mergeCell ref="L16:M16"/>
    <mergeCell ref="O16:P16"/>
    <mergeCell ref="R16:S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Q3" sqref="Q3:S17"/>
    </sheetView>
  </sheetViews>
  <sheetFormatPr baseColWidth="10" defaultRowHeight="15" x14ac:dyDescent="0.25"/>
  <cols>
    <col min="6" max="6" width="13.140625" bestFit="1" customWidth="1"/>
    <col min="7" max="7" width="14.140625" bestFit="1" customWidth="1"/>
    <col min="9" max="9" width="13.140625" bestFit="1" customWidth="1"/>
    <col min="10" max="10" width="14.140625" bestFit="1" customWidth="1"/>
    <col min="12" max="12" width="13.140625" bestFit="1" customWidth="1"/>
    <col min="13" max="13" width="14.140625" bestFit="1" customWidth="1"/>
    <col min="16" max="16" width="13.28515625" bestFit="1" customWidth="1"/>
    <col min="17" max="17" width="23.140625" bestFit="1" customWidth="1"/>
    <col min="18" max="18" width="14.5703125" bestFit="1" customWidth="1"/>
    <col min="19" max="19" width="15.5703125" bestFit="1" customWidth="1"/>
  </cols>
  <sheetData>
    <row r="1" spans="1:19" ht="15.75" thickBot="1" x14ac:dyDescent="0.3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ht="15.75" thickBot="1" x14ac:dyDescent="0.3">
      <c r="A2" s="34" t="s">
        <v>1</v>
      </c>
      <c r="B2" s="35"/>
      <c r="C2" s="35"/>
      <c r="D2" s="36"/>
      <c r="E2" s="37" t="s">
        <v>2</v>
      </c>
      <c r="F2" s="38"/>
      <c r="G2" s="39"/>
      <c r="H2" s="37" t="s">
        <v>3</v>
      </c>
      <c r="I2" s="38"/>
      <c r="J2" s="39"/>
      <c r="K2" s="37" t="s">
        <v>4</v>
      </c>
      <c r="L2" s="38"/>
      <c r="M2" s="39"/>
      <c r="N2" s="37" t="s">
        <v>5</v>
      </c>
      <c r="O2" s="38"/>
      <c r="P2" s="38"/>
      <c r="Q2" s="48" t="s">
        <v>6</v>
      </c>
      <c r="R2" s="49"/>
      <c r="S2" s="49"/>
    </row>
    <row r="3" spans="1:19" ht="39" thickBot="1" x14ac:dyDescent="0.3">
      <c r="A3" s="1" t="s">
        <v>7</v>
      </c>
      <c r="B3" s="2" t="s">
        <v>8</v>
      </c>
      <c r="C3" s="2" t="s">
        <v>9</v>
      </c>
      <c r="D3" s="3" t="s">
        <v>10</v>
      </c>
      <c r="E3" s="1" t="s">
        <v>11</v>
      </c>
      <c r="F3" s="2" t="s">
        <v>12</v>
      </c>
      <c r="G3" s="4" t="s">
        <v>13</v>
      </c>
      <c r="H3" s="2" t="s">
        <v>11</v>
      </c>
      <c r="I3" s="2" t="s">
        <v>12</v>
      </c>
      <c r="J3" s="4" t="s">
        <v>13</v>
      </c>
      <c r="K3" s="2" t="s">
        <v>11</v>
      </c>
      <c r="L3" s="2" t="s">
        <v>12</v>
      </c>
      <c r="M3" s="4" t="s">
        <v>13</v>
      </c>
      <c r="N3" s="2" t="s">
        <v>11</v>
      </c>
      <c r="O3" s="2" t="s">
        <v>12</v>
      </c>
      <c r="P3" s="3" t="s">
        <v>13</v>
      </c>
      <c r="Q3" s="57" t="s">
        <v>14</v>
      </c>
      <c r="R3" s="47" t="s">
        <v>32</v>
      </c>
      <c r="S3" s="57" t="s">
        <v>15</v>
      </c>
    </row>
    <row r="4" spans="1:19" ht="24" x14ac:dyDescent="0.25">
      <c r="A4" s="5">
        <v>1</v>
      </c>
      <c r="B4" s="6" t="s">
        <v>16</v>
      </c>
      <c r="C4" s="7" t="s">
        <v>17</v>
      </c>
      <c r="D4" s="8">
        <v>22</v>
      </c>
      <c r="E4" s="9">
        <v>5800</v>
      </c>
      <c r="F4" s="10">
        <f>E4*0.19</f>
        <v>1102</v>
      </c>
      <c r="G4" s="11">
        <f>E4*D4</f>
        <v>127600</v>
      </c>
      <c r="H4" s="10">
        <v>5882</v>
      </c>
      <c r="I4" s="10">
        <f>H4*0.19</f>
        <v>1117.58</v>
      </c>
      <c r="J4" s="11">
        <f>H4*D4</f>
        <v>129404</v>
      </c>
      <c r="K4" s="10">
        <v>22801</v>
      </c>
      <c r="L4" s="10">
        <f>K4*0.19</f>
        <v>4332.1899999999996</v>
      </c>
      <c r="M4" s="11">
        <f>K4*D4</f>
        <v>501622</v>
      </c>
      <c r="N4" s="10">
        <v>4873.95</v>
      </c>
      <c r="O4" s="10">
        <v>926.05</v>
      </c>
      <c r="P4" s="12">
        <f>N4*D4</f>
        <v>107226.9</v>
      </c>
      <c r="Q4" s="71">
        <f>(E4+H4+K4+N4)/4</f>
        <v>9839.2374999999993</v>
      </c>
      <c r="R4" s="66">
        <f>Q4*0.19</f>
        <v>1869.455125</v>
      </c>
      <c r="S4" s="66">
        <f>Q4*D4</f>
        <v>216463.22499999998</v>
      </c>
    </row>
    <row r="5" spans="1:19" ht="60" x14ac:dyDescent="0.25">
      <c r="A5" s="5">
        <v>2</v>
      </c>
      <c r="B5" s="6" t="s">
        <v>18</v>
      </c>
      <c r="C5" s="7" t="s">
        <v>17</v>
      </c>
      <c r="D5" s="8">
        <v>40</v>
      </c>
      <c r="E5" s="9">
        <v>58000</v>
      </c>
      <c r="F5" s="10">
        <f>E5*0.19</f>
        <v>11020</v>
      </c>
      <c r="G5" s="11">
        <f>E5*D5</f>
        <v>2320000</v>
      </c>
      <c r="H5" s="10">
        <v>71429</v>
      </c>
      <c r="I5" s="10">
        <f t="shared" ref="H5:I14" si="0">H5*0.19</f>
        <v>13571.51</v>
      </c>
      <c r="J5" s="11">
        <f t="shared" ref="J5:J14" si="1">H5*D5</f>
        <v>2857160</v>
      </c>
      <c r="K5" s="10">
        <v>73240</v>
      </c>
      <c r="L5" s="10">
        <f t="shared" ref="L5:L14" si="2">K5*0.19</f>
        <v>13915.6</v>
      </c>
      <c r="M5" s="11">
        <f>K5*D5</f>
        <v>2929600</v>
      </c>
      <c r="N5" s="10">
        <v>0</v>
      </c>
      <c r="O5" s="10">
        <v>0</v>
      </c>
      <c r="P5" s="12">
        <f t="shared" ref="P5:P13" si="3">N5*D5</f>
        <v>0</v>
      </c>
      <c r="Q5" s="72">
        <f>(E5+H5+K5)/3</f>
        <v>67556.333333333328</v>
      </c>
      <c r="R5" s="67">
        <f t="shared" ref="R5:R14" si="4">Q5*0.19</f>
        <v>12835.703333333333</v>
      </c>
      <c r="S5" s="67">
        <f t="shared" ref="S5:S14" si="5">Q5*D5</f>
        <v>2702253.333333333</v>
      </c>
    </row>
    <row r="6" spans="1:19" ht="36" x14ac:dyDescent="0.25">
      <c r="A6" s="5">
        <v>3</v>
      </c>
      <c r="B6" s="13" t="s">
        <v>19</v>
      </c>
      <c r="C6" s="7" t="s">
        <v>17</v>
      </c>
      <c r="D6" s="8">
        <v>22</v>
      </c>
      <c r="E6" s="9">
        <v>89100</v>
      </c>
      <c r="F6" s="10">
        <v>20900</v>
      </c>
      <c r="G6" s="11">
        <f>E6*D6</f>
        <v>1960200</v>
      </c>
      <c r="H6" s="10">
        <v>71429</v>
      </c>
      <c r="I6" s="10">
        <f t="shared" si="0"/>
        <v>13571.51</v>
      </c>
      <c r="J6" s="11">
        <f t="shared" si="1"/>
        <v>1571438</v>
      </c>
      <c r="K6" s="10">
        <v>49800</v>
      </c>
      <c r="L6" s="10">
        <f t="shared" si="2"/>
        <v>9462</v>
      </c>
      <c r="M6" s="11">
        <f>K6*D6</f>
        <v>1095600</v>
      </c>
      <c r="N6" s="10">
        <v>0</v>
      </c>
      <c r="O6" s="10">
        <v>0</v>
      </c>
      <c r="P6" s="12">
        <f t="shared" si="3"/>
        <v>0</v>
      </c>
      <c r="Q6" s="72">
        <f>(E6+H6+K6)/3</f>
        <v>70109.666666666672</v>
      </c>
      <c r="R6" s="67">
        <f t="shared" si="4"/>
        <v>13320.836666666668</v>
      </c>
      <c r="S6" s="67">
        <f t="shared" si="5"/>
        <v>1542412.6666666667</v>
      </c>
    </row>
    <row r="7" spans="1:19" ht="36" x14ac:dyDescent="0.25">
      <c r="A7" s="5">
        <v>4</v>
      </c>
      <c r="B7" s="6" t="s">
        <v>20</v>
      </c>
      <c r="C7" s="7" t="s">
        <v>17</v>
      </c>
      <c r="D7" s="14">
        <v>22</v>
      </c>
      <c r="E7" s="9">
        <v>69900</v>
      </c>
      <c r="F7" s="10">
        <f>E7*0.19</f>
        <v>13281</v>
      </c>
      <c r="G7" s="11">
        <f t="shared" ref="G7:G14" si="6">E7*D7</f>
        <v>1537800</v>
      </c>
      <c r="H7" s="10">
        <v>0</v>
      </c>
      <c r="I7" s="10">
        <f t="shared" si="0"/>
        <v>0</v>
      </c>
      <c r="J7" s="11">
        <f t="shared" si="1"/>
        <v>0</v>
      </c>
      <c r="K7" s="10">
        <v>74500</v>
      </c>
      <c r="L7" s="10">
        <f t="shared" si="2"/>
        <v>14155</v>
      </c>
      <c r="M7" s="11">
        <f t="shared" ref="M7:M14" si="7">K7*D7</f>
        <v>1639000</v>
      </c>
      <c r="N7" s="10">
        <v>0</v>
      </c>
      <c r="O7" s="10">
        <v>0</v>
      </c>
      <c r="P7" s="12">
        <f t="shared" si="3"/>
        <v>0</v>
      </c>
      <c r="Q7" s="72">
        <f>(E7+K7)/2</f>
        <v>72200</v>
      </c>
      <c r="R7" s="67">
        <f t="shared" si="4"/>
        <v>13718</v>
      </c>
      <c r="S7" s="67">
        <f t="shared" si="5"/>
        <v>1588400</v>
      </c>
    </row>
    <row r="8" spans="1:19" ht="24" x14ac:dyDescent="0.25">
      <c r="A8" s="5">
        <v>5</v>
      </c>
      <c r="B8" s="6" t="s">
        <v>21</v>
      </c>
      <c r="C8" s="7" t="s">
        <v>17</v>
      </c>
      <c r="D8" s="14">
        <v>22</v>
      </c>
      <c r="E8" s="9">
        <v>73000</v>
      </c>
      <c r="F8" s="10">
        <f>E8*0.19</f>
        <v>13870</v>
      </c>
      <c r="G8" s="11">
        <f t="shared" si="6"/>
        <v>1606000</v>
      </c>
      <c r="H8" s="10">
        <v>30000</v>
      </c>
      <c r="I8" s="10">
        <f t="shared" si="0"/>
        <v>5700</v>
      </c>
      <c r="J8" s="11">
        <f t="shared" si="1"/>
        <v>660000</v>
      </c>
      <c r="K8" s="10">
        <v>25900</v>
      </c>
      <c r="L8" s="10">
        <f t="shared" si="2"/>
        <v>4921</v>
      </c>
      <c r="M8" s="11">
        <f t="shared" si="7"/>
        <v>569800</v>
      </c>
      <c r="N8" s="10">
        <v>6723</v>
      </c>
      <c r="O8" s="10">
        <v>1277</v>
      </c>
      <c r="P8" s="12">
        <f t="shared" si="3"/>
        <v>147906</v>
      </c>
      <c r="Q8" s="72">
        <f t="shared" ref="Q8:Q14" si="8">(E8+H8+K8+N8)/4</f>
        <v>33905.75</v>
      </c>
      <c r="R8" s="67">
        <f t="shared" si="4"/>
        <v>6442.0924999999997</v>
      </c>
      <c r="S8" s="67">
        <f t="shared" si="5"/>
        <v>745926.5</v>
      </c>
    </row>
    <row r="9" spans="1:19" ht="24" x14ac:dyDescent="0.25">
      <c r="A9" s="5">
        <v>6</v>
      </c>
      <c r="B9" s="6" t="s">
        <v>22</v>
      </c>
      <c r="C9" s="7" t="s">
        <v>17</v>
      </c>
      <c r="D9" s="14">
        <v>22</v>
      </c>
      <c r="E9" s="9">
        <v>31509</v>
      </c>
      <c r="F9" s="10">
        <v>7391</v>
      </c>
      <c r="G9" s="11">
        <f t="shared" si="6"/>
        <v>693198</v>
      </c>
      <c r="H9" s="10">
        <v>13445</v>
      </c>
      <c r="I9" s="10">
        <f t="shared" si="0"/>
        <v>2554.5500000000002</v>
      </c>
      <c r="J9" s="11">
        <f t="shared" si="1"/>
        <v>295790</v>
      </c>
      <c r="K9" s="10">
        <v>23600</v>
      </c>
      <c r="L9" s="10">
        <f t="shared" si="2"/>
        <v>4484</v>
      </c>
      <c r="M9" s="11">
        <f t="shared" si="7"/>
        <v>519200</v>
      </c>
      <c r="N9" s="10">
        <v>0</v>
      </c>
      <c r="O9" s="10">
        <v>0</v>
      </c>
      <c r="P9" s="12">
        <f t="shared" si="3"/>
        <v>0</v>
      </c>
      <c r="Q9" s="72">
        <f>(E9+H9+K9)/3</f>
        <v>22851.333333333332</v>
      </c>
      <c r="R9" s="67">
        <f t="shared" si="4"/>
        <v>4341.7533333333331</v>
      </c>
      <c r="S9" s="67">
        <f t="shared" si="5"/>
        <v>502729.33333333331</v>
      </c>
    </row>
    <row r="10" spans="1:19" ht="36" x14ac:dyDescent="0.25">
      <c r="A10" s="5">
        <v>7</v>
      </c>
      <c r="B10" s="6" t="s">
        <v>23</v>
      </c>
      <c r="C10" s="7" t="s">
        <v>17</v>
      </c>
      <c r="D10" s="15">
        <v>8</v>
      </c>
      <c r="E10" s="9">
        <v>44550</v>
      </c>
      <c r="F10" s="10">
        <v>10450</v>
      </c>
      <c r="G10" s="11">
        <f t="shared" si="6"/>
        <v>356400</v>
      </c>
      <c r="H10" s="10">
        <v>0</v>
      </c>
      <c r="I10" s="10">
        <f t="shared" si="0"/>
        <v>0</v>
      </c>
      <c r="J10" s="11">
        <f t="shared" si="1"/>
        <v>0</v>
      </c>
      <c r="K10" s="10">
        <v>55900</v>
      </c>
      <c r="L10" s="10">
        <f t="shared" si="2"/>
        <v>10621</v>
      </c>
      <c r="M10" s="11">
        <f t="shared" si="7"/>
        <v>447200</v>
      </c>
      <c r="N10" s="10">
        <v>0</v>
      </c>
      <c r="O10" s="10">
        <v>0</v>
      </c>
      <c r="P10" s="12">
        <f t="shared" si="3"/>
        <v>0</v>
      </c>
      <c r="Q10" s="72">
        <f>(E10+K10)/2</f>
        <v>50225</v>
      </c>
      <c r="R10" s="67">
        <f t="shared" si="4"/>
        <v>9542.75</v>
      </c>
      <c r="S10" s="67">
        <f t="shared" si="5"/>
        <v>401800</v>
      </c>
    </row>
    <row r="11" spans="1:19" ht="24" x14ac:dyDescent="0.25">
      <c r="A11" s="5">
        <v>8</v>
      </c>
      <c r="B11" s="6" t="s">
        <v>24</v>
      </c>
      <c r="C11" s="7" t="s">
        <v>17</v>
      </c>
      <c r="D11" s="15">
        <v>40</v>
      </c>
      <c r="E11" s="9">
        <v>27216</v>
      </c>
      <c r="F11" s="10">
        <v>6384</v>
      </c>
      <c r="G11" s="11">
        <f t="shared" si="6"/>
        <v>1088640</v>
      </c>
      <c r="H11" s="10">
        <v>0</v>
      </c>
      <c r="I11" s="10">
        <f t="shared" si="0"/>
        <v>0</v>
      </c>
      <c r="J11" s="11">
        <f t="shared" si="1"/>
        <v>0</v>
      </c>
      <c r="K11" s="10">
        <v>22500</v>
      </c>
      <c r="L11" s="10">
        <f t="shared" si="2"/>
        <v>4275</v>
      </c>
      <c r="M11" s="11">
        <f t="shared" si="7"/>
        <v>900000</v>
      </c>
      <c r="N11" s="10">
        <v>20000</v>
      </c>
      <c r="O11" s="10">
        <v>3800</v>
      </c>
      <c r="P11" s="12">
        <f t="shared" si="3"/>
        <v>800000</v>
      </c>
      <c r="Q11" s="72">
        <f>(E11+K11+N11)/4</f>
        <v>17429</v>
      </c>
      <c r="R11" s="67">
        <f t="shared" si="4"/>
        <v>3311.51</v>
      </c>
      <c r="S11" s="67">
        <f t="shared" si="5"/>
        <v>697160</v>
      </c>
    </row>
    <row r="12" spans="1:19" x14ac:dyDescent="0.25">
      <c r="A12" s="5">
        <v>9</v>
      </c>
      <c r="B12" s="6" t="s">
        <v>25</v>
      </c>
      <c r="C12" s="7" t="s">
        <v>17</v>
      </c>
      <c r="D12" s="14">
        <v>22</v>
      </c>
      <c r="E12" s="9">
        <v>58300</v>
      </c>
      <c r="F12" s="10">
        <f>E12*0.19</f>
        <v>11077</v>
      </c>
      <c r="G12" s="11">
        <f t="shared" si="6"/>
        <v>1282600</v>
      </c>
      <c r="H12" s="10">
        <v>37815</v>
      </c>
      <c r="I12" s="10">
        <f t="shared" si="0"/>
        <v>7184.85</v>
      </c>
      <c r="J12" s="11">
        <f t="shared" si="1"/>
        <v>831930</v>
      </c>
      <c r="K12" s="10">
        <v>0</v>
      </c>
      <c r="L12" s="10">
        <v>0</v>
      </c>
      <c r="M12" s="11">
        <v>0</v>
      </c>
      <c r="N12" s="10">
        <v>0</v>
      </c>
      <c r="O12" s="10">
        <v>0</v>
      </c>
      <c r="P12" s="12">
        <f t="shared" si="3"/>
        <v>0</v>
      </c>
      <c r="Q12" s="72">
        <f>(E12+H12)/2</f>
        <v>48057.5</v>
      </c>
      <c r="R12" s="67">
        <f t="shared" si="4"/>
        <v>9130.9249999999993</v>
      </c>
      <c r="S12" s="67">
        <f t="shared" si="5"/>
        <v>1057265</v>
      </c>
    </row>
    <row r="13" spans="1:19" x14ac:dyDescent="0.25">
      <c r="A13" s="5">
        <v>10</v>
      </c>
      <c r="B13" s="6" t="s">
        <v>26</v>
      </c>
      <c r="C13" s="7" t="s">
        <v>17</v>
      </c>
      <c r="D13" s="14">
        <v>22</v>
      </c>
      <c r="E13" s="9">
        <v>32300</v>
      </c>
      <c r="F13" s="10">
        <f>E13*0.19</f>
        <v>6137</v>
      </c>
      <c r="G13" s="11">
        <f t="shared" si="6"/>
        <v>710600</v>
      </c>
      <c r="H13" s="10">
        <v>35294</v>
      </c>
      <c r="I13" s="10">
        <f t="shared" si="0"/>
        <v>6705.86</v>
      </c>
      <c r="J13" s="11">
        <f t="shared" si="1"/>
        <v>776468</v>
      </c>
      <c r="K13" s="10">
        <v>0</v>
      </c>
      <c r="L13" s="10">
        <v>0</v>
      </c>
      <c r="M13" s="11">
        <v>0</v>
      </c>
      <c r="N13" s="10">
        <v>0</v>
      </c>
      <c r="O13" s="10">
        <v>0</v>
      </c>
      <c r="P13" s="12">
        <f t="shared" si="3"/>
        <v>0</v>
      </c>
      <c r="Q13" s="72">
        <f>(E13+H13)/2</f>
        <v>33797</v>
      </c>
      <c r="R13" s="67">
        <f t="shared" si="4"/>
        <v>6421.43</v>
      </c>
      <c r="S13" s="67">
        <f t="shared" si="5"/>
        <v>743534</v>
      </c>
    </row>
    <row r="14" spans="1:19" ht="15.75" thickBot="1" x14ac:dyDescent="0.3">
      <c r="A14" s="16">
        <v>11</v>
      </c>
      <c r="B14" s="17" t="s">
        <v>27</v>
      </c>
      <c r="C14" s="18" t="s">
        <v>17</v>
      </c>
      <c r="D14" s="19">
        <v>43</v>
      </c>
      <c r="E14" s="20">
        <v>59000</v>
      </c>
      <c r="F14" s="21">
        <f>E14*0.19</f>
        <v>11210</v>
      </c>
      <c r="G14" s="11">
        <f t="shared" si="6"/>
        <v>2537000</v>
      </c>
      <c r="H14" s="21">
        <v>142857</v>
      </c>
      <c r="I14" s="10">
        <f t="shared" si="0"/>
        <v>27142.83</v>
      </c>
      <c r="J14" s="11">
        <f t="shared" si="1"/>
        <v>6142851</v>
      </c>
      <c r="K14" s="21">
        <v>65004</v>
      </c>
      <c r="L14" s="10">
        <f t="shared" si="2"/>
        <v>12350.76</v>
      </c>
      <c r="M14" s="11">
        <f t="shared" si="7"/>
        <v>2795172</v>
      </c>
      <c r="N14" s="21">
        <v>90336</v>
      </c>
      <c r="O14" s="10">
        <v>17164</v>
      </c>
      <c r="P14" s="12">
        <v>3884454</v>
      </c>
      <c r="Q14" s="73">
        <f t="shared" si="8"/>
        <v>89299.25</v>
      </c>
      <c r="R14" s="68">
        <f t="shared" si="4"/>
        <v>16966.857500000002</v>
      </c>
      <c r="S14" s="68">
        <f t="shared" si="5"/>
        <v>3839867.75</v>
      </c>
    </row>
    <row r="15" spans="1:19" ht="15.75" thickBot="1" x14ac:dyDescent="0.3">
      <c r="E15" s="22" t="s">
        <v>28</v>
      </c>
      <c r="F15" s="23">
        <f>G15*0.19</f>
        <v>2701807.22</v>
      </c>
      <c r="G15" s="24">
        <f>SUM(G4:G14)</f>
        <v>14220038</v>
      </c>
      <c r="H15" s="22" t="s">
        <v>28</v>
      </c>
      <c r="I15" s="23">
        <f>J15*0.19</f>
        <v>2520357.79</v>
      </c>
      <c r="J15" s="24">
        <f>SUM(J4:J14)</f>
        <v>13265041</v>
      </c>
      <c r="K15" s="25" t="s">
        <v>28</v>
      </c>
      <c r="L15" s="26">
        <f>M15*0.19</f>
        <v>2165466.86</v>
      </c>
      <c r="M15" s="24">
        <f>SUM(M4:M14)</f>
        <v>11397194</v>
      </c>
      <c r="N15" s="25" t="s">
        <v>28</v>
      </c>
      <c r="O15" s="26">
        <f>P15*0.19</f>
        <v>938521.51100000006</v>
      </c>
      <c r="P15" s="62">
        <f>SUM(P4:P14)</f>
        <v>4939586.9000000004</v>
      </c>
      <c r="Q15" s="63" t="s">
        <v>28</v>
      </c>
      <c r="R15" s="30"/>
      <c r="S15" s="69">
        <f>SUM(S4:S14)</f>
        <v>14037811.808333334</v>
      </c>
    </row>
    <row r="16" spans="1:19" ht="15.75" thickBot="1" x14ac:dyDescent="0.3">
      <c r="E16" s="25" t="s">
        <v>29</v>
      </c>
      <c r="F16" s="29">
        <f>G15+F15</f>
        <v>16921845.219999999</v>
      </c>
      <c r="G16" s="30"/>
      <c r="H16" s="25" t="s">
        <v>29</v>
      </c>
      <c r="I16" s="29">
        <f>J15+I15</f>
        <v>15785398.789999999</v>
      </c>
      <c r="J16" s="30"/>
      <c r="K16" s="25" t="s">
        <v>29</v>
      </c>
      <c r="L16" s="29">
        <f>M15+L15</f>
        <v>13562660.859999999</v>
      </c>
      <c r="M16" s="30"/>
      <c r="N16" s="25" t="s">
        <v>29</v>
      </c>
      <c r="O16" s="29">
        <f>P15+O15</f>
        <v>5878108.4110000003</v>
      </c>
      <c r="P16" s="31"/>
      <c r="Q16" s="63" t="s">
        <v>35</v>
      </c>
      <c r="R16" s="30"/>
      <c r="S16" s="70">
        <f>S15*0.19</f>
        <v>2667184.2435833332</v>
      </c>
    </row>
    <row r="17" spans="17:19" ht="15.75" thickBot="1" x14ac:dyDescent="0.3">
      <c r="Q17" s="64" t="s">
        <v>29</v>
      </c>
      <c r="R17" s="65"/>
      <c r="S17" s="69">
        <f>S15+S16</f>
        <v>16704996.051916666</v>
      </c>
    </row>
    <row r="18" spans="17:19" x14ac:dyDescent="0.25">
      <c r="S18" s="41"/>
    </row>
    <row r="19" spans="17:19" x14ac:dyDescent="0.25">
      <c r="Q19" s="41" t="s">
        <v>31</v>
      </c>
      <c r="S19" s="42" t="s">
        <v>30</v>
      </c>
    </row>
    <row r="20" spans="17:19" x14ac:dyDescent="0.25">
      <c r="Q20" s="61">
        <f>S13+S12+S8+S5+S4</f>
        <v>5465442.0583333327</v>
      </c>
      <c r="S20" s="40">
        <f>S6+S7+S9+S10+S11+S14</f>
        <v>8572369.75</v>
      </c>
    </row>
    <row r="21" spans="17:19" x14ac:dyDescent="0.25">
      <c r="Q21" s="61">
        <f>Q20*0.19</f>
        <v>1038433.9910833333</v>
      </c>
      <c r="S21" s="40">
        <f>S20*0.19</f>
        <v>1628750.2524999999</v>
      </c>
    </row>
    <row r="22" spans="17:19" x14ac:dyDescent="0.25">
      <c r="Q22" s="61">
        <f>Q20+Q21</f>
        <v>6503876.0494166659</v>
      </c>
      <c r="S22" s="40">
        <f>S20+S21</f>
        <v>10201120.002499999</v>
      </c>
    </row>
  </sheetData>
  <mergeCells count="14">
    <mergeCell ref="Q17:R17"/>
    <mergeCell ref="F16:G16"/>
    <mergeCell ref="I16:J16"/>
    <mergeCell ref="L16:M16"/>
    <mergeCell ref="O16:P16"/>
    <mergeCell ref="Q15:R15"/>
    <mergeCell ref="Q16:R16"/>
    <mergeCell ref="A1:S1"/>
    <mergeCell ref="A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César Sánchez Peña</dc:creator>
  <cp:lastModifiedBy>Julio Cesar Sanchez Peña</cp:lastModifiedBy>
  <dcterms:created xsi:type="dcterms:W3CDTF">2024-08-26T01:57:31Z</dcterms:created>
  <dcterms:modified xsi:type="dcterms:W3CDTF">2024-08-28T22:37:28Z</dcterms:modified>
</cp:coreProperties>
</file>