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 SED_2020_JEGH\PAE\SIDAE 2020\Docs Finales Mayo 18 2020\Indicadores Financieros\"/>
    </mc:Choice>
  </mc:AlternateContent>
  <workbookProtection workbookAlgorithmName="SHA-512" workbookHashValue="rMzTCUr7QaUr6pxCN4Gmq66vgxoZ1kf5+IniyYEZd9AXxnewbFVj6sXJPuTobxcm/A6xTbpJPevCGu24JOYeCw==" workbookSaltValue="lUSXbfb94JWKQTQS+fh7Mg==" workbookSpinCount="100000" lockStructure="1"/>
  <bookViews>
    <workbookView xWindow="-120" yWindow="-120" windowWidth="29040" windowHeight="15840" activeTab="1"/>
  </bookViews>
  <sheets>
    <sheet name="SIREM" sheetId="5" r:id="rId1"/>
    <sheet name="NICHO" sheetId="4" r:id="rId2"/>
    <sheet name="GRAFICAS" sheetId="2" r:id="rId3"/>
  </sheets>
  <definedNames>
    <definedName name="_xlnm._FilterDatabase" localSheetId="0" hidden="1">SIREM!$A$1:$X$92</definedName>
  </definedNames>
  <calcPr calcId="162913"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49" i="4" l="1"/>
  <c r="B50" i="4" l="1"/>
  <c r="F23" i="4" l="1"/>
  <c r="F26" i="4"/>
  <c r="F25" i="4"/>
  <c r="F24" i="4"/>
  <c r="D55" i="4" l="1"/>
  <c r="C55" i="4"/>
  <c r="A55" i="4" l="1"/>
  <c r="H54" i="4"/>
  <c r="F54" i="4"/>
  <c r="G54" i="4" s="1"/>
  <c r="C27" i="4" l="1"/>
  <c r="C15" i="4"/>
  <c r="C8" i="4"/>
  <c r="X94" i="5"/>
  <c r="W94" i="5"/>
  <c r="C17" i="4" s="1"/>
  <c r="V94" i="5"/>
  <c r="B17" i="4" s="1"/>
  <c r="U94" i="5"/>
  <c r="T94" i="5"/>
  <c r="S94" i="5"/>
  <c r="R94" i="5"/>
  <c r="B8" i="4" s="1"/>
  <c r="C24" i="4" l="1"/>
  <c r="C26" i="4"/>
  <c r="C25" i="4"/>
  <c r="D39" i="4" l="1"/>
  <c r="D33" i="4"/>
  <c r="D32" i="4"/>
  <c r="D31" i="4"/>
  <c r="D40" i="4" s="1"/>
  <c r="C33" i="4"/>
  <c r="C32" i="4"/>
  <c r="C31" i="4"/>
  <c r="B48" i="4" l="1"/>
  <c r="A19" i="4"/>
  <c r="C29" i="2" l="1"/>
  <c r="D22" i="2" s="1"/>
  <c r="D24" i="2" s="1"/>
  <c r="C14" i="2"/>
  <c r="D6" i="2" s="1"/>
  <c r="D8" i="2" s="1"/>
  <c r="A18" i="4"/>
  <c r="C39" i="4"/>
  <c r="C40" i="4" l="1"/>
</calcChain>
</file>

<file path=xl/sharedStrings.xml><?xml version="1.0" encoding="utf-8"?>
<sst xmlns="http://schemas.openxmlformats.org/spreadsheetml/2006/main" count="588" uniqueCount="277">
  <si>
    <t>NIT</t>
  </si>
  <si>
    <t>CAPITAL DE TRABAJO</t>
  </si>
  <si>
    <t>LIQUIDEZ</t>
  </si>
  <si>
    <t>ENDEUDAMIENTO</t>
  </si>
  <si>
    <t>COBERTURA DE INTERESES</t>
  </si>
  <si>
    <t>RENTABILIDAD DEL PATRIMONIO</t>
  </si>
  <si>
    <t>PROMEDIO</t>
  </si>
  <si>
    <t>1. INFORMACION FINANCIERA DEL SECTOR</t>
  </si>
  <si>
    <t>NIVEL NACIONAL</t>
  </si>
  <si>
    <t>INDICADORES:</t>
  </si>
  <si>
    <t xml:space="preserve">Capital de Trabajo* </t>
  </si>
  <si>
    <t>PROMEDIOS</t>
  </si>
  <si>
    <t>INFORMACION CAPACIDAD ORGANIZACIONAL DEL SECTOR</t>
  </si>
  <si>
    <t>Rentabilidad del Patrimonio</t>
  </si>
  <si>
    <t>Rentabilidad del Activo</t>
  </si>
  <si>
    <t xml:space="preserve">2. INFORMACION FINANCIERA DEL NICHO DE MERCADO </t>
  </si>
  <si>
    <t>INDICADORES CAPACIDAD FINANCIERA</t>
  </si>
  <si>
    <t>EMPRESA</t>
  </si>
  <si>
    <t>DESVIACION ESTANDAR</t>
  </si>
  <si>
    <t>MEDIANA</t>
  </si>
  <si>
    <t>3. RESULTADOS DEL ANALISIS</t>
  </si>
  <si>
    <t>Descripciòn</t>
  </si>
  <si>
    <t>Limite estimado de la muestra o media podada</t>
  </si>
  <si>
    <t>N.A.</t>
  </si>
  <si>
    <t>Indicador Establecido</t>
  </si>
  <si>
    <t>N.A.: NO APLICA</t>
  </si>
  <si>
    <t xml:space="preserve">PRESUPUESTO OFICIAL </t>
  </si>
  <si>
    <t>PLAZO  EN MESES</t>
  </si>
  <si>
    <t xml:space="preserve">PROMEDIO MES </t>
  </si>
  <si>
    <t>CAPITAL DE TRABAJO REQUERIDO</t>
  </si>
  <si>
    <t>4. GRAFICAS</t>
  </si>
  <si>
    <t>RANGO</t>
  </si>
  <si>
    <t>CANTIDAD</t>
  </si>
  <si>
    <t xml:space="preserve">PARTICIPACIÓN </t>
  </si>
  <si>
    <t>TOTAL MUESTRA</t>
  </si>
  <si>
    <t>PARTICIPACIÓN</t>
  </si>
  <si>
    <t>CAJA COLOMBIANA DE SUBSIDIO FAMILIAR COLSUBSIDIO</t>
  </si>
  <si>
    <t>CAJA DE COMPENSACION FAMILIAR CAFAM</t>
  </si>
  <si>
    <t>CAJA DE COMPENSACION FAMILIAR COMPENSAR</t>
  </si>
  <si>
    <t>NICHO:  4 EMPRESAS</t>
  </si>
  <si>
    <t>*Capital de Trabajo y Patrimonio expresado en miles de pesos</t>
  </si>
  <si>
    <t>Información del nicho del mercado- 4 empresas</t>
  </si>
  <si>
    <t>*CAPITAL DE TRABAJO</t>
  </si>
  <si>
    <t>*PATRIMONIO</t>
  </si>
  <si>
    <t>Patrimonio</t>
  </si>
  <si>
    <t>PROCESO: FORTALECER AL ACCESO Y LA PERMANENCIA DE NIÑOS, NIÑAS, ADOLESCENTES Y JÓVENES MATRICULADOS EN EL SISTEMA EDUCATIVO OFICIAL DEL DISTRITO CAPITAL, A TRAVÉS DE UN SERVICIO INTEGRAL ENFOCADO EN LA PROMOCIÓN DE ESTILOS DE VIDA SALUDABLE, EN EL MARCO DE LOS LINEAMIENTOS TÉCNICOS Y ESTÁNDARES ESTABLECIDOS PARA LA EJECUCIÓN Y EL FORTALECIMIENTO DEL PROGRAMA DE ALIMENTACIÓN ESCOLAR (PAE).</t>
  </si>
  <si>
    <t>CORTE 31 DE DICIEMBRE DE 2018</t>
  </si>
  <si>
    <t>FUENTE : BASE DE DATOS DEL SIREM - ESTADOS FINANCIEROS A 31 DIC/2018</t>
  </si>
  <si>
    <t>EQUIPO DE COCINA CREATIVA SAS EN REORGANIZACION</t>
  </si>
  <si>
    <t>NULL</t>
  </si>
  <si>
    <t>I5611 - Expendio a la mesa de comidas preparadas</t>
  </si>
  <si>
    <t>40 NIIF Pymes - Individuales</t>
  </si>
  <si>
    <t>Periodo Actual</t>
  </si>
  <si>
    <t>OPERADORA DE FRANQUICIAS DE COLOMBIA SAS</t>
  </si>
  <si>
    <t>LA PRESTACION DE LOS SERVICIOS DE RESTAURANTE Y BAR EN DESARROLLO, EJECUCION DE LA FRANQUICIA BW BUFFALO WINGS. . IMPORTACION DE TODO TIPO DE PRODUCTOS RELACIONADOS CON EL DESARROLLO Y EJECUCION DE LA FRANQUICIA BW BUFFALO WINGS. EL DESARROLLO DE CUALQUIER ACTIVIDAD COMERCIAL O CIVIL, LICITA</t>
  </si>
  <si>
    <t>ALCON DE COLOMBIA PABM SAS</t>
  </si>
  <si>
    <t xml:space="preserve">ELABORACION DE  ALIMENTOS PREPARADOS PARA ANIMALES </t>
  </si>
  <si>
    <t>C1090 - Elaboración de alimentos preparados para animales</t>
  </si>
  <si>
    <t>PESQUERA JARAMILLO LTDA</t>
  </si>
  <si>
    <t>SERVICIO DE RESTAURANTE</t>
  </si>
  <si>
    <t>ALIMENTOS TONING SA</t>
  </si>
  <si>
    <t>PROCESAMIENTO Y TRANSFORMACION DE MATERIAS PRIMAS EN PRODUCTOS ALIMENTICIOS Y DE BEBIDAS,COMPLEMENTOS Y SUPLEMENTOS MULTIVITAMINICOS, LA COMERCIALIZACION, EN TERRITORIO NACIONAL O EXTRANJERO DIRECTA O INDIRECTA, PARA CONSUMO HUMANO.</t>
  </si>
  <si>
    <t>C1089 - Elaboración de otros productos alimenticios n.c.p.</t>
  </si>
  <si>
    <t>ALIMENTOS CRIOLLOS SA</t>
  </si>
  <si>
    <t xml:space="preserve">FABRICACION, DISTRIBUCION Y COMERCIALIZACION DE PRODUCTOS ALIMENTICIOS </t>
  </si>
  <si>
    <t>MEZCLAS BIOMIX S.A.</t>
  </si>
  <si>
    <t>COMERCIALIZACION , TRANSFORMACION, PRODUCCION Y DISTRIBUCION DE LOS INSUMOS NECESARIOS PARA LA ALIMENTACION ANIMAL</t>
  </si>
  <si>
    <t>5611</t>
  </si>
  <si>
    <t>CREPES CARTAGENA SA</t>
  </si>
  <si>
    <t>La industri alimenticia y procesamiento de toda clase de alimentos, envasar, fabricar, preparar, comprar, vender, distribuir, importar y exportar toda clase de productos alimenticios</t>
  </si>
  <si>
    <t>PRODIA SAS</t>
  </si>
  <si>
    <t>ELABORACION DE OTROS PRODUCTOS ALIMENTICIOS NCP</t>
  </si>
  <si>
    <t>HATOVIEJO S.A.S</t>
  </si>
  <si>
    <t>EXPLOTACION COMERCIAL DE ESTABLECIMIENTOS PUBLICOS PARA LA VENTA DE TODA CLASE DE BEBIDAS Y PRODUCTOS ALIMENTICIOS</t>
  </si>
  <si>
    <t>PAESA SAS</t>
  </si>
  <si>
    <t>COMERCIALIZACION  ALIMENTOS Y BEBIDAS</t>
  </si>
  <si>
    <t>EXPENDIO A LA MESA DE COMIDAS PREPARADAS</t>
  </si>
  <si>
    <t>TROPICAL FRESS S.A.</t>
  </si>
  <si>
    <t xml:space="preserve">ELABORACION DE OTROS PRODUCTOS ALIMENTICOS
</t>
  </si>
  <si>
    <t>CONCENTRADOS ESPARTACO SA</t>
  </si>
  <si>
    <t>Elaboración de alimentos preparados para animales.</t>
  </si>
  <si>
    <t>ELABORACION PRODUCTOS ALIMENTICIOS</t>
  </si>
  <si>
    <t>PRODUCTOS ALIMENTICIOS DOÑA LUCHA SAS</t>
  </si>
  <si>
    <t>DISEÑO, FABRICACION, IMPORTACION, EXPORTACION, DISTRIBUCION, COMERCIALIZACION DE PRODUCTOS ALIMENTICIOS</t>
  </si>
  <si>
    <t>DEL ALABA S.A.</t>
  </si>
  <si>
    <t>SIEMBRA, PROCESAMIENTO PRODUCCION Y COMERCIALIZACION DE PRODUCTOS ALIMENTICIOS</t>
  </si>
  <si>
    <t>TRADING FOODS S.A.S.</t>
  </si>
  <si>
    <t>FABRICACION DE PRODUCTOS ALIMENTICIOS</t>
  </si>
  <si>
    <t>ALCACHOFAS DEL HUERTO S A</t>
  </si>
  <si>
    <t>EXPENDIO A LA MESA DE COMIDAS PREPARAAS</t>
  </si>
  <si>
    <t>CONDIMAR SA</t>
  </si>
  <si>
    <t>ELABORACION DE PRODUCTOS ALIMENTICIOS CONDIMENTOS EN TODAS SUS FORMAS</t>
  </si>
  <si>
    <t>SALAMANCA ALIMENTACION INDUSTRIAL SA</t>
  </si>
  <si>
    <t>SERVICIO DE CATERING</t>
  </si>
  <si>
    <t>I5621 - Catering para eventos</t>
  </si>
  <si>
    <t>INDUSTRIA SALINERA DEL CARIBE SAS</t>
  </si>
  <si>
    <t>COMERCIALIZACION SAL MARINA</t>
  </si>
  <si>
    <t>PRODUCTORA DE INSUMOS AGROPECUARIOS SOMEX S.A.</t>
  </si>
  <si>
    <t>COMPRA,VENTA DE PRODUCTOS</t>
  </si>
  <si>
    <t>KELSIS S.A.</t>
  </si>
  <si>
    <t>PRODUCCION DE ESENCIAS, COLORES, ADITIVOS,EMULSIONES PARA ALIMENTOS PROCESADOS</t>
  </si>
  <si>
    <t>INVERSIONES FEEDS S.A.S.</t>
  </si>
  <si>
    <t>ELABORACION DE ALIMENTOS PARA ANIMALES</t>
  </si>
  <si>
    <t>SOCIEDAD COMERCIAL LA BUGUEÑA S.A.</t>
  </si>
  <si>
    <t>TRANSFORMACION, FABRICACION Y COMERCIALIZACION DE MATERIAS PRIMAS DE TIPO ALIMENTICIO</t>
  </si>
  <si>
    <t>860057131</t>
  </si>
  <si>
    <t>Elaboración de bebidas aromáticas y tes - venta panela</t>
  </si>
  <si>
    <t>INVERSIONES EL CARNAL SAS</t>
  </si>
  <si>
    <t xml:space="preserve">EXPENDIO A LA MESA DE COMIDAS PREPARADAS
</t>
  </si>
  <si>
    <t>ECOTERMALES SAN VICENTE SA</t>
  </si>
  <si>
    <t>EXPLOTACION INDUSTRIA HOTELERA</t>
  </si>
  <si>
    <t>MANUFACTURA DE MATERIAS PRIMAS PARA PRODUCTOS ALIMENTICIOS Y FARMA</t>
  </si>
  <si>
    <t>DIMERSA DON LIMITADA</t>
  </si>
  <si>
    <t>INDUSTRIAL</t>
  </si>
  <si>
    <t>OVOPRODUSTOS DEL PACIFICO S.A.S.</t>
  </si>
  <si>
    <t xml:space="preserve">"ELABORACION DE PRODUCTOS DERIVADOS DEL HUEVO COMO SON HUEVOS PASTEURIZADOS Y E"ELABORACION DE PRODUCTOS DERIVADOS DEL HUEVO COMO SON HUEVOS PASTEURIZADOS Y EN POLVO ENTRE OTROS.
"
 POLVO ENTRE OTROS.
"
</t>
  </si>
  <si>
    <t>ADMINISTRADORA  MONSERRATE</t>
  </si>
  <si>
    <t>Manufacturas Alimenticias Colombianas Ltda. Productos Mac</t>
  </si>
  <si>
    <t>Elaboracion productos alimenticios</t>
  </si>
  <si>
    <t>INDUSTRIAS ALIMENTOS Y CATERING SAS</t>
  </si>
  <si>
    <t>ELABORACION DE PRODUCTOS ALIMENTICIOS</t>
  </si>
  <si>
    <t>AL PUNTO LIMITADA</t>
  </si>
  <si>
    <t>EXPENDIO DE COMIDAS PREPARADAS</t>
  </si>
  <si>
    <t>Expendio a la mesa de comidas preparadas</t>
  </si>
  <si>
    <t>ARANGO HERMANOS S.A.S</t>
  </si>
  <si>
    <t>ELABORACION DE PRODUCTOS ALIMENTICIOS PARA ANIMALES</t>
  </si>
  <si>
    <t>LOS TEJADITOS SAS</t>
  </si>
  <si>
    <t>ELABORACION DE PRODUCTOS DE PASTELERIA Y PANADERIA</t>
  </si>
  <si>
    <t>INVERSIONES CONECCIONES Y CIA S.A.S.</t>
  </si>
  <si>
    <t>SERVICIO BAR - RESTAURANTE</t>
  </si>
  <si>
    <t>DEL MAR S.A.</t>
  </si>
  <si>
    <t>EXPLOTACION DE ACTIVIDADES RELACIONADAS CON RESTAURANTE,HELADERAIAS,DISCOTECAS,BARES Y AQUELLAS DERIVADAS DEL TURISMO</t>
  </si>
  <si>
    <t>PRODUCTORA DE CONCENTRADOS CAMPEON LTDA</t>
  </si>
  <si>
    <t xml:space="preserve">ELABORACION DE ALIMENTOS PREPARADOS PARA ANIMALES  
</t>
  </si>
  <si>
    <t>NUTRICION EXPERTA DE COLOMBIA SAS NUTREXCOL SAS</t>
  </si>
  <si>
    <t>GODDARD CATERING GROUPBOGOTA SAS</t>
  </si>
  <si>
    <t>SUMINISTRO DE COMIDA A BORDO DE AVIONES E EINSTITUCIONALES</t>
  </si>
  <si>
    <t xml:space="preserve">BALANCEADOS S A </t>
  </si>
  <si>
    <t xml:space="preserve">ELABORACION DE ALIMENTOS BALANCEADOS PARA ANIMALES 
</t>
  </si>
  <si>
    <t>PRODUCTOS EL TOMATICO SAS</t>
  </si>
  <si>
    <t xml:space="preserve">LA SOCIEDAD PODRÁ EJECUTAR CUALQUIER ACTIVIDAD COMERCIAL O CIVIL LÍCITA SIN LIMITACIÓN ALGUNA. DENTRO DE LAS ACTIVIDADES A DESARROLLAR SE ENUMERAN LAS SIGUIENTES, SIN PERJUICIO DE QUE, COMO SE DIJO, LA SOCIEDAD DESARROLLE CUALQUIER OTRA ACTIVIDAD
CIVIL O COMERCIAL LÍCITA, POR LO QUE NO SE ENTIENDE TAXATIVA LA SIGUIENTE ENUNCIACIÓN: 1. LA FABRICACIÓN, DISTRIBUCIÓN, REPRESENTACIÓN, COMERCIALIZACIÓN, IMPORTACIÓN, EXPORTACIÓN, COMPRA,VENTA DE TODA CLASE DE PRODUCTOS PARA LA INDUSTRIA DE ALIMENTOS,QUÍMICOS, MATERIA PRIMA, EQUIPOS, MATERIAL DE ENVASE Y EMPAQUE,HERRAMIENTAS Y DEMÁS IMPLEMENTOS PARA ESE MISMO PROPÓSITO; 2. LA REPRESENTACIÓN DE EMPRESAS NACIONALES Y/O EXTRANJERAS DEDICADAS A ESTE TIPO DE ACTIVIDADES; 3. LA FABRICACIÓN, IMPORTACIÓN, EXPORTACIÓN,COMERCIALIZACIÓN DE MAQUINARIA PARA LA ELABORACIÓN DE ESTA CLASE DE PRODUCTOS YA SEA PARA MATERIA PRIMA, PRODUCTOS TERMINADOS O PARCIALMENTE ELABORADOS; 4. LA PARTICIPACIÓN, DIRECTA O COMO ASOCIADA EN EL NEGOCIO DE FABRICACIÓN, PRODUCCIÓN, DISTRIBUCIÓN, VENTA DE PRODUCTOS Y/O ARTÍCULOS METÁLICOS, DE PLÁSTICO, DE PAPEL O CARTÓN, DE VIDRIO O DE CAUCHO, O DE SUS COMBINACIONES; 5. PODRÁ ASÍ MISMO INVERTIR EN TODO TIPO DE EMPRESAS CON O SIN OBJETOS SOCIALES SIMILARES YA SEA DESDE EL MOMENTO DE SU CONSTITUCIÓN O POSTERIORMENTE MEDIANTE LA ADQUISICIÓN DE ACCIONES, CUOTAS SOCIALES O PARTES DE INTERÉS,INVERTIR EN VALORES YA SEA EN MONEDA LOCAL O EXTRANJERA, INVERTIR EN TODO TIPO DE TÍTULOS VALORES, IMPORTAR Y EXPORTAR TODO TIPO DE PRODUCTOS Y SERVICIOS, ASÍ COMO LA DISTRIBUCIÓN, COMPRA, VENTA Y COMERCIALIZACIÓN DE LOS MISMOS, ADQUIRIR Y ENAJENAR DE CUALQUIER MODO BIENES MUEBLES E INMUEBLES. LA SOCIEDAD PODRÁ EFECTUAR LAS ACTIVIDADES MENCIONADAS TANTO EN EL PAÍS COMO EN EL EXTERIOR. EN TODO CASO, LA SOCIEDAD PODRÁ EJECUTAR CUALQUIER ACTIVIDAD LICITA SIN LIMITACIÓN ALGUNA. LA SOCIEDAD NO PODRÁ GARANTIZAR OBLIGACIONES DE LOS SOCIOS, NI DE TERCEROS, SINO CON LA APROBACIÓN PREVIA DE LA ASAMBLEA DE ACCIONISTAS.
</t>
  </si>
  <si>
    <t>JCH SERVICES SAS</t>
  </si>
  <si>
    <t>SERVICIOS DE CATERING</t>
  </si>
  <si>
    <t>LA HUERTA DE ORIENTE SAS</t>
  </si>
  <si>
    <t>FABRICACION,COMERCIALIZACION DE PRODUCTOS ALIMENTICIOS</t>
  </si>
  <si>
    <t>B. ALTMAN &amp; COMPAÑIA SAS</t>
  </si>
  <si>
    <t xml:space="preserve">RBF S.A.S </t>
  </si>
  <si>
    <t xml:space="preserve">EXPLOTACION DE LA INDUSTRIA DE ALIMENTOS Y OTRAS
</t>
  </si>
  <si>
    <t>PRODUCTOS ALIMENTICIOS LA CAJONERA SA</t>
  </si>
  <si>
    <t>PRODUCCION DE ALIMENTOS</t>
  </si>
  <si>
    <t>GRUPO CARBON DE PALO LTDA</t>
  </si>
  <si>
    <t xml:space="preserve">CONCONCENTRADOS DEL CAMPO S.A.S  </t>
  </si>
  <si>
    <t xml:space="preserve">PRODUCCION, DISTRIBUCION, AGENCIAMIENTO Y COMERCIALIZACION DE ALIMENTOS CONCENTRADOS PARA ANIMALES DE TODO GENERO </t>
  </si>
  <si>
    <t>DISPRONAT SAS</t>
  </si>
  <si>
    <t>ELABORACION DE OTROS PRODUCTOS ALIMENTICIOS</t>
  </si>
  <si>
    <t>DIPEC SAS</t>
  </si>
  <si>
    <t>ELABORACION DE ALIMENTOS PARA CONSUMO ANIMAL</t>
  </si>
  <si>
    <t>LOGISTICA INSTITUCIONAL COLOMBIANA S.A.S</t>
  </si>
  <si>
    <t xml:space="preserve">SERVICIO DE RESTAURANTESPRESTACION DE SERVICIOS DE LAVANDERIA INDUSTRIAL, ALQUILER DE ROPA QUIRURGICA, DE CAMA Y BAÑO. PRESTACIÓN Y CUBRIMIENTO TOTAL DEL SERVICIO DE LIMPIEZA Y DESFINFECCION ESPECIALIZADA. </t>
  </si>
  <si>
    <t>DUAS RODAS COLOMBIA S.A.S</t>
  </si>
  <si>
    <t xml:space="preserve">ELABORACION DE OTROS PRODUCTOS ALIMENTICIOS N.C.P.
</t>
  </si>
  <si>
    <t>INTERMEDIA INTERAVES S.A.S.</t>
  </si>
  <si>
    <t>ALIMSO CATERING SERVICES SA EN REORGANIZACION</t>
  </si>
  <si>
    <t>OPERACIONES DE COMERCIO DE DIVISION DE ALIMENTOS-CATERING,-DIVISION DE ASEO Y CAFETERIA</t>
  </si>
  <si>
    <t xml:space="preserve">ALIMENTOS NUTRON S A </t>
  </si>
  <si>
    <t xml:space="preserve">ELABORACION DE ALIMENTOS PARA MASCOTAS
</t>
  </si>
  <si>
    <t>CONSERVAS DELCASINO SAS</t>
  </si>
  <si>
    <t>ELABORACION Y COMERCIALIZACION DE PRODIUCTOS ALIMENTICIOS</t>
  </si>
  <si>
    <t>ANDES BEEF LTDA</t>
  </si>
  <si>
    <t>INVERSIONES LEHAL S.A.</t>
  </si>
  <si>
    <t>LA PRESTACION DE SERVICIO DE RESTAURANTES Y SIMILARES</t>
  </si>
  <si>
    <t>FABRICA DE HELADOS LA FRESITA</t>
  </si>
  <si>
    <t>FABRICACION , DISTRIBUCION Y CONSERVACION DE TODA CLASE DE HELADOS</t>
  </si>
  <si>
    <t>EXPENDIO DE COMIDAS PREPARADAS A LA MESA</t>
  </si>
  <si>
    <t xml:space="preserve">GENERAL FOOD SAS
</t>
  </si>
  <si>
    <t xml:space="preserve">"Elaboracion de alimentos preparados para animales
"Elaboracion de alimentos preparados para animales
"
</t>
  </si>
  <si>
    <t>PRODUCTORA Y DISTRIBUIDORA DE PRODUCTOS LACTEOS Y COMESTIBLES S.A.S.</t>
  </si>
  <si>
    <t xml:space="preserve">PRODUCCION, FABRICACION,TRANSFORMACION, EMPAQUE ENVASADO DE PRODUCTOS ALIMENTICIOS; DISTRIBUCIONES Y COMERCIALIZACION DE PRODUCTOS ALIMENTICIOS, LACTEOS, PROCESADOS O GRANEL Y ALIMENTOS EN GENERAL </t>
  </si>
  <si>
    <t>MANITOBA SAS</t>
  </si>
  <si>
    <t>PRODUCCION Y COMERCIALIZACION DE MANI Y SUS DERIVADOS ASI COMO LA PRODUCCION DE PRODUCTOS ALIMENTICIOS  EN GEENRAL Y SU COMERCIALIZACION</t>
  </si>
  <si>
    <t>Avisander SAS</t>
  </si>
  <si>
    <t>Elaboracion de alimentos preparados para animales</t>
  </si>
  <si>
    <t>FRUGAL SA</t>
  </si>
  <si>
    <t>ELABORACION DE PRDUCTOS ALIMENTICIOS</t>
  </si>
  <si>
    <t>PRODUCTOS ALIMENTICIOS FROZEN EXPRESS S.A.S.</t>
  </si>
  <si>
    <t>LA SOCIEDAD TENDRÁ COMO OBJETO PRINCIPAL LA PRODUCCIÓN,
DISTRIBUCIÓN Y COMERCIALIZACIÓN Y, ADICIONALMENTE, CONTRATOS DE
MAQUILA, DE PRODUCTOS ALIMENTICIOS DERIVADOS DE LA PAPA, YUCA, FRUTAS,
VERDURAS,</t>
  </si>
  <si>
    <t xml:space="preserve">ASESORIA INNOVACION Y SOLUCIONES DE COLOMBIA AIS SAS </t>
  </si>
  <si>
    <t>Produccion, transformacion y comercializacion de materias primas, insumos, productos para el sector de alimentos</t>
  </si>
  <si>
    <t>INDUSTRIA DE SALES MINERALIZADA "</t>
  </si>
  <si>
    <t xml:space="preserve">ELABORACION DE ALIMENTOS PARA GANADO VACUNO Y EQUINO ELABORACION DE ALIMENTOS PARA GANADO VACUNO Y EQUINO </t>
  </si>
  <si>
    <t>KENVELO SAS</t>
  </si>
  <si>
    <t>SERVICO A LA MESA DE ALIMENTOS Y BEBIDAS</t>
  </si>
  <si>
    <t>FALCK SERVICES LTDA</t>
  </si>
  <si>
    <t xml:space="preserve">CATERING </t>
  </si>
  <si>
    <t>COMERCIALIZADORA DE HIELOS IGLU SA</t>
  </si>
  <si>
    <t>ELABORACION DE  OTROS PRODUCTOS ALIMENTICIOS</t>
  </si>
  <si>
    <t>TECNAS S.A</t>
  </si>
  <si>
    <t>ELABORACION Y COMERCIALIZACION DE PRODUCTOS ALIMENTICIOS</t>
  </si>
  <si>
    <t>10 NIIF Plenas - Individuales</t>
  </si>
  <si>
    <t>Gate Gourmet Colombia SAS</t>
  </si>
  <si>
    <t xml:space="preserve">Produccion venta transformacion y conservacion de comida y de productos alimenticios y bebidas. </t>
  </si>
  <si>
    <t>PROVIMI S.A.</t>
  </si>
  <si>
    <t>KELLOGG DE COLOMBIA SA</t>
  </si>
  <si>
    <t xml:space="preserve">PRODUCCION Y DISTRIBUCION DE PRODUCTOS ALIMENTICIOS
</t>
  </si>
  <si>
    <t xml:space="preserve">CONGRUPO S.A. </t>
  </si>
  <si>
    <t xml:space="preserve">ELABORACION Y COMERCIALIZACION DE PRODUCTOS ALIMENTICIOS
</t>
  </si>
  <si>
    <t>DUFLO SERVICIOS INTEGRALES SAS</t>
  </si>
  <si>
    <t>NESTLE PURINA PET CARE DE COLOMBIA  SA</t>
  </si>
  <si>
    <t>FABRICACION, COMPRA, VENTA Y DISTRIBUCION DE PRODUCTOS DE TODO TIPO DE COMIDA PARA ANIMALES, ASI COMO LA FABRICACION, COMPRA, VENTA Y DISTRIBUCION DE LINTERNAS, PILAS PARA LINTERNAS Y EN GENERAL ACCESORIOS O PRODUCTOS PARA LINTERNAS Y PRODUCTO RELACIONADOS CON LOS ANTERIORES</t>
  </si>
  <si>
    <t>NUTRITEC SAS</t>
  </si>
  <si>
    <t xml:space="preserve">COMERCIALIZACION A TRAVES DE LA COMPRA, TRANSFORMACION, PRODUCCION Y DISTRIBUCION DE LOS INSUMOS NECESARIOS PARA PRODUCIR ALIMENTOS PARA ANIMALES, PARA LA EJECUCION DE ESTE PROPOSITO, LA SOCIEDAD PODRA IMPORTAR Y EXPORTAR Y EXPORTAR PRODUCTOS Y EQUIPOS RELACIONADOS CON LA PRODUCCION DE ALIMENTOS DE ANIMALES. 
</t>
  </si>
  <si>
    <t xml:space="preserve">QUALA SA
</t>
  </si>
  <si>
    <t>Elaboracion, transformación, preparación, fabricación, investigación, procesamiento compraventa, distrubución, importación, exportación desarrollo y en general comerciazlización y mercadeo de toda clase de productos de consumo masivo</t>
  </si>
  <si>
    <t>TRIGUISAR DE COLOMBIA S.A.</t>
  </si>
  <si>
    <t>Elaboración de otros productos alimenticios ncp</t>
  </si>
  <si>
    <t xml:space="preserve">LA ELABORACIÓN, TRANSFORMACIÓN, PREPARACIÓN FABRICACIÓN, INVESTIGACIÓN, PROCESAMIENTO, COMPRAVENTA, DISTRIBUCIÓN, IMPORTACIÓN, EXPORTACIÓN, DESARROLLO Y EN GENERAL, COMERCIALIZACIÓN Y MERCADEO DE TODA CLASE DE PRODUCTOS DE CONSUMO MASIVO, DE MARCAS PROPIAS O DE UN TERCERO, COMO SON COSMETICOS, COMESTIBLES, FARMACEUTICOS, DE ASEO PERSONAL, BIOGENICOS, QUIMICOS, AGROQUIMICOS Y FORESTALES.
</t>
  </si>
  <si>
    <t xml:space="preserve">ALIMENTOS BALANCEADOS TEQUENDAMA S.A. ALBATEQ S.A.  </t>
  </si>
  <si>
    <t>ELABORACION DE ALIMENTOS CONCENTRADOS PARA AVES</t>
  </si>
  <si>
    <t xml:space="preserve">MASTERFOODS COLOMBIA LTDA - EFFEM COLOMBIA LTDA
</t>
  </si>
  <si>
    <t>El objeto social principal es fabrica, manufacturar, producir, comprar, importar, distribuir, comcercializar, exportar, vender, ceder, permutar y almacenar por cuenta propia o ajena: A. Alimentos, bebidas, aperitivos, pasabocas y congelados relacionados con la confiteria, chocolateria, heladeria, panaderia, pasteleria y reposteria. B. Comidas completas, naturales, o procesadas, congeladas, precongeladas, precocidas, instantaneas, de rapida coccion, especialmente, arroz, arroz con mezclas, salsas, pizza, pasta, vinagreta, productos deshidratados, de papa, carne, sopas, sazoneras, o condimentos y vegetales sazonados. C. Alimentos, aperitivos, y pasabocas para gatos, perros, pescados en acuario, pajaros enjaulados, caballos y demas animales, particularmente domesticos. D. Maquinas dispensadoras de alimentos, aperitivos, pasabocas y bebidas. E. Maquinas y mecanismos de sistemas de pago electronico automatizado. F. Productos para el cuidado de plantas y. G. toda clase de material publicitario</t>
  </si>
  <si>
    <t>LEVAPAN COLOMBIA S.A.S</t>
  </si>
  <si>
    <t>OMNILIFE MANUFACTURA DE COLOMBIA S.A.S.</t>
  </si>
  <si>
    <t>PRODUCTOS ALIMENTICIOS EL GALPON LTDA</t>
  </si>
  <si>
    <t>ELABORACION DE ALIMENTO CONCENTRADO PARA ANIMALES</t>
  </si>
  <si>
    <t>ASCENDER SA</t>
  </si>
  <si>
    <t>ELABORACION DE SALSAS Y ADEREZOS</t>
  </si>
  <si>
    <t>Tecnologias Alimenticias SAS</t>
  </si>
  <si>
    <t>Fabricación, distribución, importación y exportación de alimentos, incluidos dentro de estos productos pesqueros o acuicolas</t>
  </si>
  <si>
    <t>PEPSICO ALIMENTOS Z.F. LTDA</t>
  </si>
  <si>
    <t>T-VAPAN 500 S.A</t>
  </si>
  <si>
    <t>PRODUCCION Y COMERCIALIZACION  DE MATERIAS PRIMAS Y PRODUCTOS ELABORADOS PARA LA INDUSTRIA PANIFICADORA,PASTELERA, HELADERIA Y CHOCOLATERIA</t>
  </si>
  <si>
    <t>Razón social de la sociedad</t>
  </si>
  <si>
    <t>Objeto social principal</t>
  </si>
  <si>
    <t>Clasificación Industrial Internacional Uniforme Versión 4 A.C</t>
  </si>
  <si>
    <t>Nit</t>
  </si>
  <si>
    <t>Fecha Corte</t>
  </si>
  <si>
    <t>Punto Entrada</t>
  </si>
  <si>
    <t>Periodo</t>
  </si>
  <si>
    <t>Activos corrientes totales</t>
  </si>
  <si>
    <t>Total de activos no corrientes</t>
  </si>
  <si>
    <t>Total de activos</t>
  </si>
  <si>
    <t>Pasivos corrientes totales</t>
  </si>
  <si>
    <t>Total de pasivos no corrientes</t>
  </si>
  <si>
    <t>Total pasivos</t>
  </si>
  <si>
    <t>Patrimonio total</t>
  </si>
  <si>
    <t>Total de patrimonio y pasivos</t>
  </si>
  <si>
    <t>Costos financieros</t>
  </si>
  <si>
    <t>Ganancia (pérdida) por actividades de operación</t>
  </si>
  <si>
    <t>RENTABILIDAD DEL ACTIVO</t>
  </si>
  <si>
    <t>PATRIMONIO</t>
  </si>
  <si>
    <t>INDETERMINADO</t>
  </si>
  <si>
    <t>CIIU: 1089-1090-5611-5621</t>
  </si>
  <si>
    <t>TOTAL EMPRESAS: 91</t>
  </si>
  <si>
    <t>Información del sector  - 91 empresas</t>
  </si>
  <si>
    <t>CAJA DE COMPESACION FAMILIAR DE CUNDINAMARCA DE CALDAS CONFA</t>
  </si>
  <si>
    <t>AÑO</t>
  </si>
  <si>
    <t>vr mes</t>
  </si>
  <si>
    <t>*CAPITAL DE TRABAJO Y PATRIMONIO EN MILES DE PESOS</t>
  </si>
  <si>
    <t>PATRIMONIO REQUERIDO</t>
  </si>
  <si>
    <t>PATRIMONIO (miles de pesos)</t>
  </si>
  <si>
    <t>CAPITAL DE TRABAJO 
(miles de pesos)</t>
  </si>
  <si>
    <t>0 - 20,000,000</t>
  </si>
  <si>
    <t>50,000,001 - 100,000,000</t>
  </si>
  <si>
    <t>100,000,001 - 200,000,000</t>
  </si>
  <si>
    <t>200,000,001 - 300,000,000</t>
  </si>
  <si>
    <t>300,000,001 - 400,000,000</t>
  </si>
  <si>
    <t>&gt; 400,000,001</t>
  </si>
  <si>
    <t>0 - 30,000,000</t>
  </si>
  <si>
    <t>100,000,0001 - 200,000,000</t>
  </si>
  <si>
    <t>500,000,001 - 1,000,000,000</t>
  </si>
  <si>
    <t>200,000,001 - 500,000,000</t>
  </si>
  <si>
    <t>&gt;1,000,000,001</t>
  </si>
  <si>
    <t>28,000,000 - 50,000,000</t>
  </si>
  <si>
    <t>49,000,000 - 100,000,000</t>
  </si>
  <si>
    <t>20,000,000 - 27,999,999</t>
  </si>
  <si>
    <t>30,000,001 - 48,999,999</t>
  </si>
  <si>
    <t>consulta realizada el 18 de mayo de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</si>
</sst>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 #,##0.00_);_(&quot;$&quot;\ * \(#,##0.00\);_(&quot;$&quot;\ * &quot;-&quot;??_);_(@_)"/>
    <numFmt numFmtId="165" formatCode="_(* #,##0.00_);_(* \(#,##0.00\);_(* &quot;-&quot;??_);_(@_)"/>
    <numFmt numFmtId="166" formatCode="_(* #,##0_);_(* \(#,##0\);_(* &quot;-&quot;??_);_(@_)"/>
    <numFmt numFmtId="167" formatCode="_-* #,##0.00\ _€_-;\-* #,##0.00\ _€_-;_-* &quot;-&quot;??\ _€_-;_-@_-"/>
    <numFmt numFmtId="168" formatCode="_(&quot;$&quot;\ * #,##0_);_(&quot;$&quot;\ * \(#,##0\);_(&quot;$&quot;\ * &quot;-&quot;??_);_(@_)"/>
    <numFmt numFmtId="169" formatCode="_-* #,##0\ _€_-;\-* #,##0\ _€_-;_-* &quot;-&quot;??\ _€_-;_-@_-"/>
  </numFmts>
  <fonts count="20"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b/>
      <sz val="11"/>
      <color rgb="FF000000"/>
      <name val="Calibri"/>
      <family val="2"/>
    </font>
    <font>
      <b/>
      <sz val="8"/>
      <color rgb="FF000000"/>
      <name val="Calibri"/>
      <family val="2"/>
    </font>
    <font>
      <sz val="9"/>
      <color theme="1"/>
      <name val="Calibri"/>
      <family val="2"/>
      <scheme val="minor"/>
    </font>
    <font>
      <b/>
      <sz val="9"/>
      <color rgb="FF000000"/>
      <name val="Calibri"/>
      <family val="2"/>
    </font>
    <font>
      <sz val="8"/>
      <color theme="1"/>
      <name val="Calibri"/>
      <family val="2"/>
      <scheme val="minor"/>
    </font>
    <font>
      <sz val="10"/>
      <name val="Arial"/>
      <family val="2"/>
    </font>
    <font>
      <sz val="8"/>
      <color rgb="FF000000"/>
      <name val="Calibri"/>
      <family val="2"/>
    </font>
    <font>
      <b/>
      <sz val="10"/>
      <color rgb="FF000000"/>
      <name val="Calibri"/>
      <family val="2"/>
    </font>
    <font>
      <b/>
      <sz val="8"/>
      <color theme="1"/>
      <name val="Calibri"/>
      <family val="2"/>
      <scheme val="minor"/>
    </font>
    <font>
      <sz val="8"/>
      <name val="Tahoma"/>
      <family val="2"/>
    </font>
    <font>
      <sz val="10"/>
      <color theme="1"/>
      <name val="Calibri"/>
      <family val="2"/>
      <scheme val="minor"/>
    </font>
    <font>
      <sz val="10"/>
      <name val="Calibri"/>
      <family val="2"/>
      <scheme val="minor"/>
    </font>
    <font>
      <sz val="10"/>
      <name val="Calibri"/>
      <family val="2"/>
    </font>
    <font>
      <b/>
      <sz val="10"/>
      <name val="Calibri"/>
      <family val="2"/>
    </font>
    <font>
      <b/>
      <sz val="10"/>
      <color theme="0"/>
      <name val="Calibri"/>
      <family val="2"/>
    </font>
    <font>
      <b/>
      <sz val="11"/>
      <name val="Calibri"/>
      <family val="2"/>
      <scheme val="minor"/>
    </font>
  </fonts>
  <fills count="9">
    <fill>
      <patternFill patternType="none"/>
    </fill>
    <fill>
      <patternFill patternType="gray125"/>
    </fill>
    <fill>
      <patternFill patternType="solid">
        <fgColor theme="0"/>
        <bgColor indexed="64"/>
      </patternFill>
    </fill>
    <fill>
      <patternFill patternType="solid">
        <fgColor rgb="FFD9D9D9"/>
        <bgColor indexed="64"/>
      </patternFill>
    </fill>
    <fill>
      <patternFill patternType="solid">
        <fgColor rgb="FFFFFFFF"/>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5" tint="0.59999389629810485"/>
        <bgColor indexed="64"/>
      </patternFill>
    </fill>
    <fill>
      <patternFill patternType="solid">
        <fgColor theme="2" tint="-0.249977111117893"/>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s>
  <cellStyleXfs count="6">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7" fontId="9" fillId="0" borderId="0" applyFont="0" applyFill="0" applyBorder="0" applyAlignment="0" applyProtection="0"/>
    <xf numFmtId="9" fontId="1" fillId="0" borderId="0" applyFont="0" applyFill="0" applyBorder="0" applyAlignment="0" applyProtection="0"/>
  </cellStyleXfs>
  <cellXfs count="129">
    <xf numFmtId="0" fontId="0" fillId="0" borderId="0" xfId="0"/>
    <xf numFmtId="0" fontId="2" fillId="0" borderId="0" xfId="0" applyFont="1"/>
    <xf numFmtId="0" fontId="7" fillId="0" borderId="1"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8" fillId="0" borderId="1" xfId="0" applyFont="1" applyFill="1" applyBorder="1" applyAlignment="1">
      <alignment wrapText="1"/>
    </xf>
    <xf numFmtId="10" fontId="8" fillId="2" borderId="1" xfId="3" applyNumberFormat="1" applyFont="1" applyFill="1" applyBorder="1" applyAlignment="1">
      <alignment horizontal="center"/>
    </xf>
    <xf numFmtId="0" fontId="10" fillId="4" borderId="0" xfId="0" applyFont="1" applyFill="1" applyAlignment="1">
      <alignment horizontal="left" vertical="top" wrapText="1"/>
    </xf>
    <xf numFmtId="0" fontId="5" fillId="0" borderId="1" xfId="0" applyFont="1" applyFill="1" applyBorder="1" applyAlignment="1">
      <alignment horizontal="left" vertical="center" wrapText="1"/>
    </xf>
    <xf numFmtId="0" fontId="0" fillId="2" borderId="0" xfId="0" applyFill="1"/>
    <xf numFmtId="0" fontId="12" fillId="0" borderId="7" xfId="0" applyFont="1" applyFill="1" applyBorder="1" applyAlignment="1">
      <alignment horizontal="center" wrapText="1"/>
    </xf>
    <xf numFmtId="3" fontId="13" fillId="0" borderId="1" xfId="0" applyNumberFormat="1" applyFont="1" applyFill="1" applyBorder="1" applyAlignment="1">
      <alignment horizontal="center" vertical="center" wrapText="1"/>
    </xf>
    <xf numFmtId="3" fontId="13" fillId="2" borderId="1" xfId="0" applyNumberFormat="1" applyFont="1" applyFill="1" applyBorder="1" applyAlignment="1">
      <alignment horizontal="center"/>
    </xf>
    <xf numFmtId="0" fontId="0" fillId="0" borderId="0" xfId="0" applyFill="1"/>
    <xf numFmtId="0" fontId="10" fillId="4" borderId="9" xfId="0" applyFont="1" applyFill="1" applyBorder="1" applyAlignment="1">
      <alignment horizontal="left" vertical="center" wrapText="1"/>
    </xf>
    <xf numFmtId="0" fontId="8" fillId="0" borderId="1" xfId="0" applyFont="1" applyBorder="1" applyAlignment="1">
      <alignment wrapText="1"/>
    </xf>
    <xf numFmtId="166" fontId="8" fillId="0" borderId="1" xfId="1" applyNumberFormat="1" applyFont="1" applyBorder="1"/>
    <xf numFmtId="0" fontId="8" fillId="0" borderId="1" xfId="0" applyFont="1" applyBorder="1"/>
    <xf numFmtId="9" fontId="0" fillId="2" borderId="0" xfId="5" applyFont="1" applyFill="1"/>
    <xf numFmtId="10" fontId="0" fillId="0" borderId="0" xfId="0" applyNumberFormat="1"/>
    <xf numFmtId="0" fontId="2" fillId="5" borderId="1" xfId="0" applyFont="1" applyFill="1" applyBorder="1"/>
    <xf numFmtId="9" fontId="2" fillId="5" borderId="1" xfId="5" applyFont="1" applyFill="1" applyBorder="1"/>
    <xf numFmtId="0" fontId="14" fillId="0" borderId="1" xfId="0" applyFont="1" applyBorder="1" applyAlignment="1">
      <alignment horizontal="center"/>
    </xf>
    <xf numFmtId="0" fontId="14" fillId="0" borderId="5" xfId="0" applyFont="1" applyBorder="1" applyAlignment="1">
      <alignment horizontal="center"/>
    </xf>
    <xf numFmtId="9" fontId="3" fillId="0" borderId="1" xfId="5" applyFont="1" applyFill="1" applyBorder="1" applyAlignment="1">
      <alignment horizontal="center"/>
    </xf>
    <xf numFmtId="0" fontId="3" fillId="0" borderId="1" xfId="0" applyFont="1" applyBorder="1" applyAlignment="1">
      <alignment horizontal="center"/>
    </xf>
    <xf numFmtId="0" fontId="14" fillId="0" borderId="0" xfId="0" applyFont="1" applyBorder="1"/>
    <xf numFmtId="0" fontId="2" fillId="5" borderId="1" xfId="0" applyFont="1" applyFill="1" applyBorder="1" applyAlignment="1">
      <alignment horizontal="center"/>
    </xf>
    <xf numFmtId="9" fontId="2" fillId="5" borderId="1" xfId="5" applyFont="1" applyFill="1" applyBorder="1" applyAlignment="1">
      <alignment horizontal="center"/>
    </xf>
    <xf numFmtId="0" fontId="12" fillId="0" borderId="11" xfId="0" applyFont="1" applyFill="1" applyBorder="1" applyAlignment="1">
      <alignment horizontal="center" wrapText="1"/>
    </xf>
    <xf numFmtId="0" fontId="12" fillId="0" borderId="12" xfId="0" applyFont="1" applyFill="1" applyBorder="1" applyAlignment="1">
      <alignment horizontal="center" wrapText="1"/>
    </xf>
    <xf numFmtId="10" fontId="3" fillId="5" borderId="16" xfId="5" applyNumberFormat="1" applyFont="1" applyFill="1" applyBorder="1" applyAlignment="1">
      <alignment horizontal="center"/>
    </xf>
    <xf numFmtId="10" fontId="3" fillId="5" borderId="17" xfId="5" applyNumberFormat="1" applyFont="1" applyFill="1" applyBorder="1" applyAlignment="1">
      <alignment horizontal="center"/>
    </xf>
    <xf numFmtId="0" fontId="14" fillId="0" borderId="0" xfId="0" applyFont="1"/>
    <xf numFmtId="0" fontId="16" fillId="0" borderId="0" xfId="0" applyFont="1" applyFill="1" applyBorder="1"/>
    <xf numFmtId="14" fontId="16" fillId="0" borderId="0" xfId="0" applyNumberFormat="1" applyFont="1" applyFill="1" applyBorder="1"/>
    <xf numFmtId="166" fontId="16" fillId="0" borderId="0" xfId="1" applyNumberFormat="1" applyFont="1" applyFill="1" applyBorder="1"/>
    <xf numFmtId="166" fontId="14" fillId="0" borderId="0" xfId="1" applyNumberFormat="1" applyFont="1"/>
    <xf numFmtId="165" fontId="14" fillId="0" borderId="0" xfId="1" applyFont="1"/>
    <xf numFmtId="10" fontId="14" fillId="0" borderId="0" xfId="3" applyNumberFormat="1" applyFont="1"/>
    <xf numFmtId="166" fontId="14" fillId="0" borderId="0" xfId="1" applyNumberFormat="1" applyFont="1" applyFill="1" applyAlignment="1">
      <alignment horizontal="left"/>
    </xf>
    <xf numFmtId="166" fontId="15" fillId="0" borderId="0" xfId="1" applyNumberFormat="1" applyFont="1" applyFill="1" applyAlignment="1">
      <alignment horizontal="left"/>
    </xf>
    <xf numFmtId="0" fontId="3" fillId="0" borderId="1" xfId="0" applyFont="1" applyBorder="1" applyAlignment="1">
      <alignment horizontal="center" vertical="top" wrapText="1"/>
    </xf>
    <xf numFmtId="0" fontId="17" fillId="0" borderId="1" xfId="0" applyFont="1" applyFill="1" applyBorder="1" applyAlignment="1">
      <alignment horizontal="center" vertical="top" wrapText="1"/>
    </xf>
    <xf numFmtId="14" fontId="17" fillId="0" borderId="1" xfId="0" applyNumberFormat="1" applyFont="1" applyFill="1" applyBorder="1" applyAlignment="1">
      <alignment horizontal="center" vertical="top" wrapText="1"/>
    </xf>
    <xf numFmtId="166" fontId="18" fillId="6" borderId="1" xfId="1" applyNumberFormat="1" applyFont="1" applyFill="1" applyBorder="1" applyAlignment="1">
      <alignment horizontal="center" vertical="center" wrapText="1"/>
    </xf>
    <xf numFmtId="166" fontId="3" fillId="7" borderId="1" xfId="1" applyNumberFormat="1" applyFont="1" applyFill="1" applyBorder="1" applyAlignment="1">
      <alignment horizontal="center" vertical="center" wrapText="1"/>
    </xf>
    <xf numFmtId="165" fontId="3" fillId="7" borderId="1" xfId="1" applyFont="1" applyFill="1" applyBorder="1" applyAlignment="1">
      <alignment horizontal="center" vertical="center" wrapText="1"/>
    </xf>
    <xf numFmtId="10" fontId="3" fillId="7" borderId="1" xfId="3" applyNumberFormat="1" applyFont="1" applyFill="1" applyBorder="1" applyAlignment="1">
      <alignment horizontal="center" vertical="center" wrapText="1"/>
    </xf>
    <xf numFmtId="0" fontId="17" fillId="8" borderId="1" xfId="0" applyFont="1" applyFill="1" applyBorder="1"/>
    <xf numFmtId="0" fontId="2" fillId="8" borderId="1" xfId="0" applyFont="1" applyFill="1" applyBorder="1"/>
    <xf numFmtId="166" fontId="2" fillId="8" borderId="1" xfId="0" applyNumberFormat="1" applyFont="1" applyFill="1" applyBorder="1"/>
    <xf numFmtId="165" fontId="2" fillId="8" borderId="1" xfId="1" applyFont="1" applyFill="1" applyBorder="1"/>
    <xf numFmtId="10" fontId="2" fillId="8" borderId="1" xfId="3" applyNumberFormat="1" applyFont="1" applyFill="1" applyBorder="1"/>
    <xf numFmtId="0" fontId="10" fillId="4" borderId="0" xfId="0" applyFont="1" applyFill="1" applyAlignment="1">
      <alignment horizontal="left" vertical="top"/>
    </xf>
    <xf numFmtId="0" fontId="5" fillId="0" borderId="19" xfId="0" applyFont="1" applyFill="1" applyBorder="1" applyAlignment="1">
      <alignment horizontal="left" vertical="center" wrapText="1"/>
    </xf>
    <xf numFmtId="166" fontId="0" fillId="0" borderId="0" xfId="0" applyNumberFormat="1"/>
    <xf numFmtId="9" fontId="8" fillId="0" borderId="1" xfId="5" applyFont="1" applyBorder="1" applyAlignment="1">
      <alignment horizontal="center"/>
    </xf>
    <xf numFmtId="0" fontId="8" fillId="0" borderId="0" xfId="0" applyFont="1" applyFill="1" applyBorder="1" applyAlignment="1">
      <alignment wrapText="1"/>
    </xf>
    <xf numFmtId="0" fontId="8" fillId="0" borderId="0" xfId="0" applyFont="1" applyFill="1" applyBorder="1" applyAlignment="1"/>
    <xf numFmtId="0" fontId="0" fillId="0" borderId="0" xfId="0" applyAlignment="1"/>
    <xf numFmtId="0" fontId="10" fillId="4" borderId="0" xfId="0" applyFont="1" applyFill="1" applyBorder="1" applyAlignment="1">
      <alignment vertical="top"/>
    </xf>
    <xf numFmtId="0" fontId="10" fillId="4" borderId="0" xfId="0" applyFont="1" applyFill="1" applyAlignment="1">
      <alignment vertical="top" wrapText="1"/>
    </xf>
    <xf numFmtId="0" fontId="4" fillId="0" borderId="0" xfId="0" applyFont="1" applyAlignment="1">
      <alignment vertical="center" wrapText="1"/>
    </xf>
    <xf numFmtId="0" fontId="5" fillId="0" borderId="0" xfId="0" applyFont="1" applyBorder="1" applyAlignment="1">
      <alignment vertical="top" wrapText="1"/>
    </xf>
    <xf numFmtId="0" fontId="4" fillId="0" borderId="0" xfId="0" applyFont="1" applyAlignment="1">
      <alignment horizontal="centerContinuous" vertical="center" wrapText="1"/>
    </xf>
    <xf numFmtId="0" fontId="5" fillId="0" borderId="0" xfId="0" applyFont="1" applyBorder="1" applyAlignment="1">
      <alignment horizontal="centerContinuous" vertical="top" wrapText="1"/>
    </xf>
    <xf numFmtId="0" fontId="5" fillId="0" borderId="0" xfId="0" applyFont="1" applyBorder="1" applyAlignment="1">
      <alignment horizontal="centerContinuous" vertical="center" wrapText="1"/>
    </xf>
    <xf numFmtId="0" fontId="0" fillId="0" borderId="6" xfId="0" applyBorder="1" applyAlignment="1">
      <alignment vertical="center"/>
    </xf>
    <xf numFmtId="0" fontId="8" fillId="0" borderId="1" xfId="0" applyFont="1" applyFill="1" applyBorder="1" applyAlignment="1">
      <alignment vertical="center" wrapText="1"/>
    </xf>
    <xf numFmtId="166" fontId="8" fillId="0" borderId="1" xfId="1" applyNumberFormat="1" applyFont="1" applyFill="1" applyBorder="1" applyAlignment="1">
      <alignment horizontal="center" vertical="center" wrapText="1"/>
    </xf>
    <xf numFmtId="0" fontId="2" fillId="0" borderId="0" xfId="0" applyFont="1" applyAlignment="1">
      <alignment vertical="center"/>
    </xf>
    <xf numFmtId="0" fontId="0" fillId="0" borderId="0" xfId="0" applyAlignment="1">
      <alignment vertical="center"/>
    </xf>
    <xf numFmtId="0" fontId="12" fillId="0" borderId="1" xfId="0" applyFont="1" applyFill="1" applyBorder="1" applyAlignment="1">
      <alignment horizontal="center" vertical="center" wrapText="1"/>
    </xf>
    <xf numFmtId="0" fontId="12" fillId="0" borderId="7" xfId="0" applyFont="1" applyFill="1" applyBorder="1" applyAlignment="1">
      <alignment horizontal="center" vertical="center" wrapText="1"/>
    </xf>
    <xf numFmtId="3" fontId="13" fillId="2" borderId="1" xfId="0" applyNumberFormat="1" applyFont="1" applyFill="1" applyBorder="1" applyAlignment="1">
      <alignment horizontal="center" vertical="center"/>
    </xf>
    <xf numFmtId="3" fontId="13" fillId="2" borderId="0" xfId="0" applyNumberFormat="1" applyFont="1" applyFill="1" applyBorder="1" applyAlignment="1">
      <alignment vertical="center"/>
    </xf>
    <xf numFmtId="165" fontId="13" fillId="2" borderId="0" xfId="1" applyFont="1" applyFill="1" applyBorder="1" applyAlignment="1">
      <alignment vertical="center"/>
    </xf>
    <xf numFmtId="0" fontId="12" fillId="0" borderId="1" xfId="0" applyFont="1" applyFill="1" applyBorder="1" applyAlignment="1">
      <alignment vertical="center" wrapText="1"/>
    </xf>
    <xf numFmtId="166" fontId="12" fillId="0" borderId="1" xfId="4" applyNumberFormat="1" applyFont="1" applyFill="1" applyBorder="1" applyAlignment="1">
      <alignment horizontal="center" vertical="center" wrapText="1"/>
    </xf>
    <xf numFmtId="169" fontId="12" fillId="0" borderId="1" xfId="4" applyNumberFormat="1" applyFont="1" applyFill="1" applyBorder="1" applyAlignment="1">
      <alignment horizontal="center" vertical="center" wrapText="1"/>
    </xf>
    <xf numFmtId="0" fontId="8" fillId="0" borderId="7" xfId="0" applyFont="1" applyFill="1" applyBorder="1" applyAlignment="1">
      <alignment vertical="center" wrapText="1"/>
    </xf>
    <xf numFmtId="166" fontId="8" fillId="0" borderId="1" xfId="4" applyNumberFormat="1" applyFont="1" applyFill="1" applyBorder="1" applyAlignment="1">
      <alignment vertical="center" wrapText="1"/>
    </xf>
    <xf numFmtId="169" fontId="8" fillId="0" borderId="1" xfId="4" applyNumberFormat="1" applyFont="1" applyFill="1" applyBorder="1" applyAlignment="1">
      <alignment horizontal="center" vertical="center" wrapText="1"/>
    </xf>
    <xf numFmtId="0" fontId="8" fillId="0" borderId="0" xfId="0" applyFont="1" applyFill="1" applyBorder="1" applyAlignment="1">
      <alignment vertical="center" wrapText="1"/>
    </xf>
    <xf numFmtId="0" fontId="8" fillId="0" borderId="0" xfId="0" applyFont="1" applyFill="1" applyBorder="1" applyAlignment="1">
      <alignment vertical="center"/>
    </xf>
    <xf numFmtId="0" fontId="12" fillId="0" borderId="11" xfId="0" applyFont="1" applyFill="1" applyBorder="1" applyAlignment="1">
      <alignment horizontal="center" vertical="center" wrapText="1"/>
    </xf>
    <xf numFmtId="0" fontId="12" fillId="0" borderId="13" xfId="0" applyFont="1" applyFill="1" applyBorder="1" applyAlignment="1">
      <alignment horizontal="center" vertical="center" wrapText="1"/>
    </xf>
    <xf numFmtId="168" fontId="14" fillId="2" borderId="14" xfId="2" applyNumberFormat="1" applyFont="1" applyFill="1" applyBorder="1" applyAlignment="1">
      <alignment vertical="center"/>
    </xf>
    <xf numFmtId="168" fontId="14" fillId="2" borderId="15" xfId="2" applyNumberFormat="1" applyFont="1" applyFill="1" applyBorder="1" applyAlignment="1">
      <alignment vertical="center"/>
    </xf>
    <xf numFmtId="0" fontId="6" fillId="0" borderId="8" xfId="0" applyFont="1" applyBorder="1" applyAlignment="1">
      <alignment horizontal="left" vertical="center"/>
    </xf>
    <xf numFmtId="0" fontId="14" fillId="0" borderId="21" xfId="0" applyFont="1" applyBorder="1" applyAlignment="1">
      <alignment horizontal="left" vertical="center"/>
    </xf>
    <xf numFmtId="2" fontId="14" fillId="2" borderId="14" xfId="0" applyNumberFormat="1" applyFont="1" applyFill="1" applyBorder="1" applyAlignment="1">
      <alignment horizontal="center" vertical="center"/>
    </xf>
    <xf numFmtId="2" fontId="14" fillId="2" borderId="15" xfId="0" applyNumberFormat="1" applyFont="1" applyFill="1" applyBorder="1" applyAlignment="1">
      <alignment horizontal="center" vertical="center"/>
    </xf>
    <xf numFmtId="10" fontId="3" fillId="5" borderId="16" xfId="5" applyNumberFormat="1" applyFont="1" applyFill="1" applyBorder="1" applyAlignment="1">
      <alignment horizontal="center" vertical="center"/>
    </xf>
    <xf numFmtId="10" fontId="3" fillId="5" borderId="18" xfId="5" applyNumberFormat="1" applyFont="1" applyFill="1" applyBorder="1" applyAlignment="1">
      <alignment horizontal="center" vertical="center"/>
    </xf>
    <xf numFmtId="0" fontId="19" fillId="0" borderId="0" xfId="0" applyFont="1" applyAlignment="1">
      <alignment horizontal="centerContinuous"/>
    </xf>
    <xf numFmtId="0" fontId="0" fillId="0" borderId="0" xfId="0" applyAlignment="1">
      <alignment horizontal="centerContinuous"/>
    </xf>
    <xf numFmtId="0" fontId="11" fillId="0" borderId="0" xfId="0" applyFont="1" applyAlignment="1">
      <alignment horizontal="center" vertical="center"/>
    </xf>
    <xf numFmtId="0" fontId="5" fillId="0" borderId="0" xfId="0" applyFont="1" applyBorder="1" applyAlignment="1">
      <alignment horizontal="center" vertical="top" wrapText="1"/>
    </xf>
    <xf numFmtId="0" fontId="3" fillId="0" borderId="2" xfId="0" applyFont="1" applyBorder="1" applyAlignment="1">
      <alignment horizontal="justify" vertical="justify" wrapText="1"/>
    </xf>
    <xf numFmtId="0" fontId="3" fillId="0" borderId="3" xfId="0" applyFont="1" applyBorder="1" applyAlignment="1">
      <alignment horizontal="justify" vertical="justify" wrapText="1"/>
    </xf>
    <xf numFmtId="0" fontId="3" fillId="0" borderId="4" xfId="0" applyFont="1" applyBorder="1" applyAlignment="1">
      <alignment horizontal="justify" vertical="justify" wrapText="1"/>
    </xf>
    <xf numFmtId="0" fontId="7" fillId="0" borderId="5" xfId="0" applyFont="1" applyFill="1" applyBorder="1" applyAlignment="1">
      <alignment horizontal="left" vertical="center" wrapText="1"/>
    </xf>
    <xf numFmtId="0" fontId="7" fillId="0" borderId="21" xfId="0" applyFont="1" applyFill="1" applyBorder="1" applyAlignment="1">
      <alignment horizontal="left" vertical="center" wrapText="1"/>
    </xf>
    <xf numFmtId="0" fontId="7" fillId="0" borderId="19"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10" fillId="4" borderId="0" xfId="0" applyFont="1" applyFill="1" applyAlignment="1">
      <alignment horizontal="left" vertical="top"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5" fillId="3" borderId="1" xfId="0" applyFont="1" applyFill="1" applyBorder="1" applyAlignment="1">
      <alignment horizontal="center" vertical="center" wrapText="1"/>
    </xf>
    <xf numFmtId="10" fontId="8" fillId="2" borderId="1" xfId="3" applyNumberFormat="1" applyFont="1" applyFill="1" applyBorder="1" applyAlignment="1">
      <alignment horizontal="center"/>
    </xf>
    <xf numFmtId="0" fontId="14" fillId="0" borderId="5" xfId="0" applyFont="1" applyBorder="1" applyAlignment="1">
      <alignment horizontal="left" vertical="center"/>
    </xf>
    <xf numFmtId="0" fontId="14" fillId="0" borderId="21" xfId="0" applyFont="1" applyBorder="1" applyAlignment="1">
      <alignment horizontal="left" vertical="center"/>
    </xf>
    <xf numFmtId="0" fontId="3" fillId="5" borderId="5" xfId="0" applyFont="1" applyFill="1" applyBorder="1" applyAlignment="1">
      <alignment horizontal="left" vertical="center"/>
    </xf>
    <xf numFmtId="0" fontId="3" fillId="5" borderId="21" xfId="0" applyFont="1" applyFill="1" applyBorder="1" applyAlignment="1">
      <alignment horizontal="left" vertical="center"/>
    </xf>
    <xf numFmtId="0" fontId="2" fillId="0" borderId="5" xfId="0" applyFont="1" applyBorder="1" applyAlignment="1">
      <alignment horizontal="center" vertical="center"/>
    </xf>
    <xf numFmtId="0" fontId="2" fillId="0" borderId="21" xfId="0" applyFont="1" applyBorder="1" applyAlignment="1">
      <alignment horizontal="center" vertical="center"/>
    </xf>
    <xf numFmtId="0" fontId="12" fillId="0" borderId="2"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0" borderId="22" xfId="0" applyFont="1" applyFill="1" applyBorder="1" applyAlignment="1">
      <alignment horizontal="center" wrapText="1"/>
    </xf>
    <xf numFmtId="0" fontId="12" fillId="0" borderId="23" xfId="0" applyFont="1" applyFill="1" applyBorder="1" applyAlignment="1">
      <alignment horizontal="center" wrapText="1"/>
    </xf>
    <xf numFmtId="0" fontId="3" fillId="5" borderId="8"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7" xfId="0" applyFont="1" applyFill="1" applyBorder="1" applyAlignment="1">
      <alignment horizontal="center" vertical="center" wrapText="1"/>
    </xf>
    <xf numFmtId="10" fontId="14" fillId="0" borderId="8" xfId="5" applyNumberFormat="1" applyFont="1" applyBorder="1" applyAlignment="1">
      <alignment horizontal="center" vertical="center"/>
    </xf>
    <xf numFmtId="10" fontId="14" fillId="0" borderId="7" xfId="5" applyNumberFormat="1" applyFont="1" applyBorder="1" applyAlignment="1">
      <alignment horizontal="center" vertical="center"/>
    </xf>
    <xf numFmtId="10" fontId="14" fillId="0" borderId="10" xfId="5" applyNumberFormat="1" applyFont="1" applyBorder="1" applyAlignment="1">
      <alignment horizontal="center" vertical="center"/>
    </xf>
    <xf numFmtId="0" fontId="2" fillId="5" borderId="1" xfId="0" applyFont="1" applyFill="1" applyBorder="1" applyAlignment="1">
      <alignment horizontal="center" vertical="center" wrapText="1"/>
    </xf>
  </cellXfs>
  <cellStyles count="6">
    <cellStyle name="Millares" xfId="1" builtinId="3"/>
    <cellStyle name="Millares 2" xfId="4"/>
    <cellStyle name="Moneda" xfId="2" builtinId="4"/>
    <cellStyle name="Normal" xfId="0" builtinId="0"/>
    <cellStyle name="Porcentaje" xfId="3" builtinId="5"/>
    <cellStyle name="Porcentaje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500"/>
              <a:t>ANALISIS</a:t>
            </a:r>
            <a:r>
              <a:rPr lang="en-US" sz="1500" baseline="0"/>
              <a:t> SECTORIAL INDICADOR DE PATRIMONIO</a:t>
            </a:r>
            <a:endParaRPr lang="en-US" sz="1500"/>
          </a:p>
        </c:rich>
      </c:tx>
      <c:overlay val="0"/>
    </c:title>
    <c:autoTitleDeleted val="0"/>
    <c:plotArea>
      <c:layout/>
      <c:barChart>
        <c:barDir val="col"/>
        <c:grouping val="clustered"/>
        <c:varyColors val="0"/>
        <c:ser>
          <c:idx val="0"/>
          <c:order val="0"/>
          <c:spPr>
            <a:solidFill>
              <a:schemeClr val="accent2"/>
            </a:solidFill>
          </c:spPr>
          <c:invertIfNegative val="0"/>
          <c:dLbls>
            <c:dLbl>
              <c:idx val="2"/>
              <c:layout>
                <c:manualLayout>
                  <c:x val="4.1666666666666666E-3"/>
                  <c:y val="2.041857762580496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DA9-4576-800C-07CEED869E8E}"/>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GRAFICAS!$B$23:$B$28</c:f>
              <c:strCache>
                <c:ptCount val="6"/>
                <c:pt idx="0">
                  <c:v>30,000,001 - 48,999,999</c:v>
                </c:pt>
                <c:pt idx="1">
                  <c:v>49,000,000 - 100,000,000</c:v>
                </c:pt>
                <c:pt idx="2">
                  <c:v>100,000,0001 - 200,000,000</c:v>
                </c:pt>
                <c:pt idx="3">
                  <c:v>200,000,001 - 500,000,000</c:v>
                </c:pt>
                <c:pt idx="4">
                  <c:v>500,000,001 - 1,000,000,000</c:v>
                </c:pt>
                <c:pt idx="5">
                  <c:v>&gt;1,000,000,001</c:v>
                </c:pt>
              </c:strCache>
            </c:strRef>
          </c:cat>
          <c:val>
            <c:numRef>
              <c:f>GRAFICAS!$C$23:$C$28</c:f>
              <c:numCache>
                <c:formatCode>General</c:formatCode>
                <c:ptCount val="6"/>
                <c:pt idx="0">
                  <c:v>0</c:v>
                </c:pt>
                <c:pt idx="1">
                  <c:v>0</c:v>
                </c:pt>
                <c:pt idx="2">
                  <c:v>0</c:v>
                </c:pt>
                <c:pt idx="3">
                  <c:v>1</c:v>
                </c:pt>
                <c:pt idx="4">
                  <c:v>0</c:v>
                </c:pt>
                <c:pt idx="5">
                  <c:v>3</c:v>
                </c:pt>
              </c:numCache>
            </c:numRef>
          </c:val>
          <c:extLst>
            <c:ext xmlns:c16="http://schemas.microsoft.com/office/drawing/2014/chart" uri="{C3380CC4-5D6E-409C-BE32-E72D297353CC}">
              <c16:uniqueId val="{00000001-6B22-4E8A-9B04-B8872442E88C}"/>
            </c:ext>
          </c:extLst>
        </c:ser>
        <c:dLbls>
          <c:showLegendKey val="0"/>
          <c:showVal val="0"/>
          <c:showCatName val="0"/>
          <c:showSerName val="0"/>
          <c:showPercent val="0"/>
          <c:showBubbleSize val="0"/>
        </c:dLbls>
        <c:gapWidth val="150"/>
        <c:axId val="57800192"/>
        <c:axId val="56561024"/>
      </c:barChart>
      <c:catAx>
        <c:axId val="57800192"/>
        <c:scaling>
          <c:orientation val="minMax"/>
        </c:scaling>
        <c:delete val="0"/>
        <c:axPos val="b"/>
        <c:numFmt formatCode="General" sourceLinked="0"/>
        <c:majorTickMark val="out"/>
        <c:minorTickMark val="none"/>
        <c:tickLblPos val="nextTo"/>
        <c:txPr>
          <a:bodyPr/>
          <a:lstStyle/>
          <a:p>
            <a:pPr>
              <a:defRPr sz="800"/>
            </a:pPr>
            <a:endParaRPr lang="es-CO"/>
          </a:p>
        </c:txPr>
        <c:crossAx val="56561024"/>
        <c:crosses val="autoZero"/>
        <c:auto val="1"/>
        <c:lblAlgn val="ctr"/>
        <c:lblOffset val="100"/>
        <c:noMultiLvlLbl val="0"/>
      </c:catAx>
      <c:valAx>
        <c:axId val="56561024"/>
        <c:scaling>
          <c:orientation val="minMax"/>
        </c:scaling>
        <c:delete val="0"/>
        <c:axPos val="l"/>
        <c:majorGridlines/>
        <c:numFmt formatCode="General" sourceLinked="1"/>
        <c:majorTickMark val="out"/>
        <c:minorTickMark val="none"/>
        <c:tickLblPos val="nextTo"/>
        <c:crossAx val="57800192"/>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plotVisOnly val="1"/>
    <c:dispBlanksAs val="gap"/>
    <c:showDLblsOverMax val="0"/>
  </c:chart>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500"/>
              <a:t>ANALISIS</a:t>
            </a:r>
            <a:r>
              <a:rPr lang="en-US" sz="1500" baseline="0"/>
              <a:t> SECTORIAL INDICADOR DE CAPITAL DE TRABAJO</a:t>
            </a:r>
            <a:endParaRPr lang="en-US" sz="1500"/>
          </a:p>
        </c:rich>
      </c:tx>
      <c:overlay val="0"/>
    </c:title>
    <c:autoTitleDeleted val="0"/>
    <c:plotArea>
      <c:layout/>
      <c:barChart>
        <c:barDir val="col"/>
        <c:grouping val="clustered"/>
        <c:varyColors val="0"/>
        <c:ser>
          <c:idx val="0"/>
          <c:order val="0"/>
          <c:spPr>
            <a:solidFill>
              <a:schemeClr val="accent1">
                <a:lumMod val="75000"/>
              </a:schemeClr>
            </a:solidFill>
          </c:spPr>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GRAFICAS!$B$7:$B$12</c:f>
              <c:strCache>
                <c:ptCount val="6"/>
                <c:pt idx="0">
                  <c:v>20,000,000 - 27,999,999</c:v>
                </c:pt>
                <c:pt idx="1">
                  <c:v>28,000,000 - 50,000,000</c:v>
                </c:pt>
                <c:pt idx="2">
                  <c:v>50,000,001 - 100,000,000</c:v>
                </c:pt>
                <c:pt idx="3">
                  <c:v>100,000,001 - 200,000,000</c:v>
                </c:pt>
                <c:pt idx="4">
                  <c:v>200,000,001 - 300,000,000</c:v>
                </c:pt>
                <c:pt idx="5">
                  <c:v>300,000,001 - 400,000,000</c:v>
                </c:pt>
              </c:strCache>
            </c:strRef>
          </c:cat>
          <c:val>
            <c:numRef>
              <c:f>GRAFICAS!$C$7:$C$12</c:f>
              <c:numCache>
                <c:formatCode>General</c:formatCode>
                <c:ptCount val="6"/>
                <c:pt idx="0">
                  <c:v>0</c:v>
                </c:pt>
                <c:pt idx="1">
                  <c:v>0</c:v>
                </c:pt>
                <c:pt idx="2">
                  <c:v>1</c:v>
                </c:pt>
                <c:pt idx="3">
                  <c:v>1</c:v>
                </c:pt>
                <c:pt idx="4">
                  <c:v>0</c:v>
                </c:pt>
                <c:pt idx="5">
                  <c:v>2</c:v>
                </c:pt>
              </c:numCache>
            </c:numRef>
          </c:val>
          <c:extLst>
            <c:ext xmlns:c16="http://schemas.microsoft.com/office/drawing/2014/chart" uri="{C3380CC4-5D6E-409C-BE32-E72D297353CC}">
              <c16:uniqueId val="{00000000-11F3-43DC-B9EB-64DA27170938}"/>
            </c:ext>
          </c:extLst>
        </c:ser>
        <c:dLbls>
          <c:showLegendKey val="0"/>
          <c:showVal val="0"/>
          <c:showCatName val="0"/>
          <c:showSerName val="0"/>
          <c:showPercent val="0"/>
          <c:showBubbleSize val="0"/>
        </c:dLbls>
        <c:gapWidth val="150"/>
        <c:axId val="56940544"/>
        <c:axId val="56559296"/>
      </c:barChart>
      <c:catAx>
        <c:axId val="56940544"/>
        <c:scaling>
          <c:orientation val="minMax"/>
        </c:scaling>
        <c:delete val="0"/>
        <c:axPos val="b"/>
        <c:numFmt formatCode="General" sourceLinked="0"/>
        <c:majorTickMark val="out"/>
        <c:minorTickMark val="none"/>
        <c:tickLblPos val="nextTo"/>
        <c:txPr>
          <a:bodyPr/>
          <a:lstStyle/>
          <a:p>
            <a:pPr>
              <a:defRPr sz="800"/>
            </a:pPr>
            <a:endParaRPr lang="es-CO"/>
          </a:p>
        </c:txPr>
        <c:crossAx val="56559296"/>
        <c:crosses val="autoZero"/>
        <c:auto val="1"/>
        <c:lblAlgn val="ctr"/>
        <c:lblOffset val="100"/>
        <c:noMultiLvlLbl val="0"/>
      </c:catAx>
      <c:valAx>
        <c:axId val="56559296"/>
        <c:scaling>
          <c:orientation val="minMax"/>
        </c:scaling>
        <c:delete val="0"/>
        <c:axPos val="l"/>
        <c:majorGridlines/>
        <c:numFmt formatCode="General" sourceLinked="1"/>
        <c:majorTickMark val="out"/>
        <c:minorTickMark val="none"/>
        <c:tickLblPos val="nextTo"/>
        <c:crossAx val="56940544"/>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plotVisOnly val="1"/>
    <c:dispBlanksAs val="gap"/>
    <c:showDLblsOverMax val="0"/>
  </c:chart>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295275</xdr:colOff>
      <xdr:row>19</xdr:row>
      <xdr:rowOff>19050</xdr:rowOff>
    </xdr:from>
    <xdr:to>
      <xdr:col>12</xdr:col>
      <xdr:colOff>47625</xdr:colOff>
      <xdr:row>32</xdr:row>
      <xdr:rowOff>152400</xdr:rowOff>
    </xdr:to>
    <xdr:grpSp>
      <xdr:nvGrpSpPr>
        <xdr:cNvPr id="5" name="4 Grupo">
          <a:extLst>
            <a:ext uri="{FF2B5EF4-FFF2-40B4-BE49-F238E27FC236}">
              <a16:creationId xmlns:a16="http://schemas.microsoft.com/office/drawing/2014/main" id="{00000000-0008-0000-0200-000005000000}"/>
            </a:ext>
          </a:extLst>
        </xdr:cNvPr>
        <xdr:cNvGrpSpPr/>
      </xdr:nvGrpSpPr>
      <xdr:grpSpPr>
        <a:xfrm>
          <a:off x="5048250" y="3638550"/>
          <a:ext cx="5848350" cy="2609850"/>
          <a:chOff x="4429125" y="4381500"/>
          <a:chExt cx="4857750" cy="3109913"/>
        </a:xfrm>
      </xdr:grpSpPr>
      <xdr:graphicFrame macro="">
        <xdr:nvGraphicFramePr>
          <xdr:cNvPr id="6" name="5 Gráfico">
            <a:extLst>
              <a:ext uri="{FF2B5EF4-FFF2-40B4-BE49-F238E27FC236}">
                <a16:creationId xmlns:a16="http://schemas.microsoft.com/office/drawing/2014/main" id="{00000000-0008-0000-0200-000006000000}"/>
              </a:ext>
            </a:extLst>
          </xdr:cNvPr>
          <xdr:cNvGraphicFramePr>
            <a:graphicFrameLocks/>
          </xdr:cNvGraphicFramePr>
        </xdr:nvGraphicFramePr>
        <xdr:xfrm>
          <a:off x="4429125" y="4381500"/>
          <a:ext cx="4857750" cy="3109913"/>
        </xdr:xfrm>
        <a:graphic>
          <a:graphicData uri="http://schemas.openxmlformats.org/drawingml/2006/chart">
            <c:chart xmlns:c="http://schemas.openxmlformats.org/drawingml/2006/chart" xmlns:r="http://schemas.openxmlformats.org/officeDocument/2006/relationships" r:id="rId1"/>
          </a:graphicData>
        </a:graphic>
      </xdr:graphicFrame>
      <xdr:cxnSp macro="">
        <xdr:nvCxnSpPr>
          <xdr:cNvPr id="7" name="6 Conector recto">
            <a:extLst>
              <a:ext uri="{FF2B5EF4-FFF2-40B4-BE49-F238E27FC236}">
                <a16:creationId xmlns:a16="http://schemas.microsoft.com/office/drawing/2014/main" id="{00000000-0008-0000-0200-000007000000}"/>
              </a:ext>
            </a:extLst>
          </xdr:cNvPr>
          <xdr:cNvCxnSpPr/>
        </xdr:nvCxnSpPr>
        <xdr:spPr>
          <a:xfrm>
            <a:off x="5450122" y="5047630"/>
            <a:ext cx="18933" cy="1979842"/>
          </a:xfrm>
          <a:prstGeom prst="line">
            <a:avLst/>
          </a:prstGeom>
          <a:ln w="25400">
            <a:solidFill>
              <a:schemeClr val="tx2">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304800</xdr:colOff>
      <xdr:row>1</xdr:row>
      <xdr:rowOff>180975</xdr:rowOff>
    </xdr:from>
    <xdr:to>
      <xdr:col>12</xdr:col>
      <xdr:colOff>47625</xdr:colOff>
      <xdr:row>17</xdr:row>
      <xdr:rowOff>152400</xdr:rowOff>
    </xdr:to>
    <xdr:grpSp>
      <xdr:nvGrpSpPr>
        <xdr:cNvPr id="18" name="1 Grupo">
          <a:extLst>
            <a:ext uri="{FF2B5EF4-FFF2-40B4-BE49-F238E27FC236}">
              <a16:creationId xmlns:a16="http://schemas.microsoft.com/office/drawing/2014/main" id="{00000000-0008-0000-0200-000012000000}"/>
            </a:ext>
          </a:extLst>
        </xdr:cNvPr>
        <xdr:cNvGrpSpPr/>
      </xdr:nvGrpSpPr>
      <xdr:grpSpPr>
        <a:xfrm>
          <a:off x="5057775" y="371475"/>
          <a:ext cx="5838825" cy="3019425"/>
          <a:chOff x="5824566" y="11157625"/>
          <a:chExt cx="5581650" cy="3109913"/>
        </a:xfrm>
      </xdr:grpSpPr>
      <xdr:graphicFrame macro="">
        <xdr:nvGraphicFramePr>
          <xdr:cNvPr id="19" name="2 Gráfico">
            <a:extLst>
              <a:ext uri="{FF2B5EF4-FFF2-40B4-BE49-F238E27FC236}">
                <a16:creationId xmlns:a16="http://schemas.microsoft.com/office/drawing/2014/main" id="{00000000-0008-0000-0200-000013000000}"/>
              </a:ext>
            </a:extLst>
          </xdr:cNvPr>
          <xdr:cNvGraphicFramePr/>
        </xdr:nvGraphicFramePr>
        <xdr:xfrm>
          <a:off x="5824566" y="11157625"/>
          <a:ext cx="5581650" cy="3109913"/>
        </xdr:xfrm>
        <a:graphic>
          <a:graphicData uri="http://schemas.openxmlformats.org/drawingml/2006/chart">
            <c:chart xmlns:c="http://schemas.openxmlformats.org/drawingml/2006/chart" xmlns:r="http://schemas.openxmlformats.org/officeDocument/2006/relationships" r:id="rId2"/>
          </a:graphicData>
        </a:graphic>
      </xdr:graphicFrame>
      <xdr:cxnSp macro="">
        <xdr:nvCxnSpPr>
          <xdr:cNvPr id="20" name="3 Conector recto">
            <a:extLst>
              <a:ext uri="{FF2B5EF4-FFF2-40B4-BE49-F238E27FC236}">
                <a16:creationId xmlns:a16="http://schemas.microsoft.com/office/drawing/2014/main" id="{00000000-0008-0000-0200-000014000000}"/>
              </a:ext>
            </a:extLst>
          </xdr:cNvPr>
          <xdr:cNvCxnSpPr/>
        </xdr:nvCxnSpPr>
        <xdr:spPr>
          <a:xfrm flipH="1">
            <a:off x="7017935" y="11903219"/>
            <a:ext cx="26763" cy="1969775"/>
          </a:xfrm>
          <a:prstGeom prst="line">
            <a:avLst/>
          </a:prstGeom>
          <a:ln w="25400">
            <a:solidFill>
              <a:srgbClr val="C00000"/>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4"/>
  <sheetViews>
    <sheetView topLeftCell="A61" workbookViewId="0">
      <selection activeCell="C71" sqref="C71"/>
    </sheetView>
  </sheetViews>
  <sheetFormatPr baseColWidth="10" defaultRowHeight="15" x14ac:dyDescent="0.25"/>
  <cols>
    <col min="1" max="1" width="28.42578125" customWidth="1"/>
    <col min="2" max="2" width="23.42578125" customWidth="1"/>
    <col min="3" max="3" width="32.7109375" customWidth="1"/>
    <col min="4" max="4" width="18.7109375" customWidth="1"/>
    <col min="5" max="5" width="16" customWidth="1"/>
    <col min="8" max="17" width="0" hidden="1" customWidth="1"/>
    <col min="18" max="18" width="13" customWidth="1"/>
    <col min="19" max="20" width="0" hidden="1" customWidth="1"/>
    <col min="21" max="21" width="14.5703125" hidden="1" customWidth="1"/>
    <col min="22" max="23" width="0" hidden="1" customWidth="1"/>
    <col min="24" max="24" width="16.28515625" bestFit="1" customWidth="1"/>
  </cols>
  <sheetData>
    <row r="1" spans="1:24" ht="51" x14ac:dyDescent="0.25">
      <c r="A1" s="42" t="s">
        <v>231</v>
      </c>
      <c r="B1" s="42" t="s">
        <v>232</v>
      </c>
      <c r="C1" s="42" t="s">
        <v>233</v>
      </c>
      <c r="D1" s="43" t="s">
        <v>234</v>
      </c>
      <c r="E1" s="44" t="s">
        <v>235</v>
      </c>
      <c r="F1" s="43" t="s">
        <v>236</v>
      </c>
      <c r="G1" s="43" t="s">
        <v>237</v>
      </c>
      <c r="H1" s="45" t="s">
        <v>238</v>
      </c>
      <c r="I1" s="45" t="s">
        <v>239</v>
      </c>
      <c r="J1" s="45" t="s">
        <v>240</v>
      </c>
      <c r="K1" s="45" t="s">
        <v>241</v>
      </c>
      <c r="L1" s="45" t="s">
        <v>242</v>
      </c>
      <c r="M1" s="45" t="s">
        <v>243</v>
      </c>
      <c r="N1" s="45" t="s">
        <v>244</v>
      </c>
      <c r="O1" s="45" t="s">
        <v>245</v>
      </c>
      <c r="P1" s="45" t="s">
        <v>246</v>
      </c>
      <c r="Q1" s="45" t="s">
        <v>247</v>
      </c>
      <c r="R1" s="46" t="s">
        <v>1</v>
      </c>
      <c r="S1" s="47" t="s">
        <v>2</v>
      </c>
      <c r="T1" s="48" t="s">
        <v>3</v>
      </c>
      <c r="U1" s="47" t="s">
        <v>4</v>
      </c>
      <c r="V1" s="48" t="s">
        <v>5</v>
      </c>
      <c r="W1" s="48" t="s">
        <v>248</v>
      </c>
      <c r="X1" s="46" t="s">
        <v>249</v>
      </c>
    </row>
    <row r="2" spans="1:24" x14ac:dyDescent="0.25">
      <c r="A2" s="33" t="s">
        <v>48</v>
      </c>
      <c r="B2" s="33" t="s">
        <v>49</v>
      </c>
      <c r="C2" s="33" t="s">
        <v>50</v>
      </c>
      <c r="D2" s="34">
        <v>900390842</v>
      </c>
      <c r="E2" s="35">
        <v>43465</v>
      </c>
      <c r="F2" s="34" t="s">
        <v>51</v>
      </c>
      <c r="G2" s="34" t="s">
        <v>52</v>
      </c>
      <c r="H2" s="36">
        <v>2729632</v>
      </c>
      <c r="I2" s="36">
        <v>6748516</v>
      </c>
      <c r="J2" s="36">
        <v>9478148</v>
      </c>
      <c r="K2" s="36">
        <v>2344517</v>
      </c>
      <c r="L2" s="36">
        <v>5385108</v>
      </c>
      <c r="M2" s="36">
        <v>7729625</v>
      </c>
      <c r="N2" s="36">
        <v>1748523</v>
      </c>
      <c r="O2" s="36">
        <v>9478148</v>
      </c>
      <c r="P2" s="36"/>
      <c r="Q2" s="36">
        <v>252634</v>
      </c>
      <c r="R2" s="37">
        <v>385115</v>
      </c>
      <c r="S2" s="38">
        <v>1.1642619780534753</v>
      </c>
      <c r="T2" s="39">
        <v>0.81552060592427977</v>
      </c>
      <c r="U2" s="38" t="s">
        <v>250</v>
      </c>
      <c r="V2" s="39">
        <v>0.14448423040474731</v>
      </c>
      <c r="W2" s="39">
        <v>2.6654363278564547E-2</v>
      </c>
      <c r="X2" s="37">
        <v>1748523</v>
      </c>
    </row>
    <row r="3" spans="1:24" x14ac:dyDescent="0.25">
      <c r="A3" s="33" t="s">
        <v>53</v>
      </c>
      <c r="B3" s="33" t="s">
        <v>54</v>
      </c>
      <c r="C3" s="33" t="s">
        <v>50</v>
      </c>
      <c r="D3" s="34">
        <v>900249607</v>
      </c>
      <c r="E3" s="35">
        <v>43465</v>
      </c>
      <c r="F3" s="34" t="s">
        <v>51</v>
      </c>
      <c r="G3" s="34" t="s">
        <v>52</v>
      </c>
      <c r="H3" s="36">
        <v>6850866</v>
      </c>
      <c r="I3" s="36">
        <v>11653507</v>
      </c>
      <c r="J3" s="36">
        <v>18504373</v>
      </c>
      <c r="K3" s="36">
        <v>6777103</v>
      </c>
      <c r="L3" s="36">
        <v>7622665</v>
      </c>
      <c r="M3" s="36">
        <v>14399768</v>
      </c>
      <c r="N3" s="36">
        <v>4104605</v>
      </c>
      <c r="O3" s="36">
        <v>18504373</v>
      </c>
      <c r="P3" s="36">
        <v>0</v>
      </c>
      <c r="Q3" s="36">
        <v>1263791</v>
      </c>
      <c r="R3" s="37">
        <v>73763</v>
      </c>
      <c r="S3" s="38">
        <v>1.0108841491711134</v>
      </c>
      <c r="T3" s="39">
        <v>0.77818189246401381</v>
      </c>
      <c r="U3" s="38" t="s">
        <v>250</v>
      </c>
      <c r="V3" s="39">
        <v>0.30789588766763182</v>
      </c>
      <c r="W3" s="39">
        <v>6.82968831205467E-2</v>
      </c>
      <c r="X3" s="37">
        <v>4104605</v>
      </c>
    </row>
    <row r="4" spans="1:24" x14ac:dyDescent="0.25">
      <c r="A4" s="33" t="s">
        <v>55</v>
      </c>
      <c r="B4" s="33" t="s">
        <v>56</v>
      </c>
      <c r="C4" s="33" t="s">
        <v>57</v>
      </c>
      <c r="D4" s="34">
        <v>900361008</v>
      </c>
      <c r="E4" s="35">
        <v>43465</v>
      </c>
      <c r="F4" s="34" t="s">
        <v>51</v>
      </c>
      <c r="G4" s="34" t="s">
        <v>52</v>
      </c>
      <c r="H4" s="36">
        <v>4413897</v>
      </c>
      <c r="I4" s="36">
        <v>1950323</v>
      </c>
      <c r="J4" s="36">
        <v>6364220</v>
      </c>
      <c r="K4" s="36">
        <v>2721030</v>
      </c>
      <c r="L4" s="36">
        <v>1843082</v>
      </c>
      <c r="M4" s="36">
        <v>4564112</v>
      </c>
      <c r="N4" s="36">
        <v>1800108</v>
      </c>
      <c r="O4" s="36">
        <v>6364220</v>
      </c>
      <c r="P4" s="36"/>
      <c r="Q4" s="36">
        <v>302384</v>
      </c>
      <c r="R4" s="37">
        <v>1692867</v>
      </c>
      <c r="S4" s="38">
        <v>1.6221419829990849</v>
      </c>
      <c r="T4" s="39">
        <v>0.71715182693244417</v>
      </c>
      <c r="U4" s="38" t="s">
        <v>250</v>
      </c>
      <c r="V4" s="39">
        <v>0.16798103224917615</v>
      </c>
      <c r="W4" s="39">
        <v>4.7513128081681649E-2</v>
      </c>
      <c r="X4" s="37">
        <v>1800108</v>
      </c>
    </row>
    <row r="5" spans="1:24" x14ac:dyDescent="0.25">
      <c r="A5" s="33" t="s">
        <v>58</v>
      </c>
      <c r="B5" s="33" t="s">
        <v>59</v>
      </c>
      <c r="C5" s="33" t="s">
        <v>50</v>
      </c>
      <c r="D5" s="34">
        <v>860515204</v>
      </c>
      <c r="E5" s="35">
        <v>43465</v>
      </c>
      <c r="F5" s="34" t="s">
        <v>51</v>
      </c>
      <c r="G5" s="34" t="s">
        <v>52</v>
      </c>
      <c r="H5" s="36">
        <v>3538733</v>
      </c>
      <c r="I5" s="36">
        <v>14592214</v>
      </c>
      <c r="J5" s="36">
        <v>18130947</v>
      </c>
      <c r="K5" s="36">
        <v>3190285</v>
      </c>
      <c r="L5" s="36">
        <v>4241417</v>
      </c>
      <c r="M5" s="36">
        <v>7431702</v>
      </c>
      <c r="N5" s="36">
        <v>10699245</v>
      </c>
      <c r="O5" s="36">
        <v>18130947</v>
      </c>
      <c r="P5" s="36"/>
      <c r="Q5" s="36">
        <v>550309</v>
      </c>
      <c r="R5" s="37">
        <v>348448</v>
      </c>
      <c r="S5" s="38">
        <v>1.1092215899206497</v>
      </c>
      <c r="T5" s="39">
        <v>0.40989044863459145</v>
      </c>
      <c r="U5" s="38" t="s">
        <v>250</v>
      </c>
      <c r="V5" s="39">
        <v>5.1434376911641898E-2</v>
      </c>
      <c r="W5" s="39">
        <v>3.0351917084088326E-2</v>
      </c>
      <c r="X5" s="37">
        <v>10699245</v>
      </c>
    </row>
    <row r="6" spans="1:24" x14ac:dyDescent="0.25">
      <c r="A6" s="33" t="s">
        <v>60</v>
      </c>
      <c r="B6" s="33" t="s">
        <v>61</v>
      </c>
      <c r="C6" s="33" t="s">
        <v>62</v>
      </c>
      <c r="D6" s="34">
        <v>891303109</v>
      </c>
      <c r="E6" s="35">
        <v>43465</v>
      </c>
      <c r="F6" s="34" t="s">
        <v>51</v>
      </c>
      <c r="G6" s="34" t="s">
        <v>52</v>
      </c>
      <c r="H6" s="36">
        <v>13629402</v>
      </c>
      <c r="I6" s="36">
        <v>3328323</v>
      </c>
      <c r="J6" s="36">
        <v>16957725</v>
      </c>
      <c r="K6" s="36">
        <v>10599123</v>
      </c>
      <c r="L6" s="36">
        <v>2717325</v>
      </c>
      <c r="M6" s="36">
        <v>13316448</v>
      </c>
      <c r="N6" s="36">
        <v>3641277</v>
      </c>
      <c r="O6" s="36">
        <v>16957725</v>
      </c>
      <c r="P6" s="36">
        <v>1357943</v>
      </c>
      <c r="Q6" s="36">
        <v>2473722</v>
      </c>
      <c r="R6" s="37">
        <v>3030279</v>
      </c>
      <c r="S6" s="38">
        <v>1.2858990314576026</v>
      </c>
      <c r="T6" s="39">
        <v>0.78527326041671275</v>
      </c>
      <c r="U6" s="38">
        <v>1.8216685089138498</v>
      </c>
      <c r="V6" s="39">
        <v>0.67935562166789287</v>
      </c>
      <c r="W6" s="39">
        <v>0.14587581765832386</v>
      </c>
      <c r="X6" s="37">
        <v>3641277</v>
      </c>
    </row>
    <row r="7" spans="1:24" x14ac:dyDescent="0.25">
      <c r="A7" s="33" t="s">
        <v>63</v>
      </c>
      <c r="B7" s="33" t="s">
        <v>64</v>
      </c>
      <c r="C7" s="33" t="s">
        <v>62</v>
      </c>
      <c r="D7" s="34">
        <v>800145103</v>
      </c>
      <c r="E7" s="35">
        <v>43465</v>
      </c>
      <c r="F7" s="34" t="s">
        <v>51</v>
      </c>
      <c r="G7" s="34" t="s">
        <v>52</v>
      </c>
      <c r="H7" s="36">
        <v>2584538</v>
      </c>
      <c r="I7" s="36">
        <v>3879052</v>
      </c>
      <c r="J7" s="36">
        <v>6463590</v>
      </c>
      <c r="K7" s="36">
        <v>1996389</v>
      </c>
      <c r="L7" s="36">
        <v>1391892</v>
      </c>
      <c r="M7" s="36">
        <v>3388281</v>
      </c>
      <c r="N7" s="36">
        <v>3075309</v>
      </c>
      <c r="O7" s="36">
        <v>6463590</v>
      </c>
      <c r="P7" s="36">
        <v>157616</v>
      </c>
      <c r="Q7" s="36">
        <v>750953</v>
      </c>
      <c r="R7" s="37">
        <v>588149</v>
      </c>
      <c r="S7" s="38">
        <v>1.2946064118766434</v>
      </c>
      <c r="T7" s="39">
        <v>0.52421038463145098</v>
      </c>
      <c r="U7" s="38">
        <v>4.7644465028931071</v>
      </c>
      <c r="V7" s="39">
        <v>0.24418781982558502</v>
      </c>
      <c r="W7" s="39">
        <v>0.11618202887249965</v>
      </c>
      <c r="X7" s="37">
        <v>3075309</v>
      </c>
    </row>
    <row r="8" spans="1:24" x14ac:dyDescent="0.25">
      <c r="A8" s="33" t="s">
        <v>65</v>
      </c>
      <c r="B8" s="33" t="s">
        <v>66</v>
      </c>
      <c r="C8" s="33" t="s">
        <v>57</v>
      </c>
      <c r="D8" s="34">
        <v>811016211</v>
      </c>
      <c r="E8" s="35">
        <v>43465</v>
      </c>
      <c r="F8" s="34" t="s">
        <v>51</v>
      </c>
      <c r="G8" s="34" t="s">
        <v>52</v>
      </c>
      <c r="H8" s="36">
        <v>27984741</v>
      </c>
      <c r="I8" s="36">
        <v>5815030</v>
      </c>
      <c r="J8" s="36">
        <v>33799771</v>
      </c>
      <c r="K8" s="36">
        <v>25284019</v>
      </c>
      <c r="L8" s="36">
        <v>1766637</v>
      </c>
      <c r="M8" s="36">
        <v>27050656</v>
      </c>
      <c r="N8" s="36">
        <v>6749115</v>
      </c>
      <c r="O8" s="36">
        <v>33799771</v>
      </c>
      <c r="P8" s="36">
        <v>1959172</v>
      </c>
      <c r="Q8" s="36">
        <v>3423988</v>
      </c>
      <c r="R8" s="37">
        <v>2700722</v>
      </c>
      <c r="S8" s="38">
        <v>1.106815376147281</v>
      </c>
      <c r="T8" s="39">
        <v>0.80032068856324501</v>
      </c>
      <c r="U8" s="38">
        <v>1.7476709548727727</v>
      </c>
      <c r="V8" s="39">
        <v>0.50732399729446009</v>
      </c>
      <c r="W8" s="39">
        <v>0.10130210645509995</v>
      </c>
      <c r="X8" s="37">
        <v>6749115</v>
      </c>
    </row>
    <row r="9" spans="1:24" x14ac:dyDescent="0.25">
      <c r="A9" s="33" t="s">
        <v>68</v>
      </c>
      <c r="B9" s="33" t="s">
        <v>69</v>
      </c>
      <c r="C9" s="33" t="s">
        <v>50</v>
      </c>
      <c r="D9" s="34">
        <v>806014415</v>
      </c>
      <c r="E9" s="35">
        <v>43465</v>
      </c>
      <c r="F9" s="34" t="s">
        <v>51</v>
      </c>
      <c r="G9" s="34" t="s">
        <v>52</v>
      </c>
      <c r="H9" s="36">
        <v>5557547</v>
      </c>
      <c r="I9" s="36">
        <v>5996083</v>
      </c>
      <c r="J9" s="36">
        <v>11553630</v>
      </c>
      <c r="K9" s="36">
        <v>5508238</v>
      </c>
      <c r="L9" s="36">
        <v>650829</v>
      </c>
      <c r="M9" s="36">
        <v>6159067</v>
      </c>
      <c r="N9" s="36">
        <v>5394563</v>
      </c>
      <c r="O9" s="36">
        <v>11553630</v>
      </c>
      <c r="P9" s="36">
        <v>253352</v>
      </c>
      <c r="Q9" s="36">
        <v>1378885</v>
      </c>
      <c r="R9" s="37">
        <v>49309</v>
      </c>
      <c r="S9" s="38">
        <v>1.0089518644619204</v>
      </c>
      <c r="T9" s="39">
        <v>0.53308501310843437</v>
      </c>
      <c r="U9" s="38">
        <v>5.4425660740787523</v>
      </c>
      <c r="V9" s="39">
        <v>0.25560643188336107</v>
      </c>
      <c r="W9" s="39">
        <v>0.11934647379221941</v>
      </c>
      <c r="X9" s="37">
        <v>5394563</v>
      </c>
    </row>
    <row r="10" spans="1:24" x14ac:dyDescent="0.25">
      <c r="A10" s="33" t="s">
        <v>70</v>
      </c>
      <c r="B10" s="33" t="s">
        <v>71</v>
      </c>
      <c r="C10" s="33" t="s">
        <v>62</v>
      </c>
      <c r="D10" s="34">
        <v>800171809</v>
      </c>
      <c r="E10" s="35">
        <v>43465</v>
      </c>
      <c r="F10" s="34" t="s">
        <v>51</v>
      </c>
      <c r="G10" s="34" t="s">
        <v>52</v>
      </c>
      <c r="H10" s="36">
        <v>10664146</v>
      </c>
      <c r="I10" s="36">
        <v>6686257</v>
      </c>
      <c r="J10" s="36">
        <v>17350403</v>
      </c>
      <c r="K10" s="36">
        <v>3358226</v>
      </c>
      <c r="L10" s="36">
        <v>1461130</v>
      </c>
      <c r="M10" s="36">
        <v>4819356</v>
      </c>
      <c r="N10" s="36">
        <v>12531047</v>
      </c>
      <c r="O10" s="36">
        <v>17350403</v>
      </c>
      <c r="P10" s="36">
        <v>583194</v>
      </c>
      <c r="Q10" s="36">
        <v>1949710</v>
      </c>
      <c r="R10" s="37">
        <v>7305920</v>
      </c>
      <c r="S10" s="38">
        <v>3.1755295802009753</v>
      </c>
      <c r="T10" s="39">
        <v>0.27776622825417946</v>
      </c>
      <c r="U10" s="38">
        <v>3.3431585372963371</v>
      </c>
      <c r="V10" s="39">
        <v>0.15559035091002371</v>
      </c>
      <c r="W10" s="39">
        <v>0.11237260598500219</v>
      </c>
      <c r="X10" s="37">
        <v>12531047</v>
      </c>
    </row>
    <row r="11" spans="1:24" x14ac:dyDescent="0.25">
      <c r="A11" s="33" t="s">
        <v>72</v>
      </c>
      <c r="B11" s="33" t="s">
        <v>73</v>
      </c>
      <c r="C11" s="33" t="s">
        <v>50</v>
      </c>
      <c r="D11" s="34">
        <v>811035961</v>
      </c>
      <c r="E11" s="35">
        <v>43465</v>
      </c>
      <c r="F11" s="34" t="s">
        <v>51</v>
      </c>
      <c r="G11" s="34" t="s">
        <v>52</v>
      </c>
      <c r="H11" s="36">
        <v>797962</v>
      </c>
      <c r="I11" s="36">
        <v>1392450</v>
      </c>
      <c r="J11" s="36">
        <v>2190412</v>
      </c>
      <c r="K11" s="36">
        <v>695496</v>
      </c>
      <c r="L11" s="36"/>
      <c r="M11" s="36">
        <v>695496</v>
      </c>
      <c r="N11" s="36">
        <v>1494916</v>
      </c>
      <c r="O11" s="36">
        <v>2190412</v>
      </c>
      <c r="P11" s="36"/>
      <c r="Q11" s="36">
        <v>154153</v>
      </c>
      <c r="R11" s="37">
        <v>102466</v>
      </c>
      <c r="S11" s="38">
        <v>1.147327950124803</v>
      </c>
      <c r="T11" s="39">
        <v>0.31751834814637614</v>
      </c>
      <c r="U11" s="38" t="s">
        <v>250</v>
      </c>
      <c r="V11" s="39">
        <v>0.10311816851247829</v>
      </c>
      <c r="W11" s="39">
        <v>7.0376257982516538E-2</v>
      </c>
      <c r="X11" s="37">
        <v>1494916</v>
      </c>
    </row>
    <row r="12" spans="1:24" x14ac:dyDescent="0.25">
      <c r="A12" s="33" t="s">
        <v>74</v>
      </c>
      <c r="B12" s="33" t="s">
        <v>75</v>
      </c>
      <c r="C12" s="33" t="s">
        <v>50</v>
      </c>
      <c r="D12" s="34">
        <v>800241012</v>
      </c>
      <c r="E12" s="35">
        <v>43465</v>
      </c>
      <c r="F12" s="34" t="s">
        <v>51</v>
      </c>
      <c r="G12" s="34" t="s">
        <v>52</v>
      </c>
      <c r="H12" s="36">
        <v>1786008</v>
      </c>
      <c r="I12" s="36">
        <v>1495883</v>
      </c>
      <c r="J12" s="36">
        <v>3281891</v>
      </c>
      <c r="K12" s="36">
        <v>1310203</v>
      </c>
      <c r="L12" s="36">
        <v>996112</v>
      </c>
      <c r="M12" s="36">
        <v>2306315</v>
      </c>
      <c r="N12" s="36">
        <v>975576</v>
      </c>
      <c r="O12" s="36">
        <v>3281891</v>
      </c>
      <c r="P12" s="36">
        <v>271861</v>
      </c>
      <c r="Q12" s="36">
        <v>350061</v>
      </c>
      <c r="R12" s="37">
        <v>475805</v>
      </c>
      <c r="S12" s="38">
        <v>1.3631536487093985</v>
      </c>
      <c r="T12" s="39">
        <v>0.70273967051312791</v>
      </c>
      <c r="U12" s="38">
        <v>1.2876469960752002</v>
      </c>
      <c r="V12" s="39">
        <v>0.35882494034293588</v>
      </c>
      <c r="W12" s="39">
        <v>0.10666441999444833</v>
      </c>
      <c r="X12" s="37">
        <v>975576</v>
      </c>
    </row>
    <row r="13" spans="1:24" x14ac:dyDescent="0.25">
      <c r="A13" s="33" t="s">
        <v>77</v>
      </c>
      <c r="B13" s="33" t="s">
        <v>78</v>
      </c>
      <c r="C13" s="33" t="s">
        <v>62</v>
      </c>
      <c r="D13" s="34">
        <v>804004262</v>
      </c>
      <c r="E13" s="35">
        <v>43465</v>
      </c>
      <c r="F13" s="34" t="s">
        <v>51</v>
      </c>
      <c r="G13" s="34" t="s">
        <v>52</v>
      </c>
      <c r="H13" s="36">
        <v>6651670</v>
      </c>
      <c r="I13" s="36">
        <v>387055</v>
      </c>
      <c r="J13" s="36">
        <v>7038725</v>
      </c>
      <c r="K13" s="36">
        <v>2365489</v>
      </c>
      <c r="L13" s="36">
        <v>1226159</v>
      </c>
      <c r="M13" s="36">
        <v>3591648</v>
      </c>
      <c r="N13" s="36">
        <v>3447077</v>
      </c>
      <c r="O13" s="36">
        <v>7038725</v>
      </c>
      <c r="P13" s="36">
        <v>85419</v>
      </c>
      <c r="Q13" s="36">
        <v>2550148</v>
      </c>
      <c r="R13" s="37">
        <v>4286181</v>
      </c>
      <c r="S13" s="38">
        <v>2.8119640378796942</v>
      </c>
      <c r="T13" s="39">
        <v>0.5102696866264842</v>
      </c>
      <c r="U13" s="38">
        <v>29.854575679883865</v>
      </c>
      <c r="V13" s="39">
        <v>0.73980012630991421</v>
      </c>
      <c r="W13" s="39">
        <v>0.36230254769152082</v>
      </c>
      <c r="X13" s="37">
        <v>3447077</v>
      </c>
    </row>
    <row r="14" spans="1:24" x14ac:dyDescent="0.25">
      <c r="A14" s="33" t="s">
        <v>79</v>
      </c>
      <c r="B14" s="33" t="s">
        <v>80</v>
      </c>
      <c r="C14" s="33" t="s">
        <v>57</v>
      </c>
      <c r="D14" s="34">
        <v>800159629</v>
      </c>
      <c r="E14" s="35">
        <v>43465</v>
      </c>
      <c r="F14" s="34" t="s">
        <v>51</v>
      </c>
      <c r="G14" s="34" t="s">
        <v>52</v>
      </c>
      <c r="H14" s="36">
        <v>17626317</v>
      </c>
      <c r="I14" s="36">
        <v>13112442</v>
      </c>
      <c r="J14" s="36">
        <v>30738759</v>
      </c>
      <c r="K14" s="36">
        <v>13213732</v>
      </c>
      <c r="L14" s="36">
        <v>2921303</v>
      </c>
      <c r="M14" s="36">
        <v>16135035</v>
      </c>
      <c r="N14" s="36">
        <v>14603724</v>
      </c>
      <c r="O14" s="36">
        <v>30738759</v>
      </c>
      <c r="P14" s="36">
        <v>1422283</v>
      </c>
      <c r="Q14" s="36">
        <v>2492114</v>
      </c>
      <c r="R14" s="37">
        <v>4412585</v>
      </c>
      <c r="S14" s="38">
        <v>1.3339393443124168</v>
      </c>
      <c r="T14" s="39">
        <v>0.52490847141877128</v>
      </c>
      <c r="U14" s="38">
        <v>1.7521927773867789</v>
      </c>
      <c r="V14" s="39">
        <v>0.17064921248854059</v>
      </c>
      <c r="W14" s="39">
        <v>8.107399521236365E-2</v>
      </c>
      <c r="X14" s="37">
        <v>14603724</v>
      </c>
    </row>
    <row r="15" spans="1:24" x14ac:dyDescent="0.25">
      <c r="A15" s="33" t="s">
        <v>82</v>
      </c>
      <c r="B15" s="33" t="s">
        <v>83</v>
      </c>
      <c r="C15" s="33" t="s">
        <v>62</v>
      </c>
      <c r="D15" s="34">
        <v>800237488</v>
      </c>
      <c r="E15" s="35">
        <v>43465</v>
      </c>
      <c r="F15" s="34" t="s">
        <v>51</v>
      </c>
      <c r="G15" s="34" t="s">
        <v>52</v>
      </c>
      <c r="H15" s="36">
        <v>2283543</v>
      </c>
      <c r="I15" s="36">
        <v>641808</v>
      </c>
      <c r="J15" s="36">
        <v>2925351</v>
      </c>
      <c r="K15" s="36">
        <v>1253704</v>
      </c>
      <c r="L15" s="36">
        <v>17847</v>
      </c>
      <c r="M15" s="36">
        <v>1271551</v>
      </c>
      <c r="N15" s="36">
        <v>1653800</v>
      </c>
      <c r="O15" s="36">
        <v>2925351</v>
      </c>
      <c r="P15" s="36">
        <v>523536</v>
      </c>
      <c r="Q15" s="36">
        <v>1265919</v>
      </c>
      <c r="R15" s="37">
        <v>1029839</v>
      </c>
      <c r="S15" s="38">
        <v>1.8214371175333253</v>
      </c>
      <c r="T15" s="39">
        <v>0.43466613066261106</v>
      </c>
      <c r="U15" s="38">
        <v>2.4180170991106631</v>
      </c>
      <c r="V15" s="39">
        <v>0.76546075704438266</v>
      </c>
      <c r="W15" s="39">
        <v>0.43274089160582779</v>
      </c>
      <c r="X15" s="37">
        <v>1653800</v>
      </c>
    </row>
    <row r="16" spans="1:24" x14ac:dyDescent="0.25">
      <c r="A16" s="33" t="s">
        <v>84</v>
      </c>
      <c r="B16" s="33" t="s">
        <v>85</v>
      </c>
      <c r="C16" s="33" t="s">
        <v>62</v>
      </c>
      <c r="D16" s="34">
        <v>815000624</v>
      </c>
      <c r="E16" s="35">
        <v>43465</v>
      </c>
      <c r="F16" s="34" t="s">
        <v>51</v>
      </c>
      <c r="G16" s="34" t="s">
        <v>52</v>
      </c>
      <c r="H16" s="36">
        <v>12649553</v>
      </c>
      <c r="I16" s="36">
        <v>3467802</v>
      </c>
      <c r="J16" s="36">
        <v>16117355</v>
      </c>
      <c r="K16" s="36">
        <v>7589541</v>
      </c>
      <c r="L16" s="36">
        <v>2430186</v>
      </c>
      <c r="M16" s="36">
        <v>10019727</v>
      </c>
      <c r="N16" s="36">
        <v>6097628</v>
      </c>
      <c r="O16" s="36">
        <v>16117355</v>
      </c>
      <c r="P16" s="36">
        <v>966298</v>
      </c>
      <c r="Q16" s="36">
        <v>2922681</v>
      </c>
      <c r="R16" s="37">
        <v>5060012</v>
      </c>
      <c r="S16" s="38">
        <v>1.6667085664337278</v>
      </c>
      <c r="T16" s="39">
        <v>0.62167315915049337</v>
      </c>
      <c r="U16" s="38">
        <v>3.0246166296525501</v>
      </c>
      <c r="V16" s="39">
        <v>0.47931441537594621</v>
      </c>
      <c r="W16" s="39">
        <v>0.18133750854280992</v>
      </c>
      <c r="X16" s="37">
        <v>6097628</v>
      </c>
    </row>
    <row r="17" spans="1:24" x14ac:dyDescent="0.25">
      <c r="A17" s="33" t="s">
        <v>86</v>
      </c>
      <c r="B17" s="33" t="s">
        <v>87</v>
      </c>
      <c r="C17" s="33" t="s">
        <v>62</v>
      </c>
      <c r="D17" s="34">
        <v>830106319</v>
      </c>
      <c r="E17" s="35">
        <v>43465</v>
      </c>
      <c r="F17" s="34" t="s">
        <v>51</v>
      </c>
      <c r="G17" s="34" t="s">
        <v>52</v>
      </c>
      <c r="H17" s="36">
        <v>7705982</v>
      </c>
      <c r="I17" s="36">
        <v>3107519</v>
      </c>
      <c r="J17" s="36">
        <v>10813501</v>
      </c>
      <c r="K17" s="36">
        <v>6705839</v>
      </c>
      <c r="L17" s="36">
        <v>182562</v>
      </c>
      <c r="M17" s="36">
        <v>6888401</v>
      </c>
      <c r="N17" s="36">
        <v>3925100</v>
      </c>
      <c r="O17" s="36">
        <v>10813501</v>
      </c>
      <c r="P17" s="36">
        <v>1002034</v>
      </c>
      <c r="Q17" s="36">
        <v>1645666</v>
      </c>
      <c r="R17" s="37">
        <v>1000143</v>
      </c>
      <c r="S17" s="38">
        <v>1.1491450957889087</v>
      </c>
      <c r="T17" s="39">
        <v>0.63701857520519956</v>
      </c>
      <c r="U17" s="38">
        <v>1.6423255099128373</v>
      </c>
      <c r="V17" s="39">
        <v>0.41926727981452699</v>
      </c>
      <c r="W17" s="39">
        <v>0.15218623459691732</v>
      </c>
      <c r="X17" s="37">
        <v>3925100</v>
      </c>
    </row>
    <row r="18" spans="1:24" x14ac:dyDescent="0.25">
      <c r="A18" s="33" t="s">
        <v>88</v>
      </c>
      <c r="B18" s="33" t="s">
        <v>89</v>
      </c>
      <c r="C18" s="33" t="s">
        <v>50</v>
      </c>
      <c r="D18" s="34">
        <v>900282324</v>
      </c>
      <c r="E18" s="35">
        <v>43465</v>
      </c>
      <c r="F18" s="34" t="s">
        <v>51</v>
      </c>
      <c r="G18" s="34" t="s">
        <v>52</v>
      </c>
      <c r="H18" s="36">
        <v>1199919</v>
      </c>
      <c r="I18" s="36">
        <v>3811495</v>
      </c>
      <c r="J18" s="36">
        <v>5011414</v>
      </c>
      <c r="K18" s="36">
        <v>1156469</v>
      </c>
      <c r="L18" s="36">
        <v>2392835</v>
      </c>
      <c r="M18" s="36">
        <v>3549304</v>
      </c>
      <c r="N18" s="36">
        <v>1462110</v>
      </c>
      <c r="O18" s="36">
        <v>5011414</v>
      </c>
      <c r="P18" s="36">
        <v>169573</v>
      </c>
      <c r="Q18" s="36">
        <v>266966</v>
      </c>
      <c r="R18" s="37">
        <v>43450</v>
      </c>
      <c r="S18" s="38">
        <v>1.0375712621782338</v>
      </c>
      <c r="T18" s="39">
        <v>0.70824402054988866</v>
      </c>
      <c r="U18" s="38">
        <v>1.5743426135056877</v>
      </c>
      <c r="V18" s="39">
        <v>0.1825895452462537</v>
      </c>
      <c r="W18" s="39">
        <v>5.327159161067116E-2</v>
      </c>
      <c r="X18" s="37">
        <v>1462110</v>
      </c>
    </row>
    <row r="19" spans="1:24" x14ac:dyDescent="0.25">
      <c r="A19" s="33" t="s">
        <v>90</v>
      </c>
      <c r="B19" s="33" t="s">
        <v>91</v>
      </c>
      <c r="C19" s="33" t="s">
        <v>62</v>
      </c>
      <c r="D19" s="34">
        <v>890113075</v>
      </c>
      <c r="E19" s="35">
        <v>43465</v>
      </c>
      <c r="F19" s="34" t="s">
        <v>51</v>
      </c>
      <c r="G19" s="34" t="s">
        <v>52</v>
      </c>
      <c r="H19" s="36">
        <v>8158553</v>
      </c>
      <c r="I19" s="36">
        <v>559565</v>
      </c>
      <c r="J19" s="36">
        <v>8718118</v>
      </c>
      <c r="K19" s="36">
        <v>3916632</v>
      </c>
      <c r="L19" s="36">
        <v>109501</v>
      </c>
      <c r="M19" s="36">
        <v>4026133</v>
      </c>
      <c r="N19" s="36">
        <v>4691985</v>
      </c>
      <c r="O19" s="36">
        <v>8718118</v>
      </c>
      <c r="P19" s="36">
        <v>5930</v>
      </c>
      <c r="Q19" s="36">
        <v>1431661</v>
      </c>
      <c r="R19" s="37">
        <v>4241921</v>
      </c>
      <c r="S19" s="38">
        <v>2.0830532457478772</v>
      </c>
      <c r="T19" s="39">
        <v>0.46181217092955151</v>
      </c>
      <c r="U19" s="38">
        <v>241.42681281618886</v>
      </c>
      <c r="V19" s="39">
        <v>0.30512906584313459</v>
      </c>
      <c r="W19" s="39">
        <v>0.16421674953241056</v>
      </c>
      <c r="X19" s="37">
        <v>4691985</v>
      </c>
    </row>
    <row r="20" spans="1:24" x14ac:dyDescent="0.25">
      <c r="A20" s="33" t="s">
        <v>92</v>
      </c>
      <c r="B20" s="33" t="s">
        <v>93</v>
      </c>
      <c r="C20" s="33" t="s">
        <v>94</v>
      </c>
      <c r="D20" s="34">
        <v>890938952</v>
      </c>
      <c r="E20" s="35">
        <v>43465</v>
      </c>
      <c r="F20" s="34" t="s">
        <v>51</v>
      </c>
      <c r="G20" s="34" t="s">
        <v>52</v>
      </c>
      <c r="H20" s="36">
        <v>25875006</v>
      </c>
      <c r="I20" s="36">
        <v>5360245</v>
      </c>
      <c r="J20" s="36">
        <v>31235251</v>
      </c>
      <c r="K20" s="36">
        <v>16089040</v>
      </c>
      <c r="L20" s="36">
        <v>3203678</v>
      </c>
      <c r="M20" s="36">
        <v>19292718</v>
      </c>
      <c r="N20" s="36">
        <v>11942533</v>
      </c>
      <c r="O20" s="36">
        <v>31235251</v>
      </c>
      <c r="P20" s="36">
        <v>2943471</v>
      </c>
      <c r="Q20" s="36">
        <v>3689192</v>
      </c>
      <c r="R20" s="37">
        <v>9785966</v>
      </c>
      <c r="S20" s="38">
        <v>1.6082380303610408</v>
      </c>
      <c r="T20" s="39">
        <v>0.61765849104270043</v>
      </c>
      <c r="U20" s="38">
        <v>1.2533474934864315</v>
      </c>
      <c r="V20" s="39">
        <v>0.30891202059060668</v>
      </c>
      <c r="W20" s="39">
        <v>0.11810988808766096</v>
      </c>
      <c r="X20" s="37">
        <v>11942533</v>
      </c>
    </row>
    <row r="21" spans="1:24" x14ac:dyDescent="0.25">
      <c r="A21" s="33" t="s">
        <v>95</v>
      </c>
      <c r="B21" s="33" t="s">
        <v>96</v>
      </c>
      <c r="C21" s="33" t="s">
        <v>62</v>
      </c>
      <c r="D21" s="34">
        <v>825001722</v>
      </c>
      <c r="E21" s="35">
        <v>43465</v>
      </c>
      <c r="F21" s="34" t="s">
        <v>51</v>
      </c>
      <c r="G21" s="34" t="s">
        <v>52</v>
      </c>
      <c r="H21" s="36">
        <v>4951928</v>
      </c>
      <c r="I21" s="36">
        <v>15282446</v>
      </c>
      <c r="J21" s="36">
        <v>20234374</v>
      </c>
      <c r="K21" s="36">
        <v>2626192</v>
      </c>
      <c r="L21" s="36">
        <v>5944419</v>
      </c>
      <c r="M21" s="36">
        <v>8570611</v>
      </c>
      <c r="N21" s="36">
        <v>11663763</v>
      </c>
      <c r="O21" s="36">
        <v>20234374</v>
      </c>
      <c r="P21" s="36"/>
      <c r="Q21" s="36">
        <v>897942</v>
      </c>
      <c r="R21" s="37">
        <v>2325736</v>
      </c>
      <c r="S21" s="38">
        <v>1.8855925233189348</v>
      </c>
      <c r="T21" s="39">
        <v>0.4235668966087115</v>
      </c>
      <c r="U21" s="38" t="s">
        <v>250</v>
      </c>
      <c r="V21" s="39">
        <v>7.6985617763323896E-2</v>
      </c>
      <c r="W21" s="39">
        <v>4.4377058563808303E-2</v>
      </c>
      <c r="X21" s="37">
        <v>11663763</v>
      </c>
    </row>
    <row r="22" spans="1:24" x14ac:dyDescent="0.25">
      <c r="A22" s="33" t="s">
        <v>97</v>
      </c>
      <c r="B22" s="33" t="s">
        <v>98</v>
      </c>
      <c r="C22" s="33" t="s">
        <v>57</v>
      </c>
      <c r="D22" s="34">
        <v>800221724</v>
      </c>
      <c r="E22" s="35">
        <v>43465</v>
      </c>
      <c r="F22" s="34" t="s">
        <v>51</v>
      </c>
      <c r="G22" s="34" t="s">
        <v>52</v>
      </c>
      <c r="H22" s="36">
        <v>32489119</v>
      </c>
      <c r="I22" s="36">
        <v>26951950</v>
      </c>
      <c r="J22" s="36">
        <v>59441069</v>
      </c>
      <c r="K22" s="36">
        <v>14219779</v>
      </c>
      <c r="L22" s="36">
        <v>26799125</v>
      </c>
      <c r="M22" s="36">
        <v>41018904</v>
      </c>
      <c r="N22" s="36">
        <v>18422165</v>
      </c>
      <c r="O22" s="36">
        <v>59441069</v>
      </c>
      <c r="P22" s="36">
        <v>5114604</v>
      </c>
      <c r="Q22" s="36">
        <v>11391571</v>
      </c>
      <c r="R22" s="37">
        <v>18269340</v>
      </c>
      <c r="S22" s="38">
        <v>2.2847836805339941</v>
      </c>
      <c r="T22" s="39">
        <v>0.690076822137906</v>
      </c>
      <c r="U22" s="38">
        <v>2.2272635379004906</v>
      </c>
      <c r="V22" s="39">
        <v>0.61836222832658372</v>
      </c>
      <c r="W22" s="39">
        <v>0.19164478687286057</v>
      </c>
      <c r="X22" s="37">
        <v>18422165</v>
      </c>
    </row>
    <row r="23" spans="1:24" x14ac:dyDescent="0.25">
      <c r="A23" s="33" t="s">
        <v>99</v>
      </c>
      <c r="B23" s="33" t="s">
        <v>100</v>
      </c>
      <c r="C23" s="33" t="s">
        <v>62</v>
      </c>
      <c r="D23" s="34">
        <v>800095630</v>
      </c>
      <c r="E23" s="35">
        <v>43465</v>
      </c>
      <c r="F23" s="34" t="s">
        <v>51</v>
      </c>
      <c r="G23" s="34" t="s">
        <v>52</v>
      </c>
      <c r="H23" s="36">
        <v>3322825</v>
      </c>
      <c r="I23" s="36">
        <v>1112247</v>
      </c>
      <c r="J23" s="36">
        <v>4435072</v>
      </c>
      <c r="K23" s="36">
        <v>3124845</v>
      </c>
      <c r="L23" s="36">
        <v>352834</v>
      </c>
      <c r="M23" s="36">
        <v>3477679</v>
      </c>
      <c r="N23" s="36">
        <v>957393</v>
      </c>
      <c r="O23" s="36">
        <v>4435072</v>
      </c>
      <c r="P23" s="36">
        <v>211510</v>
      </c>
      <c r="Q23" s="36">
        <v>299541</v>
      </c>
      <c r="R23" s="37">
        <v>197980</v>
      </c>
      <c r="S23" s="38">
        <v>1.0633567424944277</v>
      </c>
      <c r="T23" s="39">
        <v>0.78413135119339661</v>
      </c>
      <c r="U23" s="38">
        <v>1.416202543614959</v>
      </c>
      <c r="V23" s="39">
        <v>0.31287151671257257</v>
      </c>
      <c r="W23" s="39">
        <v>6.7539151562815661E-2</v>
      </c>
      <c r="X23" s="37">
        <v>957393</v>
      </c>
    </row>
    <row r="24" spans="1:24" x14ac:dyDescent="0.25">
      <c r="A24" s="34" t="s">
        <v>101</v>
      </c>
      <c r="B24" s="34" t="s">
        <v>102</v>
      </c>
      <c r="C24" s="34" t="s">
        <v>57</v>
      </c>
      <c r="D24" s="34">
        <v>900785637</v>
      </c>
      <c r="E24" s="35">
        <v>43465</v>
      </c>
      <c r="F24" s="34" t="s">
        <v>51</v>
      </c>
      <c r="G24" s="34" t="s">
        <v>52</v>
      </c>
      <c r="H24" s="36">
        <v>5079830</v>
      </c>
      <c r="I24" s="36">
        <v>879902</v>
      </c>
      <c r="J24" s="36">
        <v>5959732</v>
      </c>
      <c r="K24" s="36">
        <v>3296314</v>
      </c>
      <c r="L24" s="36"/>
      <c r="M24" s="36">
        <v>3296314</v>
      </c>
      <c r="N24" s="36">
        <v>2663418</v>
      </c>
      <c r="O24" s="36">
        <v>5959732</v>
      </c>
      <c r="P24" s="36"/>
      <c r="Q24" s="36">
        <v>452816</v>
      </c>
      <c r="R24" s="37">
        <v>1783516</v>
      </c>
      <c r="S24" s="38">
        <v>1.5410637457475229</v>
      </c>
      <c r="T24" s="39">
        <v>0.55309768962765438</v>
      </c>
      <c r="U24" s="38" t="s">
        <v>250</v>
      </c>
      <c r="V24" s="39">
        <v>0.1700131184815902</v>
      </c>
      <c r="W24" s="39">
        <v>7.5979255443029983E-2</v>
      </c>
      <c r="X24" s="37">
        <v>2663418</v>
      </c>
    </row>
    <row r="25" spans="1:24" x14ac:dyDescent="0.25">
      <c r="A25" s="34" t="s">
        <v>103</v>
      </c>
      <c r="B25" s="34" t="s">
        <v>104</v>
      </c>
      <c r="C25" s="34" t="s">
        <v>62</v>
      </c>
      <c r="D25" s="34">
        <v>860062553</v>
      </c>
      <c r="E25" s="35">
        <v>43465</v>
      </c>
      <c r="F25" s="34" t="s">
        <v>51</v>
      </c>
      <c r="G25" s="34" t="s">
        <v>52</v>
      </c>
      <c r="H25" s="36">
        <v>2162637</v>
      </c>
      <c r="I25" s="36">
        <v>3184808</v>
      </c>
      <c r="J25" s="36">
        <v>5347445</v>
      </c>
      <c r="K25" s="36">
        <v>1416873</v>
      </c>
      <c r="L25" s="36">
        <v>2170843</v>
      </c>
      <c r="M25" s="36">
        <v>3587716</v>
      </c>
      <c r="N25" s="36">
        <v>1759729</v>
      </c>
      <c r="O25" s="36">
        <v>5347445</v>
      </c>
      <c r="P25" s="36"/>
      <c r="Q25" s="36">
        <v>353600</v>
      </c>
      <c r="R25" s="37">
        <v>745764</v>
      </c>
      <c r="S25" s="38">
        <v>1.5263449864596192</v>
      </c>
      <c r="T25" s="39">
        <v>0.67092153355480977</v>
      </c>
      <c r="U25" s="38" t="s">
        <v>250</v>
      </c>
      <c r="V25" s="39">
        <v>0.20094003110706252</v>
      </c>
      <c r="W25" s="39">
        <v>6.6125037284160942E-2</v>
      </c>
      <c r="X25" s="37">
        <v>1759729</v>
      </c>
    </row>
    <row r="26" spans="1:24" x14ac:dyDescent="0.25">
      <c r="A26" s="34" t="s">
        <v>105</v>
      </c>
      <c r="B26" s="34" t="s">
        <v>106</v>
      </c>
      <c r="C26" s="34" t="s">
        <v>62</v>
      </c>
      <c r="D26" s="34">
        <v>860057131</v>
      </c>
      <c r="E26" s="35">
        <v>43465</v>
      </c>
      <c r="F26" s="34" t="s">
        <v>51</v>
      </c>
      <c r="G26" s="34" t="s">
        <v>52</v>
      </c>
      <c r="H26" s="36">
        <v>1806490</v>
      </c>
      <c r="I26" s="36">
        <v>384298</v>
      </c>
      <c r="J26" s="36">
        <v>2190788</v>
      </c>
      <c r="K26" s="36">
        <v>1186033</v>
      </c>
      <c r="L26" s="36">
        <v>147899</v>
      </c>
      <c r="M26" s="36">
        <v>1333932</v>
      </c>
      <c r="N26" s="36">
        <v>856856</v>
      </c>
      <c r="O26" s="36">
        <v>2190788</v>
      </c>
      <c r="P26" s="36">
        <v>76766</v>
      </c>
      <c r="Q26" s="36">
        <v>541260</v>
      </c>
      <c r="R26" s="37">
        <v>620457</v>
      </c>
      <c r="S26" s="38">
        <v>1.5231363714163098</v>
      </c>
      <c r="T26" s="39">
        <v>0.60888228345234685</v>
      </c>
      <c r="U26" s="38">
        <v>7.0507776880389752</v>
      </c>
      <c r="V26" s="39">
        <v>0.63168140270944007</v>
      </c>
      <c r="W26" s="39">
        <v>0.24706178781333474</v>
      </c>
      <c r="X26" s="37">
        <v>856856</v>
      </c>
    </row>
    <row r="27" spans="1:24" x14ac:dyDescent="0.25">
      <c r="A27" s="34" t="s">
        <v>107</v>
      </c>
      <c r="B27" s="34" t="s">
        <v>108</v>
      </c>
      <c r="C27" s="34" t="s">
        <v>50</v>
      </c>
      <c r="D27" s="34">
        <v>830115239</v>
      </c>
      <c r="E27" s="35">
        <v>43465</v>
      </c>
      <c r="F27" s="34" t="s">
        <v>51</v>
      </c>
      <c r="G27" s="34" t="s">
        <v>52</v>
      </c>
      <c r="H27" s="36">
        <v>3017372</v>
      </c>
      <c r="I27" s="36">
        <v>1851518</v>
      </c>
      <c r="J27" s="36">
        <v>4868890</v>
      </c>
      <c r="K27" s="36">
        <v>2303966</v>
      </c>
      <c r="L27" s="36"/>
      <c r="M27" s="36">
        <v>2303966</v>
      </c>
      <c r="N27" s="36">
        <v>2564924</v>
      </c>
      <c r="O27" s="36">
        <v>4868890</v>
      </c>
      <c r="P27" s="36">
        <v>336124</v>
      </c>
      <c r="Q27" s="36">
        <v>581131</v>
      </c>
      <c r="R27" s="37">
        <v>713406</v>
      </c>
      <c r="S27" s="38">
        <v>1.3096425902118347</v>
      </c>
      <c r="T27" s="39">
        <v>0.47320148945652912</v>
      </c>
      <c r="U27" s="38">
        <v>1.7289184943651748</v>
      </c>
      <c r="V27" s="39">
        <v>0.22656850651325341</v>
      </c>
      <c r="W27" s="39">
        <v>0.11935595176724058</v>
      </c>
      <c r="X27" s="37">
        <v>2564924</v>
      </c>
    </row>
    <row r="28" spans="1:24" x14ac:dyDescent="0.25">
      <c r="A28" s="34" t="s">
        <v>109</v>
      </c>
      <c r="B28" s="34" t="s">
        <v>110</v>
      </c>
      <c r="C28" s="34" t="s">
        <v>50</v>
      </c>
      <c r="D28" s="34">
        <v>800250049</v>
      </c>
      <c r="E28" s="35">
        <v>43465</v>
      </c>
      <c r="F28" s="34" t="s">
        <v>51</v>
      </c>
      <c r="G28" s="34" t="s">
        <v>52</v>
      </c>
      <c r="H28" s="36">
        <v>5347789</v>
      </c>
      <c r="I28" s="36">
        <v>8652893</v>
      </c>
      <c r="J28" s="36">
        <v>14000682</v>
      </c>
      <c r="K28" s="36">
        <v>2793525</v>
      </c>
      <c r="L28" s="36">
        <v>2898026</v>
      </c>
      <c r="M28" s="36">
        <v>5691551</v>
      </c>
      <c r="N28" s="36">
        <v>8309131</v>
      </c>
      <c r="O28" s="36">
        <v>14000682</v>
      </c>
      <c r="P28" s="36">
        <v>806174</v>
      </c>
      <c r="Q28" s="36">
        <v>2542321</v>
      </c>
      <c r="R28" s="37">
        <v>2554264</v>
      </c>
      <c r="S28" s="38">
        <v>1.9143515808879463</v>
      </c>
      <c r="T28" s="39">
        <v>0.40651955383316329</v>
      </c>
      <c r="U28" s="38">
        <v>3.1535636227414927</v>
      </c>
      <c r="V28" s="39">
        <v>0.30596713422859745</v>
      </c>
      <c r="W28" s="39">
        <v>0.18158551133437642</v>
      </c>
      <c r="X28" s="37">
        <v>8309131</v>
      </c>
    </row>
    <row r="29" spans="1:24" x14ac:dyDescent="0.25">
      <c r="A29" s="34" t="s">
        <v>112</v>
      </c>
      <c r="B29" s="34" t="s">
        <v>113</v>
      </c>
      <c r="C29" s="34" t="s">
        <v>62</v>
      </c>
      <c r="D29" s="34">
        <v>823002532</v>
      </c>
      <c r="E29" s="35">
        <v>43465</v>
      </c>
      <c r="F29" s="34" t="s">
        <v>51</v>
      </c>
      <c r="G29" s="34" t="s">
        <v>52</v>
      </c>
      <c r="H29" s="36">
        <v>5554127</v>
      </c>
      <c r="I29" s="36">
        <v>984493</v>
      </c>
      <c r="J29" s="36">
        <v>6538620</v>
      </c>
      <c r="K29" s="36">
        <v>1811630</v>
      </c>
      <c r="L29" s="36">
        <v>1642712</v>
      </c>
      <c r="M29" s="36">
        <v>3454342</v>
      </c>
      <c r="N29" s="36">
        <v>3084278</v>
      </c>
      <c r="O29" s="36">
        <v>6538620</v>
      </c>
      <c r="P29" s="36">
        <v>71688</v>
      </c>
      <c r="Q29" s="36">
        <v>614383</v>
      </c>
      <c r="R29" s="37">
        <v>3742497</v>
      </c>
      <c r="S29" s="38">
        <v>3.0658175234457365</v>
      </c>
      <c r="T29" s="39">
        <v>0.52829832594645354</v>
      </c>
      <c r="U29" s="38">
        <v>8.5702349068184347</v>
      </c>
      <c r="V29" s="39">
        <v>0.19919832129269799</v>
      </c>
      <c r="W29" s="39">
        <v>9.3962181622421856E-2</v>
      </c>
      <c r="X29" s="37">
        <v>3084278</v>
      </c>
    </row>
    <row r="30" spans="1:24" x14ac:dyDescent="0.25">
      <c r="A30" s="34" t="s">
        <v>114</v>
      </c>
      <c r="B30" s="34" t="s">
        <v>115</v>
      </c>
      <c r="C30" s="34" t="s">
        <v>62</v>
      </c>
      <c r="D30" s="34">
        <v>900434637</v>
      </c>
      <c r="E30" s="35">
        <v>43465</v>
      </c>
      <c r="F30" s="34" t="s">
        <v>51</v>
      </c>
      <c r="G30" s="34" t="s">
        <v>52</v>
      </c>
      <c r="H30" s="36">
        <v>4577379</v>
      </c>
      <c r="I30" s="36">
        <v>8863135</v>
      </c>
      <c r="J30" s="36">
        <v>13440514</v>
      </c>
      <c r="K30" s="36">
        <v>3826726</v>
      </c>
      <c r="L30" s="36">
        <v>2673763</v>
      </c>
      <c r="M30" s="36">
        <v>6500489</v>
      </c>
      <c r="N30" s="36">
        <v>6940025</v>
      </c>
      <c r="O30" s="36">
        <v>13440514</v>
      </c>
      <c r="P30" s="36">
        <v>300694</v>
      </c>
      <c r="Q30" s="36">
        <v>209973</v>
      </c>
      <c r="R30" s="37">
        <v>750653</v>
      </c>
      <c r="S30" s="38">
        <v>1.1961606344431246</v>
      </c>
      <c r="T30" s="39">
        <v>0.4836488396202705</v>
      </c>
      <c r="U30" s="38">
        <v>0.69829461179804053</v>
      </c>
      <c r="V30" s="39">
        <v>3.0255366515250307E-2</v>
      </c>
      <c r="W30" s="39">
        <v>1.562239360786351E-2</v>
      </c>
      <c r="X30" s="37">
        <v>6940025</v>
      </c>
    </row>
    <row r="31" spans="1:24" x14ac:dyDescent="0.25">
      <c r="A31" s="34" t="s">
        <v>116</v>
      </c>
      <c r="B31" s="34" t="s">
        <v>59</v>
      </c>
      <c r="C31" s="34" t="s">
        <v>50</v>
      </c>
      <c r="D31" s="34">
        <v>800124979</v>
      </c>
      <c r="E31" s="35">
        <v>43465</v>
      </c>
      <c r="F31" s="34" t="s">
        <v>51</v>
      </c>
      <c r="G31" s="34" t="s">
        <v>52</v>
      </c>
      <c r="H31" s="36">
        <v>2008889</v>
      </c>
      <c r="I31" s="36">
        <v>396311</v>
      </c>
      <c r="J31" s="36">
        <v>2405200</v>
      </c>
      <c r="K31" s="36">
        <v>1401369</v>
      </c>
      <c r="L31" s="36"/>
      <c r="M31" s="36">
        <v>1401369</v>
      </c>
      <c r="N31" s="36">
        <v>1003831</v>
      </c>
      <c r="O31" s="36">
        <v>2405200</v>
      </c>
      <c r="P31" s="36"/>
      <c r="Q31" s="36">
        <v>1012639</v>
      </c>
      <c r="R31" s="37">
        <v>607520</v>
      </c>
      <c r="S31" s="38">
        <v>1.4335189375532069</v>
      </c>
      <c r="T31" s="39">
        <v>0.5826413603858307</v>
      </c>
      <c r="U31" s="38" t="s">
        <v>250</v>
      </c>
      <c r="V31" s="39">
        <v>1.0087743853298015</v>
      </c>
      <c r="W31" s="39">
        <v>0.4210207051388658</v>
      </c>
      <c r="X31" s="37">
        <v>1003831</v>
      </c>
    </row>
    <row r="32" spans="1:24" x14ac:dyDescent="0.25">
      <c r="A32" s="34" t="s">
        <v>117</v>
      </c>
      <c r="B32" s="34" t="s">
        <v>118</v>
      </c>
      <c r="C32" s="34" t="s">
        <v>62</v>
      </c>
      <c r="D32" s="34">
        <v>890316938</v>
      </c>
      <c r="E32" s="35">
        <v>43465</v>
      </c>
      <c r="F32" s="34" t="s">
        <v>51</v>
      </c>
      <c r="G32" s="34" t="s">
        <v>52</v>
      </c>
      <c r="H32" s="36">
        <v>4035686</v>
      </c>
      <c r="I32" s="36">
        <v>5811887</v>
      </c>
      <c r="J32" s="36">
        <v>9847573</v>
      </c>
      <c r="K32" s="36">
        <v>1365471</v>
      </c>
      <c r="L32" s="36">
        <v>2847797</v>
      </c>
      <c r="M32" s="36">
        <v>4213268</v>
      </c>
      <c r="N32" s="36">
        <v>5634305</v>
      </c>
      <c r="O32" s="36">
        <v>9847573</v>
      </c>
      <c r="P32" s="36">
        <v>53532</v>
      </c>
      <c r="Q32" s="36">
        <v>683418</v>
      </c>
      <c r="R32" s="37">
        <v>2670215</v>
      </c>
      <c r="S32" s="38">
        <v>2.9555267010430835</v>
      </c>
      <c r="T32" s="39">
        <v>0.4278483642619354</v>
      </c>
      <c r="U32" s="38">
        <v>12.766532167675409</v>
      </c>
      <c r="V32" s="39">
        <v>0.12129588298823013</v>
      </c>
      <c r="W32" s="39">
        <v>6.9399637860008759E-2</v>
      </c>
      <c r="X32" s="37">
        <v>5634305</v>
      </c>
    </row>
    <row r="33" spans="1:24" x14ac:dyDescent="0.25">
      <c r="A33" s="34" t="s">
        <v>119</v>
      </c>
      <c r="B33" s="34" t="s">
        <v>120</v>
      </c>
      <c r="C33" s="34" t="s">
        <v>62</v>
      </c>
      <c r="D33" s="34">
        <v>830124531</v>
      </c>
      <c r="E33" s="35">
        <v>43465</v>
      </c>
      <c r="F33" s="34" t="s">
        <v>51</v>
      </c>
      <c r="G33" s="34" t="s">
        <v>52</v>
      </c>
      <c r="H33" s="36">
        <v>13835467</v>
      </c>
      <c r="I33" s="36">
        <v>5509951</v>
      </c>
      <c r="J33" s="36">
        <v>19345418</v>
      </c>
      <c r="K33" s="36">
        <v>4414679</v>
      </c>
      <c r="L33" s="36">
        <v>4793699</v>
      </c>
      <c r="M33" s="36">
        <v>9208378</v>
      </c>
      <c r="N33" s="36">
        <v>10137040</v>
      </c>
      <c r="O33" s="36">
        <v>19345418</v>
      </c>
      <c r="P33" s="36">
        <v>133838</v>
      </c>
      <c r="Q33" s="36">
        <v>960587</v>
      </c>
      <c r="R33" s="37">
        <v>9420788</v>
      </c>
      <c r="S33" s="38">
        <v>3.1339689703373677</v>
      </c>
      <c r="T33" s="39">
        <v>0.47599788228923251</v>
      </c>
      <c r="U33" s="38">
        <v>7.177236659244759</v>
      </c>
      <c r="V33" s="39">
        <v>9.4760107486998174E-2</v>
      </c>
      <c r="W33" s="39">
        <v>4.9654496997686995E-2</v>
      </c>
      <c r="X33" s="37">
        <v>10137040</v>
      </c>
    </row>
    <row r="34" spans="1:24" x14ac:dyDescent="0.25">
      <c r="A34" s="34" t="s">
        <v>121</v>
      </c>
      <c r="B34" s="34" t="s">
        <v>122</v>
      </c>
      <c r="C34" s="34" t="s">
        <v>50</v>
      </c>
      <c r="D34" s="34">
        <v>800198454</v>
      </c>
      <c r="E34" s="35">
        <v>43465</v>
      </c>
      <c r="F34" s="34" t="s">
        <v>51</v>
      </c>
      <c r="G34" s="34" t="s">
        <v>52</v>
      </c>
      <c r="H34" s="36">
        <v>2207686</v>
      </c>
      <c r="I34" s="36">
        <v>45824</v>
      </c>
      <c r="J34" s="36">
        <v>2253510</v>
      </c>
      <c r="K34" s="36">
        <v>1282362</v>
      </c>
      <c r="L34" s="36">
        <v>155667</v>
      </c>
      <c r="M34" s="36">
        <v>1438029</v>
      </c>
      <c r="N34" s="36">
        <v>815481</v>
      </c>
      <c r="O34" s="36">
        <v>2253510</v>
      </c>
      <c r="P34" s="36">
        <v>0</v>
      </c>
      <c r="Q34" s="36">
        <v>772845</v>
      </c>
      <c r="R34" s="37">
        <v>925324</v>
      </c>
      <c r="S34" s="38">
        <v>1.7215778383950866</v>
      </c>
      <c r="T34" s="39">
        <v>0.63812851950956506</v>
      </c>
      <c r="U34" s="38" t="s">
        <v>250</v>
      </c>
      <c r="V34" s="39">
        <v>0.94771674631291225</v>
      </c>
      <c r="W34" s="39">
        <v>0.34295166207383149</v>
      </c>
      <c r="X34" s="37">
        <v>815481</v>
      </c>
    </row>
    <row r="35" spans="1:24" x14ac:dyDescent="0.25">
      <c r="A35" s="34" t="s">
        <v>124</v>
      </c>
      <c r="B35" s="34" t="s">
        <v>125</v>
      </c>
      <c r="C35" s="34" t="s">
        <v>57</v>
      </c>
      <c r="D35" s="34">
        <v>890907245</v>
      </c>
      <c r="E35" s="35">
        <v>43465</v>
      </c>
      <c r="F35" s="34" t="s">
        <v>51</v>
      </c>
      <c r="G35" s="34" t="s">
        <v>52</v>
      </c>
      <c r="H35" s="36">
        <v>19549191</v>
      </c>
      <c r="I35" s="36">
        <v>3200393</v>
      </c>
      <c r="J35" s="36">
        <v>22749584</v>
      </c>
      <c r="K35" s="36">
        <v>14274610</v>
      </c>
      <c r="L35" s="36">
        <v>419686</v>
      </c>
      <c r="M35" s="36">
        <v>14694296</v>
      </c>
      <c r="N35" s="36">
        <v>8055288</v>
      </c>
      <c r="O35" s="36">
        <v>22749584</v>
      </c>
      <c r="P35" s="36">
        <v>496413</v>
      </c>
      <c r="Q35" s="36">
        <v>1975108</v>
      </c>
      <c r="R35" s="37">
        <v>5274581</v>
      </c>
      <c r="S35" s="38">
        <v>1.3695078884817169</v>
      </c>
      <c r="T35" s="39">
        <v>0.64591493189501836</v>
      </c>
      <c r="U35" s="38">
        <v>3.9787596215248189</v>
      </c>
      <c r="V35" s="39">
        <v>0.24519396451126266</v>
      </c>
      <c r="W35" s="39">
        <v>8.681952162290088E-2</v>
      </c>
      <c r="X35" s="37">
        <v>8055288</v>
      </c>
    </row>
    <row r="36" spans="1:24" x14ac:dyDescent="0.25">
      <c r="A36" s="34" t="s">
        <v>126</v>
      </c>
      <c r="B36" s="34" t="s">
        <v>127</v>
      </c>
      <c r="C36" s="34" t="s">
        <v>62</v>
      </c>
      <c r="D36" s="34">
        <v>800090625</v>
      </c>
      <c r="E36" s="35">
        <v>43465</v>
      </c>
      <c r="F36" s="34" t="s">
        <v>51</v>
      </c>
      <c r="G36" s="34" t="s">
        <v>52</v>
      </c>
      <c r="H36" s="36">
        <v>636284</v>
      </c>
      <c r="I36" s="36">
        <v>556819</v>
      </c>
      <c r="J36" s="36">
        <v>1193103</v>
      </c>
      <c r="K36" s="36">
        <v>208032</v>
      </c>
      <c r="L36" s="36">
        <v>843241</v>
      </c>
      <c r="M36" s="36">
        <v>1051273</v>
      </c>
      <c r="N36" s="36">
        <v>141830</v>
      </c>
      <c r="O36" s="36">
        <v>1193103</v>
      </c>
      <c r="P36" s="36">
        <v>47297</v>
      </c>
      <c r="Q36" s="36">
        <v>63303</v>
      </c>
      <c r="R36" s="37">
        <v>428252</v>
      </c>
      <c r="S36" s="38">
        <v>3.0585871404399323</v>
      </c>
      <c r="T36" s="39">
        <v>0.88112509984469067</v>
      </c>
      <c r="U36" s="38">
        <v>1.3384146986066769</v>
      </c>
      <c r="V36" s="39">
        <v>0.44633011351618135</v>
      </c>
      <c r="W36" s="39">
        <v>5.3057447680543927E-2</v>
      </c>
      <c r="X36" s="37">
        <v>141830</v>
      </c>
    </row>
    <row r="37" spans="1:24" x14ac:dyDescent="0.25">
      <c r="A37" s="34" t="s">
        <v>128</v>
      </c>
      <c r="B37" s="34" t="s">
        <v>129</v>
      </c>
      <c r="C37" s="34" t="s">
        <v>50</v>
      </c>
      <c r="D37" s="34">
        <v>830069055</v>
      </c>
      <c r="E37" s="35">
        <v>43465</v>
      </c>
      <c r="F37" s="34" t="s">
        <v>51</v>
      </c>
      <c r="G37" s="34" t="s">
        <v>52</v>
      </c>
      <c r="H37" s="36">
        <v>7047814</v>
      </c>
      <c r="I37" s="36">
        <v>21193145</v>
      </c>
      <c r="J37" s="36">
        <v>28240959</v>
      </c>
      <c r="K37" s="36">
        <v>5138307</v>
      </c>
      <c r="L37" s="36">
        <v>13007421</v>
      </c>
      <c r="M37" s="36">
        <v>18145728</v>
      </c>
      <c r="N37" s="36">
        <v>10095231</v>
      </c>
      <c r="O37" s="36">
        <v>28240959</v>
      </c>
      <c r="P37" s="36">
        <v>586961</v>
      </c>
      <c r="Q37" s="36">
        <v>1879837</v>
      </c>
      <c r="R37" s="37">
        <v>1909507</v>
      </c>
      <c r="S37" s="38">
        <v>1.3716218201831849</v>
      </c>
      <c r="T37" s="39">
        <v>0.64253228794390449</v>
      </c>
      <c r="U37" s="38">
        <v>3.2026608241433419</v>
      </c>
      <c r="V37" s="39">
        <v>0.1862103997422149</v>
      </c>
      <c r="W37" s="39">
        <v>6.6564205556900527E-2</v>
      </c>
      <c r="X37" s="37">
        <v>10095231</v>
      </c>
    </row>
    <row r="38" spans="1:24" x14ac:dyDescent="0.25">
      <c r="A38" s="34" t="s">
        <v>130</v>
      </c>
      <c r="B38" s="34" t="s">
        <v>131</v>
      </c>
      <c r="C38" s="34" t="s">
        <v>50</v>
      </c>
      <c r="D38" s="34">
        <v>806003446</v>
      </c>
      <c r="E38" s="35">
        <v>43465</v>
      </c>
      <c r="F38" s="34" t="s">
        <v>51</v>
      </c>
      <c r="G38" s="34" t="s">
        <v>52</v>
      </c>
      <c r="H38" s="36">
        <v>2513914</v>
      </c>
      <c r="I38" s="36">
        <v>4697265</v>
      </c>
      <c r="J38" s="36">
        <v>7211179</v>
      </c>
      <c r="K38" s="36">
        <v>1607934</v>
      </c>
      <c r="L38" s="36">
        <v>632866</v>
      </c>
      <c r="M38" s="36">
        <v>2240800</v>
      </c>
      <c r="N38" s="36">
        <v>4970379</v>
      </c>
      <c r="O38" s="36">
        <v>7211179</v>
      </c>
      <c r="P38" s="36">
        <v>25600</v>
      </c>
      <c r="Q38" s="36">
        <v>1824972</v>
      </c>
      <c r="R38" s="37">
        <v>905980</v>
      </c>
      <c r="S38" s="38">
        <v>1.5634435244232661</v>
      </c>
      <c r="T38" s="39">
        <v>0.31073975559336414</v>
      </c>
      <c r="U38" s="38">
        <v>71.287968750000005</v>
      </c>
      <c r="V38" s="39">
        <v>0.36716958606174699</v>
      </c>
      <c r="W38" s="39">
        <v>0.25307539862760303</v>
      </c>
      <c r="X38" s="37">
        <v>4970379</v>
      </c>
    </row>
    <row r="39" spans="1:24" x14ac:dyDescent="0.25">
      <c r="A39" s="34" t="s">
        <v>132</v>
      </c>
      <c r="B39" s="34" t="s">
        <v>133</v>
      </c>
      <c r="C39" s="34" t="s">
        <v>57</v>
      </c>
      <c r="D39" s="34">
        <v>800211643</v>
      </c>
      <c r="E39" s="35">
        <v>43465</v>
      </c>
      <c r="F39" s="34" t="s">
        <v>51</v>
      </c>
      <c r="G39" s="34" t="s">
        <v>52</v>
      </c>
      <c r="H39" s="36">
        <v>2909858</v>
      </c>
      <c r="I39" s="36">
        <v>7338943</v>
      </c>
      <c r="J39" s="36">
        <v>10248801</v>
      </c>
      <c r="K39" s="36"/>
      <c r="L39" s="36">
        <v>854047</v>
      </c>
      <c r="M39" s="36">
        <v>854047</v>
      </c>
      <c r="N39" s="36">
        <v>9394754</v>
      </c>
      <c r="O39" s="36">
        <v>10248801</v>
      </c>
      <c r="P39" s="36">
        <v>34733</v>
      </c>
      <c r="Q39" s="36">
        <v>696538</v>
      </c>
      <c r="R39" s="37">
        <v>2909858</v>
      </c>
      <c r="S39" s="38" t="s">
        <v>250</v>
      </c>
      <c r="T39" s="39">
        <v>8.3331406278646644E-2</v>
      </c>
      <c r="U39" s="38">
        <v>20.054069616790947</v>
      </c>
      <c r="V39" s="39">
        <v>7.4141164313615879E-2</v>
      </c>
      <c r="W39" s="39">
        <v>6.7962876828226049E-2</v>
      </c>
      <c r="X39" s="37">
        <v>9394754</v>
      </c>
    </row>
    <row r="40" spans="1:24" x14ac:dyDescent="0.25">
      <c r="A40" s="34" t="s">
        <v>134</v>
      </c>
      <c r="B40" s="34" t="s">
        <v>102</v>
      </c>
      <c r="C40" s="34" t="s">
        <v>57</v>
      </c>
      <c r="D40" s="34">
        <v>900059251</v>
      </c>
      <c r="E40" s="35">
        <v>43465</v>
      </c>
      <c r="F40" s="34" t="s">
        <v>51</v>
      </c>
      <c r="G40" s="34" t="s">
        <v>52</v>
      </c>
      <c r="H40" s="36">
        <v>15057521</v>
      </c>
      <c r="I40" s="36">
        <v>1725924</v>
      </c>
      <c r="J40" s="36">
        <v>16783445</v>
      </c>
      <c r="K40" s="36">
        <v>7459618</v>
      </c>
      <c r="L40" s="36">
        <v>1937037</v>
      </c>
      <c r="M40" s="36">
        <v>9396655</v>
      </c>
      <c r="N40" s="36">
        <v>7386790</v>
      </c>
      <c r="O40" s="36">
        <v>16783445</v>
      </c>
      <c r="P40" s="36">
        <v>1239071</v>
      </c>
      <c r="Q40" s="36">
        <v>2351336</v>
      </c>
      <c r="R40" s="37">
        <v>7597903</v>
      </c>
      <c r="S40" s="38">
        <v>2.0185378125260569</v>
      </c>
      <c r="T40" s="39">
        <v>0.55987641393051313</v>
      </c>
      <c r="U40" s="38">
        <v>1.8976604246245776</v>
      </c>
      <c r="V40" s="39">
        <v>0.31831634580108548</v>
      </c>
      <c r="W40" s="39">
        <v>0.1400985316185086</v>
      </c>
      <c r="X40" s="37">
        <v>7386790</v>
      </c>
    </row>
    <row r="41" spans="1:24" x14ac:dyDescent="0.25">
      <c r="A41" s="34" t="s">
        <v>135</v>
      </c>
      <c r="B41" s="34" t="s">
        <v>136</v>
      </c>
      <c r="C41" s="34" t="s">
        <v>62</v>
      </c>
      <c r="D41" s="34">
        <v>830012863</v>
      </c>
      <c r="E41" s="35">
        <v>43465</v>
      </c>
      <c r="F41" s="34" t="s">
        <v>51</v>
      </c>
      <c r="G41" s="34" t="s">
        <v>52</v>
      </c>
      <c r="H41" s="36">
        <v>8118944</v>
      </c>
      <c r="I41" s="36">
        <v>2997153</v>
      </c>
      <c r="J41" s="36">
        <v>11116097</v>
      </c>
      <c r="K41" s="36">
        <v>5978945</v>
      </c>
      <c r="L41" s="36">
        <v>236783</v>
      </c>
      <c r="M41" s="36">
        <v>6215728</v>
      </c>
      <c r="N41" s="36">
        <v>4900369</v>
      </c>
      <c r="O41" s="36">
        <v>11116097</v>
      </c>
      <c r="P41" s="36">
        <v>132619</v>
      </c>
      <c r="Q41" s="36">
        <v>3827786</v>
      </c>
      <c r="R41" s="37">
        <v>2139999</v>
      </c>
      <c r="S41" s="38">
        <v>1.3579225097404308</v>
      </c>
      <c r="T41" s="39">
        <v>0.5591646060663199</v>
      </c>
      <c r="U41" s="38">
        <v>28.86302867613238</v>
      </c>
      <c r="V41" s="39">
        <v>0.78112199305807384</v>
      </c>
      <c r="W41" s="39">
        <v>0.34434622152001731</v>
      </c>
      <c r="X41" s="37">
        <v>4900369</v>
      </c>
    </row>
    <row r="42" spans="1:24" x14ac:dyDescent="0.25">
      <c r="A42" s="34" t="s">
        <v>137</v>
      </c>
      <c r="B42" s="34" t="s">
        <v>138</v>
      </c>
      <c r="C42" s="34" t="s">
        <v>57</v>
      </c>
      <c r="D42" s="34">
        <v>900182154</v>
      </c>
      <c r="E42" s="35">
        <v>43465</v>
      </c>
      <c r="F42" s="34" t="s">
        <v>51</v>
      </c>
      <c r="G42" s="34" t="s">
        <v>52</v>
      </c>
      <c r="H42" s="36">
        <v>7510555</v>
      </c>
      <c r="I42" s="36">
        <v>18990660</v>
      </c>
      <c r="J42" s="36">
        <v>26501215</v>
      </c>
      <c r="K42" s="36">
        <v>1712965</v>
      </c>
      <c r="L42" s="36">
        <v>955862</v>
      </c>
      <c r="M42" s="36">
        <v>2668827</v>
      </c>
      <c r="N42" s="36">
        <v>23832388</v>
      </c>
      <c r="O42" s="36">
        <v>26501215</v>
      </c>
      <c r="P42" s="36">
        <v>26238</v>
      </c>
      <c r="Q42" s="36">
        <v>1499509</v>
      </c>
      <c r="R42" s="37">
        <v>5797590</v>
      </c>
      <c r="S42" s="38">
        <v>4.3845350021745917</v>
      </c>
      <c r="T42" s="39">
        <v>0.10070583556263364</v>
      </c>
      <c r="U42" s="38">
        <v>57.150278222425491</v>
      </c>
      <c r="V42" s="39">
        <v>6.2918957177098667E-2</v>
      </c>
      <c r="W42" s="39">
        <v>5.6582651021849374E-2</v>
      </c>
      <c r="X42" s="37">
        <v>23832388</v>
      </c>
    </row>
    <row r="43" spans="1:24" x14ac:dyDescent="0.25">
      <c r="A43" s="34" t="s">
        <v>139</v>
      </c>
      <c r="B43" s="34" t="s">
        <v>140</v>
      </c>
      <c r="C43" s="34" t="s">
        <v>62</v>
      </c>
      <c r="D43" s="34">
        <v>830101651</v>
      </c>
      <c r="E43" s="35">
        <v>43465</v>
      </c>
      <c r="F43" s="34" t="s">
        <v>51</v>
      </c>
      <c r="G43" s="34" t="s">
        <v>52</v>
      </c>
      <c r="H43" s="36">
        <v>7566517</v>
      </c>
      <c r="I43" s="36">
        <v>4972354</v>
      </c>
      <c r="J43" s="36">
        <v>12538871</v>
      </c>
      <c r="K43" s="36">
        <v>5053380</v>
      </c>
      <c r="L43" s="36">
        <v>2158792</v>
      </c>
      <c r="M43" s="36">
        <v>7212172</v>
      </c>
      <c r="N43" s="36">
        <v>5326699</v>
      </c>
      <c r="O43" s="36">
        <v>12538871</v>
      </c>
      <c r="P43" s="36">
        <v>227893</v>
      </c>
      <c r="Q43" s="36">
        <v>2229839</v>
      </c>
      <c r="R43" s="37">
        <v>2513137</v>
      </c>
      <c r="S43" s="38">
        <v>1.4973180326830755</v>
      </c>
      <c r="T43" s="39">
        <v>0.57518511834119679</v>
      </c>
      <c r="U43" s="38">
        <v>9.784587503784671</v>
      </c>
      <c r="V43" s="39">
        <v>0.41861554407335577</v>
      </c>
      <c r="W43" s="39">
        <v>0.17783411281605815</v>
      </c>
      <c r="X43" s="37">
        <v>5326699</v>
      </c>
    </row>
    <row r="44" spans="1:24" x14ac:dyDescent="0.25">
      <c r="A44" s="34" t="s">
        <v>141</v>
      </c>
      <c r="B44" s="34" t="s">
        <v>142</v>
      </c>
      <c r="C44" s="34" t="s">
        <v>94</v>
      </c>
      <c r="D44" s="34">
        <v>900510560</v>
      </c>
      <c r="E44" s="35">
        <v>43465</v>
      </c>
      <c r="F44" s="34" t="s">
        <v>51</v>
      </c>
      <c r="G44" s="34" t="s">
        <v>52</v>
      </c>
      <c r="H44" s="36">
        <v>1196889</v>
      </c>
      <c r="I44" s="36">
        <v>81555</v>
      </c>
      <c r="J44" s="36">
        <v>1278444</v>
      </c>
      <c r="K44" s="36">
        <v>916501</v>
      </c>
      <c r="L44" s="36">
        <v>0</v>
      </c>
      <c r="M44" s="36">
        <v>916501</v>
      </c>
      <c r="N44" s="36">
        <v>361943</v>
      </c>
      <c r="O44" s="36">
        <v>1278444</v>
      </c>
      <c r="P44" s="36">
        <v>274186</v>
      </c>
      <c r="Q44" s="36">
        <v>319292</v>
      </c>
      <c r="R44" s="37">
        <v>280388</v>
      </c>
      <c r="S44" s="38">
        <v>1.3059331086381794</v>
      </c>
      <c r="T44" s="39">
        <v>0.71688787307070156</v>
      </c>
      <c r="U44" s="38">
        <v>1.164508764123624</v>
      </c>
      <c r="V44" s="39">
        <v>0.88216100325189328</v>
      </c>
      <c r="W44" s="39">
        <v>0.24975047792472724</v>
      </c>
      <c r="X44" s="37">
        <v>361943</v>
      </c>
    </row>
    <row r="45" spans="1:24" x14ac:dyDescent="0.25">
      <c r="A45" s="34" t="s">
        <v>143</v>
      </c>
      <c r="B45" s="34" t="s">
        <v>144</v>
      </c>
      <c r="C45" s="34" t="s">
        <v>62</v>
      </c>
      <c r="D45" s="34">
        <v>860504860</v>
      </c>
      <c r="E45" s="35">
        <v>43465</v>
      </c>
      <c r="F45" s="34" t="s">
        <v>51</v>
      </c>
      <c r="G45" s="34" t="s">
        <v>52</v>
      </c>
      <c r="H45" s="36">
        <v>11788061</v>
      </c>
      <c r="I45" s="36">
        <v>5084987</v>
      </c>
      <c r="J45" s="36">
        <v>16873048</v>
      </c>
      <c r="K45" s="36">
        <v>6544614</v>
      </c>
      <c r="L45" s="36">
        <v>1956582</v>
      </c>
      <c r="M45" s="36">
        <v>8501196</v>
      </c>
      <c r="N45" s="36">
        <v>8371852</v>
      </c>
      <c r="O45" s="36">
        <v>16873048</v>
      </c>
      <c r="P45" s="36">
        <v>178079</v>
      </c>
      <c r="Q45" s="36">
        <v>384810</v>
      </c>
      <c r="R45" s="37">
        <v>5243447</v>
      </c>
      <c r="S45" s="38">
        <v>1.8011850660711235</v>
      </c>
      <c r="T45" s="39">
        <v>0.50383285817713552</v>
      </c>
      <c r="U45" s="38">
        <v>2.1608948837313777</v>
      </c>
      <c r="V45" s="39">
        <v>4.5964739940457619E-2</v>
      </c>
      <c r="W45" s="39">
        <v>2.2806193640888119E-2</v>
      </c>
      <c r="X45" s="37">
        <v>8371852</v>
      </c>
    </row>
    <row r="46" spans="1:24" x14ac:dyDescent="0.25">
      <c r="A46" s="34" t="s">
        <v>145</v>
      </c>
      <c r="B46" s="34" t="s">
        <v>111</v>
      </c>
      <c r="C46" s="34" t="s">
        <v>62</v>
      </c>
      <c r="D46" s="34">
        <v>890308665</v>
      </c>
      <c r="E46" s="35">
        <v>43465</v>
      </c>
      <c r="F46" s="34" t="s">
        <v>51</v>
      </c>
      <c r="G46" s="34" t="s">
        <v>52</v>
      </c>
      <c r="H46" s="36">
        <v>9827639</v>
      </c>
      <c r="I46" s="36">
        <v>12230812</v>
      </c>
      <c r="J46" s="36">
        <v>22058451</v>
      </c>
      <c r="K46" s="36">
        <v>5506176</v>
      </c>
      <c r="L46" s="36">
        <v>6631408</v>
      </c>
      <c r="M46" s="36">
        <v>12137584</v>
      </c>
      <c r="N46" s="36">
        <v>9920867</v>
      </c>
      <c r="O46" s="36">
        <v>22058451</v>
      </c>
      <c r="P46" s="36">
        <v>619323</v>
      </c>
      <c r="Q46" s="36">
        <v>2888132</v>
      </c>
      <c r="R46" s="37">
        <v>4321463</v>
      </c>
      <c r="S46" s="38">
        <v>1.7848392423344259</v>
      </c>
      <c r="T46" s="39">
        <v>0.55024643389510897</v>
      </c>
      <c r="U46" s="38">
        <v>4.6633695180059513</v>
      </c>
      <c r="V46" s="39">
        <v>0.29111689532779744</v>
      </c>
      <c r="W46" s="39">
        <v>0.13093086182706121</v>
      </c>
      <c r="X46" s="37">
        <v>9920867</v>
      </c>
    </row>
    <row r="47" spans="1:24" x14ac:dyDescent="0.25">
      <c r="A47" s="34" t="s">
        <v>146</v>
      </c>
      <c r="B47" s="34" t="s">
        <v>147</v>
      </c>
      <c r="C47" s="34" t="s">
        <v>62</v>
      </c>
      <c r="D47" s="34">
        <v>900443758</v>
      </c>
      <c r="E47" s="35">
        <v>43465</v>
      </c>
      <c r="F47" s="34" t="s">
        <v>51</v>
      </c>
      <c r="G47" s="34" t="s">
        <v>52</v>
      </c>
      <c r="H47" s="36">
        <v>1937040</v>
      </c>
      <c r="I47" s="36">
        <v>12002965</v>
      </c>
      <c r="J47" s="36">
        <v>13940005</v>
      </c>
      <c r="K47" s="36">
        <v>1366834</v>
      </c>
      <c r="L47" s="36">
        <v>4317673</v>
      </c>
      <c r="M47" s="36">
        <v>5684507</v>
      </c>
      <c r="N47" s="36">
        <v>8255498</v>
      </c>
      <c r="O47" s="36">
        <v>13940005</v>
      </c>
      <c r="P47" s="36">
        <v>227679</v>
      </c>
      <c r="Q47" s="36">
        <v>1730391</v>
      </c>
      <c r="R47" s="37">
        <v>570206</v>
      </c>
      <c r="S47" s="38">
        <v>1.4171728242054265</v>
      </c>
      <c r="T47" s="39">
        <v>0.4077837131335319</v>
      </c>
      <c r="U47" s="38">
        <v>7.6001343997470121</v>
      </c>
      <c r="V47" s="39">
        <v>0.2096046779976205</v>
      </c>
      <c r="W47" s="39">
        <v>0.12413130411359249</v>
      </c>
      <c r="X47" s="37">
        <v>8255498</v>
      </c>
    </row>
    <row r="48" spans="1:24" x14ac:dyDescent="0.25">
      <c r="A48" s="34" t="s">
        <v>148</v>
      </c>
      <c r="B48" s="34" t="s">
        <v>149</v>
      </c>
      <c r="C48" s="34" t="s">
        <v>62</v>
      </c>
      <c r="D48" s="34">
        <v>811010872</v>
      </c>
      <c r="E48" s="35">
        <v>43465</v>
      </c>
      <c r="F48" s="34" t="s">
        <v>51</v>
      </c>
      <c r="G48" s="34" t="s">
        <v>52</v>
      </c>
      <c r="H48" s="36">
        <v>1675712</v>
      </c>
      <c r="I48" s="36">
        <v>904370</v>
      </c>
      <c r="J48" s="36">
        <v>2580082</v>
      </c>
      <c r="K48" s="36">
        <v>1161617</v>
      </c>
      <c r="L48" s="36">
        <v>0</v>
      </c>
      <c r="M48" s="36">
        <v>1161617</v>
      </c>
      <c r="N48" s="36">
        <v>1418465</v>
      </c>
      <c r="O48" s="36">
        <v>2580082</v>
      </c>
      <c r="P48" s="36">
        <v>99458</v>
      </c>
      <c r="Q48" s="36">
        <v>585679</v>
      </c>
      <c r="R48" s="37">
        <v>514095</v>
      </c>
      <c r="S48" s="38">
        <v>1.4425684197114883</v>
      </c>
      <c r="T48" s="39">
        <v>0.4502248378152322</v>
      </c>
      <c r="U48" s="38">
        <v>5.8887067908061699</v>
      </c>
      <c r="V48" s="39">
        <v>0.41289633512282642</v>
      </c>
      <c r="W48" s="39">
        <v>0.22700014960764814</v>
      </c>
      <c r="X48" s="37">
        <v>1418465</v>
      </c>
    </row>
    <row r="49" spans="1:24" x14ac:dyDescent="0.25">
      <c r="A49" s="34" t="s">
        <v>150</v>
      </c>
      <c r="B49" s="34" t="s">
        <v>67</v>
      </c>
      <c r="C49" s="34" t="s">
        <v>50</v>
      </c>
      <c r="D49" s="34">
        <v>830063664</v>
      </c>
      <c r="E49" s="35">
        <v>43465</v>
      </c>
      <c r="F49" s="34" t="s">
        <v>51</v>
      </c>
      <c r="G49" s="34" t="s">
        <v>52</v>
      </c>
      <c r="H49" s="36">
        <v>1442742</v>
      </c>
      <c r="I49" s="36">
        <v>252043</v>
      </c>
      <c r="J49" s="36">
        <v>1694785</v>
      </c>
      <c r="K49" s="36">
        <v>810425</v>
      </c>
      <c r="L49" s="36"/>
      <c r="M49" s="36">
        <v>810425</v>
      </c>
      <c r="N49" s="36">
        <v>884360</v>
      </c>
      <c r="O49" s="36">
        <v>1694785</v>
      </c>
      <c r="P49" s="36">
        <v>1289</v>
      </c>
      <c r="Q49" s="36">
        <v>220180</v>
      </c>
      <c r="R49" s="37">
        <v>632317</v>
      </c>
      <c r="S49" s="38">
        <v>1.7802288922478946</v>
      </c>
      <c r="T49" s="39">
        <v>0.47818749870927579</v>
      </c>
      <c r="U49" s="38">
        <v>170.81458494957332</v>
      </c>
      <c r="V49" s="39">
        <v>0.24897100728210231</v>
      </c>
      <c r="W49" s="39">
        <v>0.12991618405874492</v>
      </c>
      <c r="X49" s="37">
        <v>884360</v>
      </c>
    </row>
    <row r="50" spans="1:24" x14ac:dyDescent="0.25">
      <c r="A50" s="34" t="s">
        <v>151</v>
      </c>
      <c r="B50" s="34" t="s">
        <v>152</v>
      </c>
      <c r="C50" s="34" t="s">
        <v>57</v>
      </c>
      <c r="D50" s="34">
        <v>811003064</v>
      </c>
      <c r="E50" s="35">
        <v>43465</v>
      </c>
      <c r="F50" s="34" t="s">
        <v>51</v>
      </c>
      <c r="G50" s="34" t="s">
        <v>52</v>
      </c>
      <c r="H50" s="36">
        <v>1887689</v>
      </c>
      <c r="I50" s="36">
        <v>668367</v>
      </c>
      <c r="J50" s="36">
        <v>2556056</v>
      </c>
      <c r="K50" s="36">
        <v>1375402</v>
      </c>
      <c r="L50" s="36">
        <v>172529</v>
      </c>
      <c r="M50" s="36">
        <v>1547931</v>
      </c>
      <c r="N50" s="36">
        <v>1008125</v>
      </c>
      <c r="O50" s="36">
        <v>2556056</v>
      </c>
      <c r="P50" s="36">
        <v>37914</v>
      </c>
      <c r="Q50" s="36">
        <v>250315</v>
      </c>
      <c r="R50" s="37">
        <v>512287</v>
      </c>
      <c r="S50" s="38">
        <v>1.3724634688621944</v>
      </c>
      <c r="T50" s="39">
        <v>0.60559353942167149</v>
      </c>
      <c r="U50" s="38">
        <v>6.602178614759719</v>
      </c>
      <c r="V50" s="39">
        <v>0.2482975821450713</v>
      </c>
      <c r="W50" s="39">
        <v>9.7930170543994347E-2</v>
      </c>
      <c r="X50" s="37">
        <v>1008125</v>
      </c>
    </row>
    <row r="51" spans="1:24" x14ac:dyDescent="0.25">
      <c r="A51" s="34" t="s">
        <v>153</v>
      </c>
      <c r="B51" s="34" t="s">
        <v>154</v>
      </c>
      <c r="C51" s="34" t="s">
        <v>62</v>
      </c>
      <c r="D51" s="34">
        <v>800200243</v>
      </c>
      <c r="E51" s="35">
        <v>43465</v>
      </c>
      <c r="F51" s="34" t="s">
        <v>51</v>
      </c>
      <c r="G51" s="34" t="s">
        <v>52</v>
      </c>
      <c r="H51" s="36">
        <v>7658137</v>
      </c>
      <c r="I51" s="36">
        <v>1394591</v>
      </c>
      <c r="J51" s="36">
        <v>9052728</v>
      </c>
      <c r="K51" s="36">
        <v>3849102</v>
      </c>
      <c r="L51" s="36">
        <v>2891003</v>
      </c>
      <c r="M51" s="36">
        <v>6740105</v>
      </c>
      <c r="N51" s="36">
        <v>2312623</v>
      </c>
      <c r="O51" s="36">
        <v>9052728</v>
      </c>
      <c r="P51" s="36">
        <v>0</v>
      </c>
      <c r="Q51" s="36">
        <v>395307</v>
      </c>
      <c r="R51" s="37">
        <v>3809035</v>
      </c>
      <c r="S51" s="38">
        <v>1.989590559044681</v>
      </c>
      <c r="T51" s="39">
        <v>0.74453855235681443</v>
      </c>
      <c r="U51" s="38" t="s">
        <v>250</v>
      </c>
      <c r="V51" s="39">
        <v>0.17093447570140052</v>
      </c>
      <c r="W51" s="39">
        <v>4.366716861480871E-2</v>
      </c>
      <c r="X51" s="37">
        <v>2312623</v>
      </c>
    </row>
    <row r="52" spans="1:24" x14ac:dyDescent="0.25">
      <c r="A52" s="34" t="s">
        <v>155</v>
      </c>
      <c r="B52" s="34" t="s">
        <v>156</v>
      </c>
      <c r="C52" s="34" t="s">
        <v>57</v>
      </c>
      <c r="D52" s="34">
        <v>830104247</v>
      </c>
      <c r="E52" s="35">
        <v>43465</v>
      </c>
      <c r="F52" s="34" t="s">
        <v>51</v>
      </c>
      <c r="G52" s="34" t="s">
        <v>52</v>
      </c>
      <c r="H52" s="36">
        <v>5125635</v>
      </c>
      <c r="I52" s="36">
        <v>1404308</v>
      </c>
      <c r="J52" s="36">
        <v>6529943</v>
      </c>
      <c r="K52" s="36">
        <v>3686271</v>
      </c>
      <c r="L52" s="36">
        <v>1953685</v>
      </c>
      <c r="M52" s="36">
        <v>5639956</v>
      </c>
      <c r="N52" s="36">
        <v>889987</v>
      </c>
      <c r="O52" s="36">
        <v>6529943</v>
      </c>
      <c r="P52" s="36">
        <v>465976</v>
      </c>
      <c r="Q52" s="36">
        <v>670707</v>
      </c>
      <c r="R52" s="37">
        <v>1439364</v>
      </c>
      <c r="S52" s="38">
        <v>1.3904661377310568</v>
      </c>
      <c r="T52" s="39">
        <v>0.86370677355070324</v>
      </c>
      <c r="U52" s="38">
        <v>1.4393595378302746</v>
      </c>
      <c r="V52" s="39">
        <v>0.75361437863699132</v>
      </c>
      <c r="W52" s="39">
        <v>0.1027125351630175</v>
      </c>
      <c r="X52" s="37">
        <v>889987</v>
      </c>
    </row>
    <row r="53" spans="1:24" x14ac:dyDescent="0.25">
      <c r="A53" s="34" t="s">
        <v>157</v>
      </c>
      <c r="B53" s="34" t="s">
        <v>158</v>
      </c>
      <c r="C53" s="34" t="s">
        <v>50</v>
      </c>
      <c r="D53" s="34">
        <v>900127675</v>
      </c>
      <c r="E53" s="35">
        <v>43465</v>
      </c>
      <c r="F53" s="34" t="s">
        <v>51</v>
      </c>
      <c r="G53" s="34" t="s">
        <v>52</v>
      </c>
      <c r="H53" s="36">
        <v>9702688</v>
      </c>
      <c r="I53" s="36">
        <v>8209649</v>
      </c>
      <c r="J53" s="36">
        <v>17912337</v>
      </c>
      <c r="K53" s="36">
        <v>6858477</v>
      </c>
      <c r="L53" s="36">
        <v>7948968</v>
      </c>
      <c r="M53" s="36">
        <v>14807445</v>
      </c>
      <c r="N53" s="36">
        <v>3104892</v>
      </c>
      <c r="O53" s="36">
        <v>17912337</v>
      </c>
      <c r="P53" s="36">
        <v>1304507</v>
      </c>
      <c r="Q53" s="36">
        <v>2376468</v>
      </c>
      <c r="R53" s="37">
        <v>2844211</v>
      </c>
      <c r="S53" s="38">
        <v>1.4147000857479</v>
      </c>
      <c r="T53" s="39">
        <v>0.82666181414518947</v>
      </c>
      <c r="U53" s="38">
        <v>1.8217364874239848</v>
      </c>
      <c r="V53" s="39">
        <v>0.76539473836771132</v>
      </c>
      <c r="W53" s="39">
        <v>0.13267213541147646</v>
      </c>
      <c r="X53" s="37">
        <v>3104892</v>
      </c>
    </row>
    <row r="54" spans="1:24" x14ac:dyDescent="0.25">
      <c r="A54" s="34" t="s">
        <v>159</v>
      </c>
      <c r="B54" s="34" t="s">
        <v>160</v>
      </c>
      <c r="C54" s="34" t="s">
        <v>62</v>
      </c>
      <c r="D54" s="34">
        <v>800253467</v>
      </c>
      <c r="E54" s="35">
        <v>43465</v>
      </c>
      <c r="F54" s="34" t="s">
        <v>51</v>
      </c>
      <c r="G54" s="34" t="s">
        <v>52</v>
      </c>
      <c r="H54" s="36">
        <v>8277458</v>
      </c>
      <c r="I54" s="36">
        <v>4440567</v>
      </c>
      <c r="J54" s="36">
        <v>12718025</v>
      </c>
      <c r="K54" s="36">
        <v>4699549</v>
      </c>
      <c r="L54" s="36">
        <v>758174</v>
      </c>
      <c r="M54" s="36">
        <v>5457723</v>
      </c>
      <c r="N54" s="36">
        <v>7260302</v>
      </c>
      <c r="O54" s="36">
        <v>12718025</v>
      </c>
      <c r="P54" s="36">
        <v>567748</v>
      </c>
      <c r="Q54" s="36">
        <v>2353723</v>
      </c>
      <c r="R54" s="37">
        <v>3577909</v>
      </c>
      <c r="S54" s="38">
        <v>1.7613302893532976</v>
      </c>
      <c r="T54" s="39">
        <v>0.42913290389034459</v>
      </c>
      <c r="U54" s="38">
        <v>4.1457178184687571</v>
      </c>
      <c r="V54" s="39">
        <v>0.32419078435029286</v>
      </c>
      <c r="W54" s="39">
        <v>0.1850698516475632</v>
      </c>
      <c r="X54" s="37">
        <v>7260302</v>
      </c>
    </row>
    <row r="55" spans="1:24" x14ac:dyDescent="0.25">
      <c r="A55" s="34" t="s">
        <v>161</v>
      </c>
      <c r="B55" s="34" t="s">
        <v>76</v>
      </c>
      <c r="C55" s="34" t="s">
        <v>50</v>
      </c>
      <c r="D55" s="34">
        <v>860528774</v>
      </c>
      <c r="E55" s="35">
        <v>43465</v>
      </c>
      <c r="F55" s="34" t="s">
        <v>51</v>
      </c>
      <c r="G55" s="34" t="s">
        <v>52</v>
      </c>
      <c r="H55" s="36">
        <v>2381223</v>
      </c>
      <c r="I55" s="36">
        <v>5837100</v>
      </c>
      <c r="J55" s="36">
        <v>8218323</v>
      </c>
      <c r="K55" s="36">
        <v>1159253</v>
      </c>
      <c r="L55" s="36">
        <v>722593</v>
      </c>
      <c r="M55" s="36">
        <v>1881846</v>
      </c>
      <c r="N55" s="36">
        <v>6336477</v>
      </c>
      <c r="O55" s="36">
        <v>8218323</v>
      </c>
      <c r="P55" s="36">
        <v>128422</v>
      </c>
      <c r="Q55" s="36">
        <v>558766</v>
      </c>
      <c r="R55" s="37">
        <v>1221970</v>
      </c>
      <c r="S55" s="38">
        <v>2.0541012186295831</v>
      </c>
      <c r="T55" s="39">
        <v>0.22898175211658145</v>
      </c>
      <c r="U55" s="38">
        <v>4.3510146236626124</v>
      </c>
      <c r="V55" s="39">
        <v>8.8182439548032759E-2</v>
      </c>
      <c r="W55" s="39">
        <v>6.7990270034409703E-2</v>
      </c>
      <c r="X55" s="37">
        <v>6336477</v>
      </c>
    </row>
    <row r="56" spans="1:24" x14ac:dyDescent="0.25">
      <c r="A56" s="34" t="s">
        <v>162</v>
      </c>
      <c r="B56" s="34" t="s">
        <v>163</v>
      </c>
      <c r="C56" s="34" t="s">
        <v>94</v>
      </c>
      <c r="D56" s="34">
        <v>900376674</v>
      </c>
      <c r="E56" s="35">
        <v>43465</v>
      </c>
      <c r="F56" s="34" t="s">
        <v>51</v>
      </c>
      <c r="G56" s="34" t="s">
        <v>52</v>
      </c>
      <c r="H56" s="36">
        <v>9080365</v>
      </c>
      <c r="I56" s="36">
        <v>7739175</v>
      </c>
      <c r="J56" s="36">
        <v>16819540</v>
      </c>
      <c r="K56" s="36">
        <v>4027454</v>
      </c>
      <c r="L56" s="36">
        <v>6062585</v>
      </c>
      <c r="M56" s="36">
        <v>10090039</v>
      </c>
      <c r="N56" s="36">
        <v>6729501</v>
      </c>
      <c r="O56" s="36">
        <v>16819540</v>
      </c>
      <c r="P56" s="36">
        <v>203047</v>
      </c>
      <c r="Q56" s="36">
        <v>640522</v>
      </c>
      <c r="R56" s="37">
        <v>5052911</v>
      </c>
      <c r="S56" s="38">
        <v>2.254616688359445</v>
      </c>
      <c r="T56" s="39">
        <v>0.59989981890111144</v>
      </c>
      <c r="U56" s="38">
        <v>3.1545504242860027</v>
      </c>
      <c r="V56" s="39">
        <v>9.5181202885622568E-2</v>
      </c>
      <c r="W56" s="39">
        <v>3.8082016511747648E-2</v>
      </c>
      <c r="X56" s="37">
        <v>6729501</v>
      </c>
    </row>
    <row r="57" spans="1:24" x14ac:dyDescent="0.25">
      <c r="A57" s="34" t="s">
        <v>164</v>
      </c>
      <c r="B57" s="34" t="s">
        <v>165</v>
      </c>
      <c r="C57" s="34" t="s">
        <v>57</v>
      </c>
      <c r="D57" s="34">
        <v>800217379</v>
      </c>
      <c r="E57" s="35">
        <v>43465</v>
      </c>
      <c r="F57" s="34" t="s">
        <v>51</v>
      </c>
      <c r="G57" s="34" t="s">
        <v>52</v>
      </c>
      <c r="H57" s="36">
        <v>11001264</v>
      </c>
      <c r="I57" s="36">
        <v>5534084</v>
      </c>
      <c r="J57" s="36">
        <v>16535348</v>
      </c>
      <c r="K57" s="36">
        <v>6456241</v>
      </c>
      <c r="L57" s="36"/>
      <c r="M57" s="36">
        <v>6456241</v>
      </c>
      <c r="N57" s="36">
        <v>10079107</v>
      </c>
      <c r="O57" s="36">
        <v>16535348</v>
      </c>
      <c r="P57" s="36"/>
      <c r="Q57" s="36">
        <v>3099154</v>
      </c>
      <c r="R57" s="37">
        <v>4545023</v>
      </c>
      <c r="S57" s="38">
        <v>1.7039735660425315</v>
      </c>
      <c r="T57" s="39">
        <v>0.39045086925294831</v>
      </c>
      <c r="U57" s="38" t="s">
        <v>250</v>
      </c>
      <c r="V57" s="39">
        <v>0.30748299427717157</v>
      </c>
      <c r="W57" s="39">
        <v>0.18742599188115061</v>
      </c>
      <c r="X57" s="37">
        <v>10079107</v>
      </c>
    </row>
    <row r="58" spans="1:24" x14ac:dyDescent="0.25">
      <c r="A58" s="34" t="s">
        <v>166</v>
      </c>
      <c r="B58" s="34" t="s">
        <v>167</v>
      </c>
      <c r="C58" s="34" t="s">
        <v>62</v>
      </c>
      <c r="D58" s="34">
        <v>830053180</v>
      </c>
      <c r="E58" s="35">
        <v>43465</v>
      </c>
      <c r="F58" s="34" t="s">
        <v>51</v>
      </c>
      <c r="G58" s="34" t="s">
        <v>52</v>
      </c>
      <c r="H58" s="36">
        <v>10127193</v>
      </c>
      <c r="I58" s="36">
        <v>9444205</v>
      </c>
      <c r="J58" s="36">
        <v>19571398</v>
      </c>
      <c r="K58" s="36">
        <v>6374631</v>
      </c>
      <c r="L58" s="36">
        <v>812274</v>
      </c>
      <c r="M58" s="36">
        <v>7186905</v>
      </c>
      <c r="N58" s="36">
        <v>12384493</v>
      </c>
      <c r="O58" s="36">
        <v>19571398</v>
      </c>
      <c r="P58" s="36">
        <v>0</v>
      </c>
      <c r="Q58" s="36">
        <v>1585239</v>
      </c>
      <c r="R58" s="37">
        <v>3752562</v>
      </c>
      <c r="S58" s="38">
        <v>1.5886712501476556</v>
      </c>
      <c r="T58" s="39">
        <v>0.36721469769303144</v>
      </c>
      <c r="U58" s="38" t="s">
        <v>250</v>
      </c>
      <c r="V58" s="39">
        <v>0.12800192950975062</v>
      </c>
      <c r="W58" s="39">
        <v>8.0997739660702825E-2</v>
      </c>
      <c r="X58" s="37">
        <v>12384493</v>
      </c>
    </row>
    <row r="59" spans="1:24" x14ac:dyDescent="0.25">
      <c r="A59" s="34" t="s">
        <v>168</v>
      </c>
      <c r="B59" s="34" t="s">
        <v>123</v>
      </c>
      <c r="C59" s="34" t="s">
        <v>50</v>
      </c>
      <c r="D59" s="34">
        <v>812005785</v>
      </c>
      <c r="E59" s="35">
        <v>43465</v>
      </c>
      <c r="F59" s="34" t="s">
        <v>51</v>
      </c>
      <c r="G59" s="34" t="s">
        <v>52</v>
      </c>
      <c r="H59" s="36">
        <v>679526</v>
      </c>
      <c r="I59" s="36">
        <v>619211</v>
      </c>
      <c r="J59" s="36">
        <v>1298737</v>
      </c>
      <c r="K59" s="36">
        <v>652594</v>
      </c>
      <c r="L59" s="36">
        <v>4592</v>
      </c>
      <c r="M59" s="36">
        <v>657186</v>
      </c>
      <c r="N59" s="36">
        <v>641551</v>
      </c>
      <c r="O59" s="36">
        <v>1298737</v>
      </c>
      <c r="P59" s="36">
        <v>151166</v>
      </c>
      <c r="Q59" s="36">
        <v>231320</v>
      </c>
      <c r="R59" s="37">
        <v>26932</v>
      </c>
      <c r="S59" s="38">
        <v>1.0412691504978593</v>
      </c>
      <c r="T59" s="39">
        <v>0.50601930952918106</v>
      </c>
      <c r="U59" s="38">
        <v>1.5302382810949553</v>
      </c>
      <c r="V59" s="39">
        <v>0.36056369641696451</v>
      </c>
      <c r="W59" s="39">
        <v>0.17811150371476289</v>
      </c>
      <c r="X59" s="37">
        <v>641551</v>
      </c>
    </row>
    <row r="60" spans="1:24" x14ac:dyDescent="0.25">
      <c r="A60" s="34" t="s">
        <v>169</v>
      </c>
      <c r="B60" s="34" t="s">
        <v>170</v>
      </c>
      <c r="C60" s="34" t="s">
        <v>50</v>
      </c>
      <c r="D60" s="34">
        <v>900016780</v>
      </c>
      <c r="E60" s="35">
        <v>43465</v>
      </c>
      <c r="F60" s="34" t="s">
        <v>51</v>
      </c>
      <c r="G60" s="34" t="s">
        <v>52</v>
      </c>
      <c r="H60" s="36">
        <v>2129044</v>
      </c>
      <c r="I60" s="36">
        <v>317679</v>
      </c>
      <c r="J60" s="36">
        <v>2446723</v>
      </c>
      <c r="K60" s="36">
        <v>940689</v>
      </c>
      <c r="L60" s="36">
        <v>49571</v>
      </c>
      <c r="M60" s="36">
        <v>990260</v>
      </c>
      <c r="N60" s="36">
        <v>1456463</v>
      </c>
      <c r="O60" s="36">
        <v>2446723</v>
      </c>
      <c r="P60" s="36">
        <v>4186</v>
      </c>
      <c r="Q60" s="36">
        <v>932251</v>
      </c>
      <c r="R60" s="37">
        <v>1188355</v>
      </c>
      <c r="S60" s="38">
        <v>2.2632814883558754</v>
      </c>
      <c r="T60" s="39">
        <v>0.40472910092397058</v>
      </c>
      <c r="U60" s="38">
        <v>222.70688007644529</v>
      </c>
      <c r="V60" s="39">
        <v>0.64007873869779042</v>
      </c>
      <c r="W60" s="39">
        <v>0.38102024626408465</v>
      </c>
      <c r="X60" s="37">
        <v>1456463</v>
      </c>
    </row>
    <row r="61" spans="1:24" x14ac:dyDescent="0.25">
      <c r="A61" s="34" t="s">
        <v>171</v>
      </c>
      <c r="B61" s="34" t="s">
        <v>172</v>
      </c>
      <c r="C61" s="34" t="s">
        <v>62</v>
      </c>
      <c r="D61" s="34">
        <v>800066000</v>
      </c>
      <c r="E61" s="35">
        <v>43465</v>
      </c>
      <c r="F61" s="34" t="s">
        <v>51</v>
      </c>
      <c r="G61" s="34" t="s">
        <v>52</v>
      </c>
      <c r="H61" s="36">
        <v>2452855</v>
      </c>
      <c r="I61" s="36">
        <v>1984542</v>
      </c>
      <c r="J61" s="36">
        <v>4437397</v>
      </c>
      <c r="K61" s="36">
        <v>1652596</v>
      </c>
      <c r="L61" s="36">
        <v>93049</v>
      </c>
      <c r="M61" s="36">
        <v>1745645</v>
      </c>
      <c r="N61" s="36">
        <v>2691752</v>
      </c>
      <c r="O61" s="36">
        <v>4437397</v>
      </c>
      <c r="P61" s="36"/>
      <c r="Q61" s="36">
        <v>798492</v>
      </c>
      <c r="R61" s="37">
        <v>800259</v>
      </c>
      <c r="S61" s="38">
        <v>1.4842435779827616</v>
      </c>
      <c r="T61" s="39">
        <v>0.39339391990394368</v>
      </c>
      <c r="U61" s="38" t="s">
        <v>250</v>
      </c>
      <c r="V61" s="39">
        <v>0.29664397017258648</v>
      </c>
      <c r="W61" s="39">
        <v>0.17994603593052413</v>
      </c>
      <c r="X61" s="37">
        <v>2691752</v>
      </c>
    </row>
    <row r="62" spans="1:24" x14ac:dyDescent="0.25">
      <c r="A62" s="34" t="s">
        <v>174</v>
      </c>
      <c r="B62" s="34" t="s">
        <v>175</v>
      </c>
      <c r="C62" s="34" t="s">
        <v>57</v>
      </c>
      <c r="D62" s="34">
        <v>900371099</v>
      </c>
      <c r="E62" s="35">
        <v>43465</v>
      </c>
      <c r="F62" s="34" t="s">
        <v>51</v>
      </c>
      <c r="G62" s="34" t="s">
        <v>52</v>
      </c>
      <c r="H62" s="36">
        <v>6373984</v>
      </c>
      <c r="I62" s="36">
        <v>3240633</v>
      </c>
      <c r="J62" s="36">
        <v>9614617</v>
      </c>
      <c r="K62" s="36">
        <v>5791385</v>
      </c>
      <c r="L62" s="36"/>
      <c r="M62" s="36">
        <v>5791385</v>
      </c>
      <c r="N62" s="36">
        <v>3823232</v>
      </c>
      <c r="O62" s="36">
        <v>9614617</v>
      </c>
      <c r="P62" s="36">
        <v>492262</v>
      </c>
      <c r="Q62" s="36">
        <v>1279800</v>
      </c>
      <c r="R62" s="37">
        <v>582599</v>
      </c>
      <c r="S62" s="38">
        <v>1.1005975254623894</v>
      </c>
      <c r="T62" s="39">
        <v>0.60235212697500062</v>
      </c>
      <c r="U62" s="38">
        <v>2.5998350471903175</v>
      </c>
      <c r="V62" s="39">
        <v>0.33474296092939165</v>
      </c>
      <c r="W62" s="39">
        <v>0.13310982642366306</v>
      </c>
      <c r="X62" s="37">
        <v>3823232</v>
      </c>
    </row>
    <row r="63" spans="1:24" x14ac:dyDescent="0.25">
      <c r="A63" s="34" t="s">
        <v>176</v>
      </c>
      <c r="B63" s="34" t="s">
        <v>177</v>
      </c>
      <c r="C63" s="34" t="s">
        <v>62</v>
      </c>
      <c r="D63" s="34">
        <v>832007400</v>
      </c>
      <c r="E63" s="35">
        <v>43465</v>
      </c>
      <c r="F63" s="34" t="s">
        <v>51</v>
      </c>
      <c r="G63" s="34" t="s">
        <v>52</v>
      </c>
      <c r="H63" s="36">
        <v>4091610</v>
      </c>
      <c r="I63" s="36">
        <v>4680332</v>
      </c>
      <c r="J63" s="36">
        <v>8771942</v>
      </c>
      <c r="K63" s="36">
        <v>1363428</v>
      </c>
      <c r="L63" s="36">
        <v>1732460</v>
      </c>
      <c r="M63" s="36">
        <v>3095888</v>
      </c>
      <c r="N63" s="36">
        <v>5676054</v>
      </c>
      <c r="O63" s="36">
        <v>8771942</v>
      </c>
      <c r="P63" s="36">
        <v>593986</v>
      </c>
      <c r="Q63" s="36">
        <v>1677243</v>
      </c>
      <c r="R63" s="37">
        <v>2728182</v>
      </c>
      <c r="S63" s="38">
        <v>3.0009725486054268</v>
      </c>
      <c r="T63" s="39">
        <v>0.35293074213212994</v>
      </c>
      <c r="U63" s="38">
        <v>2.8237079661810212</v>
      </c>
      <c r="V63" s="39">
        <v>0.29549454603497427</v>
      </c>
      <c r="W63" s="39">
        <v>0.19120543660685399</v>
      </c>
      <c r="X63" s="37">
        <v>5676054</v>
      </c>
    </row>
    <row r="64" spans="1:24" x14ac:dyDescent="0.25">
      <c r="A64" s="34" t="s">
        <v>178</v>
      </c>
      <c r="B64" s="34" t="s">
        <v>179</v>
      </c>
      <c r="C64" s="34" t="s">
        <v>62</v>
      </c>
      <c r="D64" s="34">
        <v>800024095</v>
      </c>
      <c r="E64" s="35">
        <v>43465</v>
      </c>
      <c r="F64" s="34" t="s">
        <v>51</v>
      </c>
      <c r="G64" s="34" t="s">
        <v>52</v>
      </c>
      <c r="H64" s="36">
        <v>15434488</v>
      </c>
      <c r="I64" s="36">
        <v>21997934</v>
      </c>
      <c r="J64" s="36">
        <v>37432422</v>
      </c>
      <c r="K64" s="36">
        <v>10961664</v>
      </c>
      <c r="L64" s="36">
        <v>17148501</v>
      </c>
      <c r="M64" s="36">
        <v>28110165</v>
      </c>
      <c r="N64" s="36">
        <v>9322257</v>
      </c>
      <c r="O64" s="36">
        <v>37432422</v>
      </c>
      <c r="P64" s="36"/>
      <c r="Q64" s="36">
        <v>1943304</v>
      </c>
      <c r="R64" s="37">
        <v>4472824</v>
      </c>
      <c r="S64" s="38">
        <v>1.4080424285947828</v>
      </c>
      <c r="T64" s="39">
        <v>0.75095768582647415</v>
      </c>
      <c r="U64" s="38" t="s">
        <v>250</v>
      </c>
      <c r="V64" s="39">
        <v>0.20845853101882944</v>
      </c>
      <c r="W64" s="39">
        <v>5.1914994974143001E-2</v>
      </c>
      <c r="X64" s="37">
        <v>9322257</v>
      </c>
    </row>
    <row r="65" spans="1:24" x14ac:dyDescent="0.25">
      <c r="A65" s="34" t="s">
        <v>180</v>
      </c>
      <c r="B65" s="34" t="s">
        <v>181</v>
      </c>
      <c r="C65" s="34" t="s">
        <v>57</v>
      </c>
      <c r="D65" s="34">
        <v>800003895</v>
      </c>
      <c r="E65" s="35">
        <v>43465</v>
      </c>
      <c r="F65" s="34" t="s">
        <v>51</v>
      </c>
      <c r="G65" s="34" t="s">
        <v>52</v>
      </c>
      <c r="H65" s="36">
        <v>4140894</v>
      </c>
      <c r="I65" s="36">
        <v>321419</v>
      </c>
      <c r="J65" s="36">
        <v>4462313</v>
      </c>
      <c r="K65" s="36">
        <v>2209892</v>
      </c>
      <c r="L65" s="36">
        <v>979324</v>
      </c>
      <c r="M65" s="36">
        <v>3189216</v>
      </c>
      <c r="N65" s="36">
        <v>1273097</v>
      </c>
      <c r="O65" s="36">
        <v>4462313</v>
      </c>
      <c r="P65" s="36">
        <v>175741</v>
      </c>
      <c r="Q65" s="36">
        <v>200783</v>
      </c>
      <c r="R65" s="37">
        <v>1931002</v>
      </c>
      <c r="S65" s="38">
        <v>1.8737992625883979</v>
      </c>
      <c r="T65" s="39">
        <v>0.71470020144261504</v>
      </c>
      <c r="U65" s="38">
        <v>1.1424937834654407</v>
      </c>
      <c r="V65" s="39">
        <v>0.15771225601819813</v>
      </c>
      <c r="W65" s="39">
        <v>4.499527487202265E-2</v>
      </c>
      <c r="X65" s="37">
        <v>1273097</v>
      </c>
    </row>
    <row r="66" spans="1:24" x14ac:dyDescent="0.25">
      <c r="A66" s="34" t="s">
        <v>182</v>
      </c>
      <c r="B66" s="34" t="s">
        <v>183</v>
      </c>
      <c r="C66" s="34" t="s">
        <v>62</v>
      </c>
      <c r="D66" s="34">
        <v>890930691</v>
      </c>
      <c r="E66" s="35">
        <v>43465</v>
      </c>
      <c r="F66" s="34" t="s">
        <v>51</v>
      </c>
      <c r="G66" s="34" t="s">
        <v>52</v>
      </c>
      <c r="H66" s="36">
        <v>7447297</v>
      </c>
      <c r="I66" s="36">
        <v>5193419</v>
      </c>
      <c r="J66" s="36">
        <v>12640716</v>
      </c>
      <c r="K66" s="36">
        <v>4876093</v>
      </c>
      <c r="L66" s="36">
        <v>1003007</v>
      </c>
      <c r="M66" s="36">
        <v>5879100</v>
      </c>
      <c r="N66" s="36">
        <v>6761616</v>
      </c>
      <c r="O66" s="36">
        <v>12640716</v>
      </c>
      <c r="P66" s="36">
        <v>348578</v>
      </c>
      <c r="Q66" s="36">
        <v>2038376</v>
      </c>
      <c r="R66" s="37">
        <v>2571204</v>
      </c>
      <c r="S66" s="38">
        <v>1.5273082363277322</v>
      </c>
      <c r="T66" s="39">
        <v>0.46509232546637391</v>
      </c>
      <c r="U66" s="38">
        <v>5.8476897566685215</v>
      </c>
      <c r="V66" s="39">
        <v>0.30146284556827835</v>
      </c>
      <c r="W66" s="39">
        <v>0.16125478968121743</v>
      </c>
      <c r="X66" s="37">
        <v>6761616</v>
      </c>
    </row>
    <row r="67" spans="1:24" x14ac:dyDescent="0.25">
      <c r="A67" s="34" t="s">
        <v>184</v>
      </c>
      <c r="B67" s="34" t="s">
        <v>185</v>
      </c>
      <c r="C67" s="34" t="s">
        <v>62</v>
      </c>
      <c r="D67" s="34">
        <v>800241598</v>
      </c>
      <c r="E67" s="35">
        <v>43465</v>
      </c>
      <c r="F67" s="34" t="s">
        <v>51</v>
      </c>
      <c r="G67" s="34" t="s">
        <v>52</v>
      </c>
      <c r="H67" s="36">
        <v>13240492</v>
      </c>
      <c r="I67" s="36">
        <v>39384187</v>
      </c>
      <c r="J67" s="36">
        <v>52624679</v>
      </c>
      <c r="K67" s="36">
        <v>7364339</v>
      </c>
      <c r="L67" s="36">
        <v>23749560</v>
      </c>
      <c r="M67" s="36">
        <v>31113899</v>
      </c>
      <c r="N67" s="36">
        <v>21510780</v>
      </c>
      <c r="O67" s="36">
        <v>52624679</v>
      </c>
      <c r="P67" s="36">
        <v>4367858</v>
      </c>
      <c r="Q67" s="36">
        <v>6430932</v>
      </c>
      <c r="R67" s="37">
        <v>5876153</v>
      </c>
      <c r="S67" s="38">
        <v>1.7979199490952278</v>
      </c>
      <c r="T67" s="39">
        <v>0.59124159218149341</v>
      </c>
      <c r="U67" s="38">
        <v>1.4723308312678662</v>
      </c>
      <c r="V67" s="39">
        <v>0.29896321751233568</v>
      </c>
      <c r="W67" s="39">
        <v>0.1222037287866402</v>
      </c>
      <c r="X67" s="37">
        <v>21510780</v>
      </c>
    </row>
    <row r="68" spans="1:24" x14ac:dyDescent="0.25">
      <c r="A68" s="34" t="s">
        <v>186</v>
      </c>
      <c r="B68" s="34" t="s">
        <v>187</v>
      </c>
      <c r="C68" s="34" t="s">
        <v>62</v>
      </c>
      <c r="D68" s="34">
        <v>900204897</v>
      </c>
      <c r="E68" s="35">
        <v>43465</v>
      </c>
      <c r="F68" s="34" t="s">
        <v>51</v>
      </c>
      <c r="G68" s="34" t="s">
        <v>52</v>
      </c>
      <c r="H68" s="36">
        <v>12027242</v>
      </c>
      <c r="I68" s="36">
        <v>912077</v>
      </c>
      <c r="J68" s="36">
        <v>12939319</v>
      </c>
      <c r="K68" s="36">
        <v>2231748</v>
      </c>
      <c r="L68" s="36"/>
      <c r="M68" s="36">
        <v>2231748</v>
      </c>
      <c r="N68" s="36">
        <v>10707571</v>
      </c>
      <c r="O68" s="36">
        <v>12939319</v>
      </c>
      <c r="P68" s="36">
        <v>487337</v>
      </c>
      <c r="Q68" s="36">
        <v>1874570</v>
      </c>
      <c r="R68" s="37">
        <v>9795494</v>
      </c>
      <c r="S68" s="38">
        <v>5.389157736446947</v>
      </c>
      <c r="T68" s="39">
        <v>0.17247801062791634</v>
      </c>
      <c r="U68" s="38">
        <v>3.8465579260347562</v>
      </c>
      <c r="V68" s="39">
        <v>0.17506958394205371</v>
      </c>
      <c r="W68" s="39">
        <v>0.14487393038227128</v>
      </c>
      <c r="X68" s="37">
        <v>10707571</v>
      </c>
    </row>
    <row r="69" spans="1:24" x14ac:dyDescent="0.25">
      <c r="A69" s="34" t="s">
        <v>188</v>
      </c>
      <c r="B69" s="34" t="s">
        <v>189</v>
      </c>
      <c r="C69" s="34" t="s">
        <v>57</v>
      </c>
      <c r="D69" s="34">
        <v>890308238</v>
      </c>
      <c r="E69" s="35">
        <v>43465</v>
      </c>
      <c r="F69" s="34" t="s">
        <v>51</v>
      </c>
      <c r="G69" s="34" t="s">
        <v>52</v>
      </c>
      <c r="H69" s="36">
        <v>184679</v>
      </c>
      <c r="I69" s="36">
        <v>187525</v>
      </c>
      <c r="J69" s="36">
        <v>372204</v>
      </c>
      <c r="K69" s="36">
        <v>76517</v>
      </c>
      <c r="L69" s="36"/>
      <c r="M69" s="36">
        <v>76517</v>
      </c>
      <c r="N69" s="36">
        <v>295687</v>
      </c>
      <c r="O69" s="36">
        <v>372204</v>
      </c>
      <c r="P69" s="36"/>
      <c r="Q69" s="36">
        <v>12872</v>
      </c>
      <c r="R69" s="37">
        <v>108162</v>
      </c>
      <c r="S69" s="38">
        <v>2.4135682266685836</v>
      </c>
      <c r="T69" s="39">
        <v>0.20557812382456933</v>
      </c>
      <c r="U69" s="38" t="s">
        <v>250</v>
      </c>
      <c r="V69" s="39">
        <v>4.353251918413728E-2</v>
      </c>
      <c r="W69" s="39">
        <v>3.4583185564905264E-2</v>
      </c>
      <c r="X69" s="37">
        <v>295687</v>
      </c>
    </row>
    <row r="70" spans="1:24" x14ac:dyDescent="0.25">
      <c r="A70" s="34" t="s">
        <v>190</v>
      </c>
      <c r="B70" s="34" t="s">
        <v>191</v>
      </c>
      <c r="C70" s="34" t="s">
        <v>50</v>
      </c>
      <c r="D70" s="34">
        <v>830128070</v>
      </c>
      <c r="E70" s="35">
        <v>43465</v>
      </c>
      <c r="F70" s="34" t="s">
        <v>51</v>
      </c>
      <c r="G70" s="34" t="s">
        <v>52</v>
      </c>
      <c r="H70" s="36">
        <v>4091386</v>
      </c>
      <c r="I70" s="36">
        <v>8474584</v>
      </c>
      <c r="J70" s="36">
        <v>12565970</v>
      </c>
      <c r="K70" s="36">
        <v>988586</v>
      </c>
      <c r="L70" s="36">
        <v>11318160</v>
      </c>
      <c r="M70" s="36">
        <v>12306746</v>
      </c>
      <c r="N70" s="36">
        <v>259224</v>
      </c>
      <c r="O70" s="36">
        <v>12565970</v>
      </c>
      <c r="P70" s="36"/>
      <c r="Q70" s="36">
        <v>149874</v>
      </c>
      <c r="R70" s="37">
        <v>3102800</v>
      </c>
      <c r="S70" s="38">
        <v>4.1386242572725083</v>
      </c>
      <c r="T70" s="39">
        <v>0.97937095186444023</v>
      </c>
      <c r="U70" s="38" t="s">
        <v>250</v>
      </c>
      <c r="V70" s="39">
        <v>0.57816405888343669</v>
      </c>
      <c r="W70" s="39">
        <v>1.1926974200957029E-2</v>
      </c>
      <c r="X70" s="37">
        <v>259224</v>
      </c>
    </row>
    <row r="71" spans="1:24" x14ac:dyDescent="0.25">
      <c r="A71" s="34" t="s">
        <v>192</v>
      </c>
      <c r="B71" s="34" t="s">
        <v>193</v>
      </c>
      <c r="C71" s="34" t="s">
        <v>94</v>
      </c>
      <c r="D71" s="34">
        <v>844000282</v>
      </c>
      <c r="E71" s="35">
        <v>43465</v>
      </c>
      <c r="F71" s="34" t="s">
        <v>51</v>
      </c>
      <c r="G71" s="34" t="s">
        <v>52</v>
      </c>
      <c r="H71" s="36">
        <v>11423159</v>
      </c>
      <c r="I71" s="36">
        <v>5990433</v>
      </c>
      <c r="J71" s="36">
        <v>17413592</v>
      </c>
      <c r="K71" s="36">
        <v>4212582</v>
      </c>
      <c r="L71" s="36">
        <v>1255912</v>
      </c>
      <c r="M71" s="36">
        <v>5468494</v>
      </c>
      <c r="N71" s="36">
        <v>11945098</v>
      </c>
      <c r="O71" s="36">
        <v>17413592</v>
      </c>
      <c r="P71" s="36">
        <v>607637</v>
      </c>
      <c r="Q71" s="36">
        <v>3502897</v>
      </c>
      <c r="R71" s="37">
        <v>7210577</v>
      </c>
      <c r="S71" s="38">
        <v>2.711676354311916</v>
      </c>
      <c r="T71" s="39">
        <v>0.31403595536176571</v>
      </c>
      <c r="U71" s="38">
        <v>5.7647855545333808</v>
      </c>
      <c r="V71" s="39">
        <v>0.29324974981368929</v>
      </c>
      <c r="W71" s="39">
        <v>0.20115878447134858</v>
      </c>
      <c r="X71" s="37">
        <v>11945098</v>
      </c>
    </row>
    <row r="72" spans="1:24" x14ac:dyDescent="0.25">
      <c r="A72" s="34" t="s">
        <v>194</v>
      </c>
      <c r="B72" s="34" t="s">
        <v>195</v>
      </c>
      <c r="C72" s="34" t="s">
        <v>62</v>
      </c>
      <c r="D72" s="34">
        <v>890908822</v>
      </c>
      <c r="E72" s="35">
        <v>43465</v>
      </c>
      <c r="F72" s="34" t="s">
        <v>51</v>
      </c>
      <c r="G72" s="34" t="s">
        <v>52</v>
      </c>
      <c r="H72" s="36">
        <v>4330473</v>
      </c>
      <c r="I72" s="36">
        <v>15007728</v>
      </c>
      <c r="J72" s="36">
        <v>19338201</v>
      </c>
      <c r="K72" s="36">
        <v>3378783</v>
      </c>
      <c r="L72" s="36">
        <v>9563032</v>
      </c>
      <c r="M72" s="36">
        <v>12941815</v>
      </c>
      <c r="N72" s="36">
        <v>6396386</v>
      </c>
      <c r="O72" s="36">
        <v>19338201</v>
      </c>
      <c r="P72" s="36">
        <v>1334785</v>
      </c>
      <c r="Q72" s="36">
        <v>1846457</v>
      </c>
      <c r="R72" s="37">
        <v>951690</v>
      </c>
      <c r="S72" s="38">
        <v>1.2816665053659853</v>
      </c>
      <c r="T72" s="39">
        <v>0.6692357267359047</v>
      </c>
      <c r="U72" s="38">
        <v>1.3833366422307714</v>
      </c>
      <c r="V72" s="39">
        <v>0.28867191567238126</v>
      </c>
      <c r="W72" s="39">
        <v>9.5482356399129373E-2</v>
      </c>
      <c r="X72" s="37">
        <v>6396386</v>
      </c>
    </row>
    <row r="73" spans="1:24" x14ac:dyDescent="0.25">
      <c r="A73" s="34" t="s">
        <v>196</v>
      </c>
      <c r="B73" s="34" t="s">
        <v>197</v>
      </c>
      <c r="C73" s="34" t="s">
        <v>62</v>
      </c>
      <c r="D73" s="34">
        <v>800011002</v>
      </c>
      <c r="E73" s="35">
        <v>43465</v>
      </c>
      <c r="F73" s="34" t="s">
        <v>198</v>
      </c>
      <c r="G73" s="34" t="s">
        <v>52</v>
      </c>
      <c r="H73" s="40">
        <v>44844603</v>
      </c>
      <c r="I73" s="40">
        <v>27645435</v>
      </c>
      <c r="J73" s="40">
        <v>72490038</v>
      </c>
      <c r="K73" s="40">
        <v>25107432</v>
      </c>
      <c r="L73" s="40">
        <v>17825775</v>
      </c>
      <c r="M73" s="40">
        <v>42933207</v>
      </c>
      <c r="N73" s="40">
        <v>29556831</v>
      </c>
      <c r="O73" s="40">
        <v>72490038</v>
      </c>
      <c r="P73" s="41">
        <v>5238876</v>
      </c>
      <c r="Q73" s="41">
        <v>10624277</v>
      </c>
      <c r="R73" s="37">
        <v>19737171</v>
      </c>
      <c r="S73" s="38">
        <v>1.7861087107594278</v>
      </c>
      <c r="T73" s="39">
        <v>0.59226354661312219</v>
      </c>
      <c r="U73" s="38">
        <v>2.0279687856708195</v>
      </c>
      <c r="V73" s="39">
        <v>0.35945250693486053</v>
      </c>
      <c r="W73" s="39">
        <v>0.14656189033864211</v>
      </c>
      <c r="X73" s="37">
        <v>29556831</v>
      </c>
    </row>
    <row r="74" spans="1:24" x14ac:dyDescent="0.25">
      <c r="A74" s="34" t="s">
        <v>199</v>
      </c>
      <c r="B74" s="34" t="s">
        <v>200</v>
      </c>
      <c r="C74" s="34" t="s">
        <v>62</v>
      </c>
      <c r="D74" s="34">
        <v>830126204</v>
      </c>
      <c r="E74" s="35">
        <v>43465</v>
      </c>
      <c r="F74" s="34" t="s">
        <v>198</v>
      </c>
      <c r="G74" s="34" t="s">
        <v>52</v>
      </c>
      <c r="H74" s="40">
        <v>33888513</v>
      </c>
      <c r="I74" s="40">
        <v>10759768</v>
      </c>
      <c r="J74" s="40">
        <v>44648281</v>
      </c>
      <c r="K74" s="40">
        <v>27188446</v>
      </c>
      <c r="L74" s="40"/>
      <c r="M74" s="40">
        <v>27188446</v>
      </c>
      <c r="N74" s="40">
        <v>17459835</v>
      </c>
      <c r="O74" s="40">
        <v>44648281</v>
      </c>
      <c r="P74" s="41">
        <v>590678</v>
      </c>
      <c r="Q74" s="41">
        <v>28082090</v>
      </c>
      <c r="R74" s="37">
        <v>6700067</v>
      </c>
      <c r="S74" s="38">
        <v>1.2464306713226641</v>
      </c>
      <c r="T74" s="39">
        <v>0.60894720672448732</v>
      </c>
      <c r="U74" s="38">
        <v>47.542129552818963</v>
      </c>
      <c r="V74" s="39">
        <v>1.608382324346135</v>
      </c>
      <c r="W74" s="39">
        <v>0.62896240059051767</v>
      </c>
      <c r="X74" s="37">
        <v>17459835</v>
      </c>
    </row>
    <row r="75" spans="1:24" x14ac:dyDescent="0.25">
      <c r="A75" s="34" t="s">
        <v>201</v>
      </c>
      <c r="B75" s="34" t="s">
        <v>181</v>
      </c>
      <c r="C75" s="34" t="s">
        <v>57</v>
      </c>
      <c r="D75" s="34">
        <v>800041007</v>
      </c>
      <c r="E75" s="35">
        <v>43465</v>
      </c>
      <c r="F75" s="34" t="s">
        <v>198</v>
      </c>
      <c r="G75" s="34" t="s">
        <v>52</v>
      </c>
      <c r="H75" s="40">
        <v>36796854</v>
      </c>
      <c r="I75" s="40">
        <v>11998715</v>
      </c>
      <c r="J75" s="40">
        <v>48795569</v>
      </c>
      <c r="K75" s="40">
        <v>14335763</v>
      </c>
      <c r="L75" s="40">
        <v>108299</v>
      </c>
      <c r="M75" s="40">
        <v>14444062</v>
      </c>
      <c r="N75" s="40">
        <v>34351507</v>
      </c>
      <c r="O75" s="40">
        <v>48795569</v>
      </c>
      <c r="P75" s="41">
        <v>27509</v>
      </c>
      <c r="Q75" s="41">
        <v>8878958</v>
      </c>
      <c r="R75" s="37">
        <v>22461091</v>
      </c>
      <c r="S75" s="38">
        <v>2.5667872718040887</v>
      </c>
      <c r="T75" s="39">
        <v>0.29601175467387214</v>
      </c>
      <c r="U75" s="38">
        <v>322.76556763241121</v>
      </c>
      <c r="V75" s="39">
        <v>0.25847360932374813</v>
      </c>
      <c r="W75" s="39">
        <v>0.18196238269093654</v>
      </c>
      <c r="X75" s="37">
        <v>34351507</v>
      </c>
    </row>
    <row r="76" spans="1:24" x14ac:dyDescent="0.25">
      <c r="A76" s="34" t="s">
        <v>202</v>
      </c>
      <c r="B76" s="34" t="s">
        <v>203</v>
      </c>
      <c r="C76" s="34" t="s">
        <v>62</v>
      </c>
      <c r="D76" s="34">
        <v>890900535</v>
      </c>
      <c r="E76" s="35">
        <v>43465</v>
      </c>
      <c r="F76" s="34" t="s">
        <v>198</v>
      </c>
      <c r="G76" s="34" t="s">
        <v>52</v>
      </c>
      <c r="H76" s="40">
        <v>61606203</v>
      </c>
      <c r="I76" s="40">
        <v>68405013</v>
      </c>
      <c r="J76" s="40">
        <v>130011216</v>
      </c>
      <c r="K76" s="40">
        <v>50966217</v>
      </c>
      <c r="L76" s="40">
        <v>3276550</v>
      </c>
      <c r="M76" s="40">
        <v>54242767</v>
      </c>
      <c r="N76" s="40">
        <v>75768449</v>
      </c>
      <c r="O76" s="40">
        <v>130011216</v>
      </c>
      <c r="P76" s="41">
        <v>344983</v>
      </c>
      <c r="Q76" s="41">
        <v>10961363</v>
      </c>
      <c r="R76" s="37">
        <v>10639986</v>
      </c>
      <c r="S76" s="38">
        <v>1.2087654651707818</v>
      </c>
      <c r="T76" s="39">
        <v>0.41721605772843473</v>
      </c>
      <c r="U76" s="38">
        <v>31.773632323911613</v>
      </c>
      <c r="V76" s="39">
        <v>0.14466922768869137</v>
      </c>
      <c r="W76" s="39">
        <v>8.4310902837798241E-2</v>
      </c>
      <c r="X76" s="37">
        <v>75768449</v>
      </c>
    </row>
    <row r="77" spans="1:24" x14ac:dyDescent="0.25">
      <c r="A77" s="34" t="s">
        <v>204</v>
      </c>
      <c r="B77" s="34" t="s">
        <v>205</v>
      </c>
      <c r="C77" s="34" t="s">
        <v>62</v>
      </c>
      <c r="D77" s="34">
        <v>800146643</v>
      </c>
      <c r="E77" s="35">
        <v>43465</v>
      </c>
      <c r="F77" s="34" t="s">
        <v>198</v>
      </c>
      <c r="G77" s="34" t="s">
        <v>52</v>
      </c>
      <c r="H77" s="40">
        <v>36700280</v>
      </c>
      <c r="I77" s="40">
        <v>43592352</v>
      </c>
      <c r="J77" s="40">
        <v>80292632</v>
      </c>
      <c r="K77" s="40">
        <v>30910344</v>
      </c>
      <c r="L77" s="40">
        <v>11683106</v>
      </c>
      <c r="M77" s="40">
        <v>42593450</v>
      </c>
      <c r="N77" s="40">
        <v>37699182</v>
      </c>
      <c r="O77" s="40">
        <v>80292632</v>
      </c>
      <c r="P77" s="41"/>
      <c r="Q77" s="41">
        <v>6448147</v>
      </c>
      <c r="R77" s="37">
        <v>5789936</v>
      </c>
      <c r="S77" s="38">
        <v>1.1873138648990771</v>
      </c>
      <c r="T77" s="39">
        <v>0.53047769065535177</v>
      </c>
      <c r="U77" s="38" t="s">
        <v>250</v>
      </c>
      <c r="V77" s="39">
        <v>0.17104209316796318</v>
      </c>
      <c r="W77" s="39">
        <v>8.0308078579364547E-2</v>
      </c>
      <c r="X77" s="37">
        <v>37699182</v>
      </c>
    </row>
    <row r="78" spans="1:24" x14ac:dyDescent="0.25">
      <c r="A78" s="34" t="s">
        <v>206</v>
      </c>
      <c r="B78" s="34" t="s">
        <v>173</v>
      </c>
      <c r="C78" s="34" t="s">
        <v>50</v>
      </c>
      <c r="D78" s="34">
        <v>891856718</v>
      </c>
      <c r="E78" s="35">
        <v>43465</v>
      </c>
      <c r="F78" s="34" t="s">
        <v>198</v>
      </c>
      <c r="G78" s="34" t="s">
        <v>52</v>
      </c>
      <c r="H78" s="40">
        <v>58762155</v>
      </c>
      <c r="I78" s="40">
        <v>18055517</v>
      </c>
      <c r="J78" s="40">
        <v>76817672</v>
      </c>
      <c r="K78" s="40">
        <v>10825003</v>
      </c>
      <c r="L78" s="40">
        <v>1653290</v>
      </c>
      <c r="M78" s="40">
        <v>12478293</v>
      </c>
      <c r="N78" s="40">
        <v>64339379</v>
      </c>
      <c r="O78" s="40">
        <v>76817672</v>
      </c>
      <c r="P78" s="41">
        <v>137842</v>
      </c>
      <c r="Q78" s="41">
        <v>3234201</v>
      </c>
      <c r="R78" s="37">
        <v>47937152</v>
      </c>
      <c r="S78" s="38">
        <v>5.4283730914439472</v>
      </c>
      <c r="T78" s="39">
        <v>0.16244039522572359</v>
      </c>
      <c r="U78" s="38">
        <v>23.463102682781734</v>
      </c>
      <c r="V78" s="39">
        <v>5.0267830530350624E-2</v>
      </c>
      <c r="W78" s="39">
        <v>4.2102304271860777E-2</v>
      </c>
      <c r="X78" s="37">
        <v>64339379</v>
      </c>
    </row>
    <row r="79" spans="1:24" x14ac:dyDescent="0.25">
      <c r="A79" s="34" t="s">
        <v>207</v>
      </c>
      <c r="B79" s="34" t="s">
        <v>208</v>
      </c>
      <c r="C79" s="34" t="s">
        <v>57</v>
      </c>
      <c r="D79" s="34">
        <v>830050346</v>
      </c>
      <c r="E79" s="35">
        <v>43465</v>
      </c>
      <c r="F79" s="34" t="s">
        <v>198</v>
      </c>
      <c r="G79" s="34" t="s">
        <v>52</v>
      </c>
      <c r="H79" s="40">
        <v>92692000</v>
      </c>
      <c r="I79" s="40">
        <v>150104000</v>
      </c>
      <c r="J79" s="40">
        <v>242796000</v>
      </c>
      <c r="K79" s="40">
        <v>68743000</v>
      </c>
      <c r="L79" s="40">
        <v>129080000</v>
      </c>
      <c r="M79" s="40">
        <v>197823000</v>
      </c>
      <c r="N79" s="40">
        <v>44973000</v>
      </c>
      <c r="O79" s="40">
        <v>242796000</v>
      </c>
      <c r="P79" s="41">
        <v>3786000</v>
      </c>
      <c r="Q79" s="41">
        <v>26066000</v>
      </c>
      <c r="R79" s="37">
        <v>23949000</v>
      </c>
      <c r="S79" s="38">
        <v>1.3483845627918478</v>
      </c>
      <c r="T79" s="39">
        <v>0.81477042455394655</v>
      </c>
      <c r="U79" s="38">
        <v>6.8848388800845219</v>
      </c>
      <c r="V79" s="39">
        <v>0.57959219976430298</v>
      </c>
      <c r="W79" s="39">
        <v>0.10735761709418606</v>
      </c>
      <c r="X79" s="37">
        <v>44973000</v>
      </c>
    </row>
    <row r="80" spans="1:24" x14ac:dyDescent="0.25">
      <c r="A80" s="34" t="s">
        <v>209</v>
      </c>
      <c r="B80" s="34" t="s">
        <v>210</v>
      </c>
      <c r="C80" s="34" t="s">
        <v>57</v>
      </c>
      <c r="D80" s="34">
        <v>805006833</v>
      </c>
      <c r="E80" s="35">
        <v>43465</v>
      </c>
      <c r="F80" s="34" t="s">
        <v>198</v>
      </c>
      <c r="G80" s="34" t="s">
        <v>52</v>
      </c>
      <c r="H80" s="40">
        <v>4559784</v>
      </c>
      <c r="I80" s="40">
        <v>1781789</v>
      </c>
      <c r="J80" s="40">
        <v>6341573</v>
      </c>
      <c r="K80" s="40">
        <v>4547823</v>
      </c>
      <c r="L80" s="40">
        <v>460658</v>
      </c>
      <c r="M80" s="40">
        <v>5008481</v>
      </c>
      <c r="N80" s="40">
        <v>1333092</v>
      </c>
      <c r="O80" s="40">
        <v>6341573</v>
      </c>
      <c r="P80" s="41">
        <v>279269</v>
      </c>
      <c r="Q80" s="41">
        <v>1276809</v>
      </c>
      <c r="R80" s="37">
        <v>11961</v>
      </c>
      <c r="S80" s="38">
        <v>1.0026300495863625</v>
      </c>
      <c r="T80" s="39">
        <v>0.78978527882593164</v>
      </c>
      <c r="U80" s="38">
        <v>4.5719682456699458</v>
      </c>
      <c r="V80" s="39">
        <v>0.95778010819958415</v>
      </c>
      <c r="W80" s="39">
        <v>0.20133947839124458</v>
      </c>
      <c r="X80" s="37">
        <v>1333092</v>
      </c>
    </row>
    <row r="81" spans="1:24" x14ac:dyDescent="0.25">
      <c r="A81" s="34" t="s">
        <v>211</v>
      </c>
      <c r="B81" s="34" t="s">
        <v>212</v>
      </c>
      <c r="C81" s="34" t="s">
        <v>62</v>
      </c>
      <c r="D81" s="34">
        <v>860074450</v>
      </c>
      <c r="E81" s="35">
        <v>43220</v>
      </c>
      <c r="F81" s="34" t="s">
        <v>198</v>
      </c>
      <c r="G81" s="34" t="s">
        <v>52</v>
      </c>
      <c r="H81" s="40">
        <v>904314548</v>
      </c>
      <c r="I81" s="40">
        <v>617523382</v>
      </c>
      <c r="J81" s="40">
        <v>1521837930</v>
      </c>
      <c r="K81" s="40">
        <v>270124369</v>
      </c>
      <c r="L81" s="40">
        <v>58631175</v>
      </c>
      <c r="M81" s="40">
        <v>328755544</v>
      </c>
      <c r="N81" s="40">
        <v>1193082386</v>
      </c>
      <c r="O81" s="40">
        <v>1521837930</v>
      </c>
      <c r="P81" s="41">
        <v>26702848</v>
      </c>
      <c r="Q81" s="41">
        <v>633414944</v>
      </c>
      <c r="R81" s="37">
        <v>634190179</v>
      </c>
      <c r="S81" s="38">
        <v>3.3477710705915613</v>
      </c>
      <c r="T81" s="39">
        <v>0.21602533194845525</v>
      </c>
      <c r="U81" s="38">
        <v>23.72087591555777</v>
      </c>
      <c r="V81" s="39">
        <v>0.53090629065744999</v>
      </c>
      <c r="W81" s="39">
        <v>0.41621708298465132</v>
      </c>
      <c r="X81" s="37">
        <v>1193082386</v>
      </c>
    </row>
    <row r="82" spans="1:24" x14ac:dyDescent="0.25">
      <c r="A82" s="34" t="s">
        <v>213</v>
      </c>
      <c r="B82" s="34" t="s">
        <v>214</v>
      </c>
      <c r="C82" s="34" t="s">
        <v>62</v>
      </c>
      <c r="D82" s="34">
        <v>890903253</v>
      </c>
      <c r="E82" s="35">
        <v>43465</v>
      </c>
      <c r="F82" s="34" t="s">
        <v>198</v>
      </c>
      <c r="G82" s="34" t="s">
        <v>52</v>
      </c>
      <c r="H82" s="40">
        <v>13338738</v>
      </c>
      <c r="I82" s="40">
        <v>3941266</v>
      </c>
      <c r="J82" s="40">
        <v>17280004</v>
      </c>
      <c r="K82" s="40">
        <v>4247495</v>
      </c>
      <c r="L82" s="40">
        <v>473660</v>
      </c>
      <c r="M82" s="40">
        <v>4721155</v>
      </c>
      <c r="N82" s="40">
        <v>12558849</v>
      </c>
      <c r="O82" s="40">
        <v>17280004</v>
      </c>
      <c r="P82" s="41">
        <v>158855</v>
      </c>
      <c r="Q82" s="41">
        <v>2721010</v>
      </c>
      <c r="R82" s="37">
        <v>9091243</v>
      </c>
      <c r="S82" s="38">
        <v>3.1403775637169673</v>
      </c>
      <c r="T82" s="39">
        <v>0.27321492518173029</v>
      </c>
      <c r="U82" s="38">
        <v>17.128891127128515</v>
      </c>
      <c r="V82" s="39">
        <v>0.21666077838821057</v>
      </c>
      <c r="W82" s="39">
        <v>0.15746582003106019</v>
      </c>
      <c r="X82" s="37">
        <v>12558849</v>
      </c>
    </row>
    <row r="83" spans="1:24" x14ac:dyDescent="0.25">
      <c r="A83" s="34" t="s">
        <v>211</v>
      </c>
      <c r="B83" s="34" t="s">
        <v>215</v>
      </c>
      <c r="C83" s="34" t="s">
        <v>62</v>
      </c>
      <c r="D83" s="34">
        <v>860074450</v>
      </c>
      <c r="E83" s="35">
        <v>43465</v>
      </c>
      <c r="F83" s="34" t="s">
        <v>198</v>
      </c>
      <c r="G83" s="34" t="s">
        <v>52</v>
      </c>
      <c r="H83" s="40">
        <v>429414738</v>
      </c>
      <c r="I83" s="40">
        <v>641909251</v>
      </c>
      <c r="J83" s="40">
        <v>1071323989</v>
      </c>
      <c r="K83" s="40">
        <v>234696003</v>
      </c>
      <c r="L83" s="40">
        <v>69803047</v>
      </c>
      <c r="M83" s="40">
        <v>304499050</v>
      </c>
      <c r="N83" s="40">
        <v>766824939</v>
      </c>
      <c r="O83" s="40">
        <v>1071323989</v>
      </c>
      <c r="P83" s="41">
        <v>3663123</v>
      </c>
      <c r="Q83" s="41">
        <v>61206624</v>
      </c>
      <c r="R83" s="37">
        <v>194718735</v>
      </c>
      <c r="S83" s="38">
        <v>1.8296636180889709</v>
      </c>
      <c r="T83" s="39">
        <v>0.28422685679261867</v>
      </c>
      <c r="U83" s="38">
        <v>16.708863993919941</v>
      </c>
      <c r="V83" s="39">
        <v>7.9818249103658853E-2</v>
      </c>
      <c r="W83" s="39">
        <v>5.7131759046235638E-2</v>
      </c>
      <c r="X83" s="37">
        <v>766824939</v>
      </c>
    </row>
    <row r="84" spans="1:24" x14ac:dyDescent="0.25">
      <c r="A84" s="34" t="s">
        <v>216</v>
      </c>
      <c r="B84" s="34" t="s">
        <v>217</v>
      </c>
      <c r="C84" s="34" t="s">
        <v>57</v>
      </c>
      <c r="D84" s="34">
        <v>800149149</v>
      </c>
      <c r="E84" s="35">
        <v>43465</v>
      </c>
      <c r="F84" s="34" t="s">
        <v>198</v>
      </c>
      <c r="G84" s="34" t="s">
        <v>52</v>
      </c>
      <c r="H84" s="40">
        <v>138121967</v>
      </c>
      <c r="I84" s="40">
        <v>85853176</v>
      </c>
      <c r="J84" s="40">
        <v>223975143</v>
      </c>
      <c r="K84" s="40">
        <v>135944439</v>
      </c>
      <c r="L84" s="40">
        <v>22768451</v>
      </c>
      <c r="M84" s="40">
        <v>158712890</v>
      </c>
      <c r="N84" s="40">
        <v>65262253</v>
      </c>
      <c r="O84" s="40">
        <v>223975143</v>
      </c>
      <c r="P84" s="41">
        <v>10822122</v>
      </c>
      <c r="Q84" s="41">
        <v>13294979</v>
      </c>
      <c r="R84" s="37">
        <v>2177528</v>
      </c>
      <c r="S84" s="38">
        <v>1.0160177791457876</v>
      </c>
      <c r="T84" s="39">
        <v>0.70861832198941821</v>
      </c>
      <c r="U84" s="38">
        <v>1.2285001961722479</v>
      </c>
      <c r="V84" s="39">
        <v>0.20371621249422694</v>
      </c>
      <c r="W84" s="39">
        <v>5.9359171834528081E-2</v>
      </c>
      <c r="X84" s="37">
        <v>65262253</v>
      </c>
    </row>
    <row r="85" spans="1:24" x14ac:dyDescent="0.25">
      <c r="A85" s="34" t="s">
        <v>218</v>
      </c>
      <c r="B85" s="34" t="s">
        <v>219</v>
      </c>
      <c r="C85" s="34" t="s">
        <v>57</v>
      </c>
      <c r="D85" s="34">
        <v>830037955</v>
      </c>
      <c r="E85" s="35">
        <v>43465</v>
      </c>
      <c r="F85" s="34" t="s">
        <v>198</v>
      </c>
      <c r="G85" s="34" t="s">
        <v>52</v>
      </c>
      <c r="H85" s="40">
        <v>45481764</v>
      </c>
      <c r="I85" s="40">
        <v>49311997</v>
      </c>
      <c r="J85" s="40">
        <v>94793761</v>
      </c>
      <c r="K85" s="40">
        <v>32429434</v>
      </c>
      <c r="L85" s="40">
        <v>19005501</v>
      </c>
      <c r="M85" s="40">
        <v>51434935</v>
      </c>
      <c r="N85" s="40">
        <v>43358826</v>
      </c>
      <c r="O85" s="40">
        <v>94793761</v>
      </c>
      <c r="P85" s="41">
        <v>5353492</v>
      </c>
      <c r="Q85" s="41">
        <v>6336146</v>
      </c>
      <c r="R85" s="37">
        <v>13052330</v>
      </c>
      <c r="S85" s="38">
        <v>1.4024840519880797</v>
      </c>
      <c r="T85" s="39">
        <v>0.54259831509375389</v>
      </c>
      <c r="U85" s="38">
        <v>1.1835538373831511</v>
      </c>
      <c r="V85" s="39">
        <v>0.14613278505280564</v>
      </c>
      <c r="W85" s="39">
        <v>6.6841382103195596E-2</v>
      </c>
      <c r="X85" s="37">
        <v>43358826</v>
      </c>
    </row>
    <row r="86" spans="1:24" x14ac:dyDescent="0.25">
      <c r="A86" s="34" t="s">
        <v>220</v>
      </c>
      <c r="B86" s="34" t="s">
        <v>154</v>
      </c>
      <c r="C86" s="34" t="s">
        <v>62</v>
      </c>
      <c r="D86" s="34">
        <v>900372462</v>
      </c>
      <c r="E86" s="35">
        <v>43465</v>
      </c>
      <c r="F86" s="34" t="s">
        <v>198</v>
      </c>
      <c r="G86" s="34" t="s">
        <v>52</v>
      </c>
      <c r="H86" s="40">
        <v>25928219</v>
      </c>
      <c r="I86" s="40">
        <v>2882092</v>
      </c>
      <c r="J86" s="40">
        <v>28810311</v>
      </c>
      <c r="K86" s="40">
        <v>8336634</v>
      </c>
      <c r="L86" s="40">
        <v>434888</v>
      </c>
      <c r="M86" s="40">
        <v>8771522</v>
      </c>
      <c r="N86" s="40">
        <v>20038789</v>
      </c>
      <c r="O86" s="40">
        <v>28810311</v>
      </c>
      <c r="P86" s="41">
        <v>427603</v>
      </c>
      <c r="Q86" s="41">
        <v>14584103</v>
      </c>
      <c r="R86" s="37">
        <v>17591585</v>
      </c>
      <c r="S86" s="38">
        <v>3.1101544100412708</v>
      </c>
      <c r="T86" s="39">
        <v>0.30445773389950564</v>
      </c>
      <c r="U86" s="38">
        <v>34.106643311669934</v>
      </c>
      <c r="V86" s="39">
        <v>0.72779363064304936</v>
      </c>
      <c r="W86" s="39">
        <v>0.50621123111097277</v>
      </c>
      <c r="X86" s="37">
        <v>20038789</v>
      </c>
    </row>
    <row r="87" spans="1:24" x14ac:dyDescent="0.25">
      <c r="A87" s="34" t="s">
        <v>221</v>
      </c>
      <c r="B87" s="34" t="s">
        <v>120</v>
      </c>
      <c r="C87" s="34" t="s">
        <v>62</v>
      </c>
      <c r="D87" s="34">
        <v>813003663</v>
      </c>
      <c r="E87" s="35">
        <v>43465</v>
      </c>
      <c r="F87" s="34" t="s">
        <v>198</v>
      </c>
      <c r="G87" s="34" t="s">
        <v>52</v>
      </c>
      <c r="H87" s="40">
        <v>29543345</v>
      </c>
      <c r="I87" s="40">
        <v>23143792</v>
      </c>
      <c r="J87" s="40">
        <v>52687137</v>
      </c>
      <c r="K87" s="40">
        <v>22631786</v>
      </c>
      <c r="L87" s="40">
        <v>3197724</v>
      </c>
      <c r="M87" s="40">
        <v>25829510</v>
      </c>
      <c r="N87" s="40">
        <v>26857627</v>
      </c>
      <c r="O87" s="40">
        <v>52687137</v>
      </c>
      <c r="P87" s="41">
        <v>1026107</v>
      </c>
      <c r="Q87" s="41">
        <v>12457361</v>
      </c>
      <c r="R87" s="37">
        <v>6911559</v>
      </c>
      <c r="S87" s="38">
        <v>1.3053916734631548</v>
      </c>
      <c r="T87" s="39">
        <v>0.49024318782020743</v>
      </c>
      <c r="U87" s="38">
        <v>12.140411282644013</v>
      </c>
      <c r="V87" s="39">
        <v>0.46382954830670631</v>
      </c>
      <c r="W87" s="39">
        <v>0.23644027193961972</v>
      </c>
      <c r="X87" s="37">
        <v>26857627</v>
      </c>
    </row>
    <row r="88" spans="1:24" x14ac:dyDescent="0.25">
      <c r="A88" s="34" t="s">
        <v>222</v>
      </c>
      <c r="B88" s="34" t="s">
        <v>223</v>
      </c>
      <c r="C88" s="34" t="s">
        <v>57</v>
      </c>
      <c r="D88" s="34">
        <v>860052070</v>
      </c>
      <c r="E88" s="35">
        <v>43465</v>
      </c>
      <c r="F88" s="34" t="s">
        <v>198</v>
      </c>
      <c r="G88" s="34" t="s">
        <v>52</v>
      </c>
      <c r="H88" s="40">
        <v>11170069</v>
      </c>
      <c r="I88" s="40">
        <v>7896195</v>
      </c>
      <c r="J88" s="40">
        <v>19066264</v>
      </c>
      <c r="K88" s="40">
        <v>5289519</v>
      </c>
      <c r="L88" s="40">
        <v>2127733</v>
      </c>
      <c r="M88" s="40">
        <v>7417252</v>
      </c>
      <c r="N88" s="40">
        <v>11649012</v>
      </c>
      <c r="O88" s="40">
        <v>19066264</v>
      </c>
      <c r="P88" s="41">
        <v>569388</v>
      </c>
      <c r="Q88" s="41">
        <v>3871761</v>
      </c>
      <c r="R88" s="37">
        <v>5880550</v>
      </c>
      <c r="S88" s="38">
        <v>2.1117362467173293</v>
      </c>
      <c r="T88" s="39">
        <v>0.38902492905794234</v>
      </c>
      <c r="U88" s="38">
        <v>6.7998640645745958</v>
      </c>
      <c r="V88" s="39">
        <v>0.33236818710462313</v>
      </c>
      <c r="W88" s="39">
        <v>0.20306867669513021</v>
      </c>
      <c r="X88" s="37">
        <v>11649012</v>
      </c>
    </row>
    <row r="89" spans="1:24" x14ac:dyDescent="0.25">
      <c r="A89" s="34" t="s">
        <v>224</v>
      </c>
      <c r="B89" s="34" t="s">
        <v>225</v>
      </c>
      <c r="C89" s="34" t="s">
        <v>62</v>
      </c>
      <c r="D89" s="34">
        <v>890928577</v>
      </c>
      <c r="E89" s="35">
        <v>43465</v>
      </c>
      <c r="F89" s="34" t="s">
        <v>198</v>
      </c>
      <c r="G89" s="34" t="s">
        <v>52</v>
      </c>
      <c r="H89" s="40">
        <v>12698107</v>
      </c>
      <c r="I89" s="40">
        <v>2938194</v>
      </c>
      <c r="J89" s="40">
        <v>15636301</v>
      </c>
      <c r="K89" s="40">
        <v>8141634</v>
      </c>
      <c r="L89" s="40">
        <v>566402</v>
      </c>
      <c r="M89" s="40">
        <v>8708036</v>
      </c>
      <c r="N89" s="40">
        <v>6928265</v>
      </c>
      <c r="O89" s="40">
        <v>15636301</v>
      </c>
      <c r="P89" s="41">
        <v>309297</v>
      </c>
      <c r="Q89" s="41">
        <v>8951525</v>
      </c>
      <c r="R89" s="37">
        <v>4556473</v>
      </c>
      <c r="S89" s="38">
        <v>1.5596509251091366</v>
      </c>
      <c r="T89" s="39">
        <v>0.5569115099536649</v>
      </c>
      <c r="U89" s="38">
        <v>28.941518993071384</v>
      </c>
      <c r="V89" s="39">
        <v>1.2920298227622644</v>
      </c>
      <c r="W89" s="39">
        <v>0.57248354326256579</v>
      </c>
      <c r="X89" s="37">
        <v>6928265</v>
      </c>
    </row>
    <row r="90" spans="1:24" x14ac:dyDescent="0.25">
      <c r="A90" s="34" t="s">
        <v>226</v>
      </c>
      <c r="B90" s="34" t="s">
        <v>227</v>
      </c>
      <c r="C90" s="34" t="s">
        <v>62</v>
      </c>
      <c r="D90" s="34">
        <v>811022882</v>
      </c>
      <c r="E90" s="35">
        <v>43465</v>
      </c>
      <c r="F90" s="34" t="s">
        <v>198</v>
      </c>
      <c r="G90" s="34" t="s">
        <v>52</v>
      </c>
      <c r="H90" s="40">
        <v>12070796</v>
      </c>
      <c r="I90" s="40">
        <v>3539170</v>
      </c>
      <c r="J90" s="40">
        <v>15609966</v>
      </c>
      <c r="K90" s="40">
        <v>7483081</v>
      </c>
      <c r="L90" s="40">
        <v>929613</v>
      </c>
      <c r="M90" s="40">
        <v>8412694</v>
      </c>
      <c r="N90" s="40">
        <v>7197272</v>
      </c>
      <c r="O90" s="40">
        <v>15609966</v>
      </c>
      <c r="P90" s="41">
        <v>421803</v>
      </c>
      <c r="Q90" s="41">
        <v>4156954</v>
      </c>
      <c r="R90" s="37">
        <v>4587715</v>
      </c>
      <c r="S90" s="38">
        <v>1.6130783563615041</v>
      </c>
      <c r="T90" s="39">
        <v>0.53893096243771443</v>
      </c>
      <c r="U90" s="38">
        <v>9.8552025471606406</v>
      </c>
      <c r="V90" s="39">
        <v>0.57757355842602587</v>
      </c>
      <c r="W90" s="39">
        <v>0.26630128470491221</v>
      </c>
      <c r="X90" s="37">
        <v>7197272</v>
      </c>
    </row>
    <row r="91" spans="1:24" x14ac:dyDescent="0.25">
      <c r="A91" s="34" t="s">
        <v>228</v>
      </c>
      <c r="B91" s="34" t="s">
        <v>81</v>
      </c>
      <c r="C91" s="34" t="s">
        <v>62</v>
      </c>
      <c r="D91" s="34">
        <v>900189181</v>
      </c>
      <c r="E91" s="35">
        <v>43465</v>
      </c>
      <c r="F91" s="34" t="s">
        <v>198</v>
      </c>
      <c r="G91" s="34" t="s">
        <v>52</v>
      </c>
      <c r="H91" s="40">
        <v>84959429</v>
      </c>
      <c r="I91" s="40">
        <v>193281697</v>
      </c>
      <c r="J91" s="40">
        <v>278241126</v>
      </c>
      <c r="K91" s="40">
        <v>67801612</v>
      </c>
      <c r="L91" s="40">
        <v>10591302</v>
      </c>
      <c r="M91" s="40">
        <v>78392914</v>
      </c>
      <c r="N91" s="40">
        <v>199848212</v>
      </c>
      <c r="O91" s="40">
        <v>278241126</v>
      </c>
      <c r="P91" s="41">
        <v>3880080</v>
      </c>
      <c r="Q91" s="41">
        <v>80888603</v>
      </c>
      <c r="R91" s="37">
        <v>17157817</v>
      </c>
      <c r="S91" s="38">
        <v>1.2530591308065064</v>
      </c>
      <c r="T91" s="39">
        <v>0.28174452543007605</v>
      </c>
      <c r="U91" s="38">
        <v>20.847148254675162</v>
      </c>
      <c r="V91" s="39">
        <v>0.40475019611383861</v>
      </c>
      <c r="W91" s="39">
        <v>0.29071404419201496</v>
      </c>
      <c r="X91" s="37">
        <v>199848212</v>
      </c>
    </row>
    <row r="92" spans="1:24" x14ac:dyDescent="0.25">
      <c r="A92" s="34" t="s">
        <v>229</v>
      </c>
      <c r="B92" s="34" t="s">
        <v>230</v>
      </c>
      <c r="C92" s="34" t="s">
        <v>62</v>
      </c>
      <c r="D92" s="34">
        <v>891903392</v>
      </c>
      <c r="E92" s="35">
        <v>43465</v>
      </c>
      <c r="F92" s="34" t="s">
        <v>198</v>
      </c>
      <c r="G92" s="34" t="s">
        <v>52</v>
      </c>
      <c r="H92" s="40">
        <v>12360033</v>
      </c>
      <c r="I92" s="40">
        <v>6637273</v>
      </c>
      <c r="J92" s="40">
        <v>18997306</v>
      </c>
      <c r="K92" s="40">
        <v>7564945</v>
      </c>
      <c r="L92" s="40">
        <v>992231</v>
      </c>
      <c r="M92" s="40">
        <v>8557176</v>
      </c>
      <c r="N92" s="40">
        <v>10440130</v>
      </c>
      <c r="O92" s="40">
        <v>18997306</v>
      </c>
      <c r="P92" s="41">
        <v>598398</v>
      </c>
      <c r="Q92" s="41">
        <v>8287172</v>
      </c>
      <c r="R92" s="37">
        <v>4795088</v>
      </c>
      <c r="S92" s="38">
        <v>1.6338562937337946</v>
      </c>
      <c r="T92" s="39">
        <v>0.45044155208112141</v>
      </c>
      <c r="U92" s="38">
        <v>13.848929976370242</v>
      </c>
      <c r="V92" s="39">
        <v>0.79378053721553277</v>
      </c>
      <c r="W92" s="39">
        <v>0.43622880002038184</v>
      </c>
      <c r="X92" s="37">
        <v>10440130</v>
      </c>
    </row>
    <row r="94" spans="1:24" x14ac:dyDescent="0.25">
      <c r="G94" s="49" t="s">
        <v>11</v>
      </c>
      <c r="H94" s="50"/>
      <c r="I94" s="50"/>
      <c r="J94" s="50"/>
      <c r="K94" s="50"/>
      <c r="L94" s="50"/>
      <c r="M94" s="50"/>
      <c r="N94" s="50"/>
      <c r="O94" s="50"/>
      <c r="P94" s="50"/>
      <c r="Q94" s="50"/>
      <c r="R94" s="51">
        <f>AVERAGE(R2:R92)</f>
        <v>13769426.307692308</v>
      </c>
      <c r="S94" s="52">
        <f t="shared" ref="S94:X94" si="0">AVERAGE(S2:S92)</f>
        <v>1.8618796632504908</v>
      </c>
      <c r="T94" s="53">
        <f t="shared" si="0"/>
        <v>0.5254643478694605</v>
      </c>
      <c r="U94" s="52">
        <f t="shared" si="0"/>
        <v>22.35841184992735</v>
      </c>
      <c r="V94" s="53">
        <f t="shared" si="0"/>
        <v>0.36633139763560446</v>
      </c>
      <c r="W94" s="53">
        <f t="shared" si="0"/>
        <v>0.15623114545114239</v>
      </c>
      <c r="X94" s="51">
        <f t="shared" si="0"/>
        <v>33852323.109890111</v>
      </c>
    </row>
  </sheetData>
  <autoFilter ref="A1:X92"/>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
  <sheetViews>
    <sheetView showGridLines="0" tabSelected="1" workbookViewId="0">
      <selection sqref="A1:D1"/>
    </sheetView>
  </sheetViews>
  <sheetFormatPr baseColWidth="10" defaultRowHeight="15" x14ac:dyDescent="0.25"/>
  <cols>
    <col min="1" max="1" width="30.7109375" customWidth="1"/>
    <col min="2" max="2" width="14.140625" customWidth="1"/>
    <col min="3" max="4" width="14.7109375" customWidth="1"/>
    <col min="5" max="5" width="14.7109375" hidden="1" customWidth="1"/>
    <col min="6" max="7" width="12.5703125" hidden="1" customWidth="1"/>
    <col min="8" max="8" width="12.7109375" hidden="1" customWidth="1"/>
  </cols>
  <sheetData>
    <row r="1" spans="1:4" ht="77.25" customHeight="1" thickBot="1" x14ac:dyDescent="0.3">
      <c r="A1" s="100" t="s">
        <v>45</v>
      </c>
      <c r="B1" s="101"/>
      <c r="C1" s="101"/>
      <c r="D1" s="102"/>
    </row>
    <row r="3" spans="1:4" ht="15" customHeight="1" x14ac:dyDescent="0.25">
      <c r="A3" s="65" t="s">
        <v>7</v>
      </c>
      <c r="B3" s="65"/>
      <c r="C3" s="65"/>
      <c r="D3" s="63"/>
    </row>
    <row r="4" spans="1:4" ht="12.75" customHeight="1" x14ac:dyDescent="0.25">
      <c r="A4" s="66" t="s">
        <v>46</v>
      </c>
      <c r="B4" s="66"/>
      <c r="C4" s="66"/>
      <c r="D4" s="64"/>
    </row>
    <row r="5" spans="1:4" ht="12.75" customHeight="1" x14ac:dyDescent="0.25">
      <c r="A5" s="103" t="s">
        <v>251</v>
      </c>
      <c r="B5" s="104"/>
      <c r="C5" s="68"/>
    </row>
    <row r="6" spans="1:4" ht="15" customHeight="1" x14ac:dyDescent="0.25">
      <c r="A6" s="55" t="s">
        <v>252</v>
      </c>
      <c r="B6" s="105" t="s">
        <v>8</v>
      </c>
      <c r="C6" s="106"/>
    </row>
    <row r="7" spans="1:4" x14ac:dyDescent="0.25">
      <c r="A7" s="3" t="s">
        <v>9</v>
      </c>
      <c r="B7" s="3" t="s">
        <v>10</v>
      </c>
      <c r="C7" s="3" t="s">
        <v>44</v>
      </c>
    </row>
    <row r="8" spans="1:4" x14ac:dyDescent="0.25">
      <c r="A8" s="69" t="s">
        <v>11</v>
      </c>
      <c r="B8" s="70">
        <f>+SIREM!R94</f>
        <v>13769426.307692308</v>
      </c>
      <c r="C8" s="70">
        <f>+SIREM!X94</f>
        <v>33852323.109890111</v>
      </c>
    </row>
    <row r="9" spans="1:4" ht="12.75" customHeight="1" x14ac:dyDescent="0.25">
      <c r="A9" s="61" t="s">
        <v>47</v>
      </c>
      <c r="B9" s="61"/>
      <c r="C9" s="61"/>
    </row>
    <row r="10" spans="1:4" ht="12.75" customHeight="1" x14ac:dyDescent="0.25">
      <c r="A10" s="54" t="s">
        <v>257</v>
      </c>
      <c r="B10" s="54"/>
      <c r="C10" s="7"/>
    </row>
    <row r="11" spans="1:4" ht="12.75" customHeight="1" x14ac:dyDescent="0.25">
      <c r="A11" s="62" t="s">
        <v>276</v>
      </c>
      <c r="B11" s="62"/>
    </row>
    <row r="13" spans="1:4" ht="19.5" hidden="1" customHeight="1" x14ac:dyDescent="0.25">
      <c r="A13" s="98" t="s">
        <v>12</v>
      </c>
      <c r="B13" s="98"/>
      <c r="C13" s="98"/>
      <c r="D13" s="98"/>
    </row>
    <row r="14" spans="1:4" ht="20.25" hidden="1" customHeight="1" x14ac:dyDescent="0.25">
      <c r="A14" s="99" t="s">
        <v>46</v>
      </c>
      <c r="B14" s="99"/>
      <c r="C14" s="99"/>
      <c r="D14" s="99"/>
    </row>
    <row r="15" spans="1:4" hidden="1" x14ac:dyDescent="0.25">
      <c r="A15" s="8" t="s">
        <v>252</v>
      </c>
      <c r="B15" s="2" t="s">
        <v>8</v>
      </c>
      <c r="C15" s="108" t="str">
        <f>+A5</f>
        <v>CIIU: 1089-1090-5611-5621</v>
      </c>
      <c r="D15" s="109"/>
    </row>
    <row r="16" spans="1:4" ht="22.5" hidden="1" x14ac:dyDescent="0.25">
      <c r="A16" s="4" t="s">
        <v>9</v>
      </c>
      <c r="B16" s="4" t="s">
        <v>13</v>
      </c>
      <c r="C16" s="110" t="s">
        <v>14</v>
      </c>
      <c r="D16" s="110"/>
    </row>
    <row r="17" spans="1:7" hidden="1" x14ac:dyDescent="0.25">
      <c r="A17" s="5" t="s">
        <v>11</v>
      </c>
      <c r="B17" s="6">
        <f>+SIREM!V94</f>
        <v>0.36633139763560446</v>
      </c>
      <c r="C17" s="111">
        <f>+SIREM!W94</f>
        <v>0.15623114545114239</v>
      </c>
      <c r="D17" s="111"/>
    </row>
    <row r="18" spans="1:7" ht="12.75" hidden="1" customHeight="1" x14ac:dyDescent="0.25">
      <c r="A18" s="107" t="str">
        <f>+A9</f>
        <v>FUENTE : BASE DE DATOS DEL SIREM - ESTADOS FINANCIEROS A 31 DIC/2018</v>
      </c>
      <c r="B18" s="107"/>
      <c r="C18" s="107"/>
    </row>
    <row r="19" spans="1:7" ht="15" hidden="1" customHeight="1" x14ac:dyDescent="0.25">
      <c r="A19" s="107" t="str">
        <f>+A11</f>
        <v>consulta realizada el 18 de mayo de 2020</v>
      </c>
      <c r="B19" s="107"/>
    </row>
    <row r="20" spans="1:7" ht="15" customHeight="1" x14ac:dyDescent="0.25">
      <c r="A20" s="65" t="s">
        <v>15</v>
      </c>
      <c r="B20" s="65"/>
      <c r="C20" s="65"/>
      <c r="D20" s="65"/>
    </row>
    <row r="21" spans="1:7" ht="15.75" thickBot="1" x14ac:dyDescent="0.3">
      <c r="A21" s="67" t="s">
        <v>46</v>
      </c>
      <c r="B21" s="67"/>
      <c r="C21" s="67"/>
      <c r="D21" s="67"/>
    </row>
    <row r="22" spans="1:7" ht="15.75" customHeight="1" thickBot="1" x14ac:dyDescent="0.3">
      <c r="A22" s="71" t="s">
        <v>39</v>
      </c>
      <c r="B22" s="72"/>
      <c r="C22" s="118" t="s">
        <v>16</v>
      </c>
      <c r="D22" s="119"/>
      <c r="F22" s="10" t="s">
        <v>42</v>
      </c>
      <c r="G22" s="10" t="s">
        <v>43</v>
      </c>
    </row>
    <row r="23" spans="1:7" ht="22.5" x14ac:dyDescent="0.25">
      <c r="A23" s="73" t="s">
        <v>17</v>
      </c>
      <c r="B23" s="73" t="s">
        <v>0</v>
      </c>
      <c r="C23" s="74" t="s">
        <v>42</v>
      </c>
      <c r="D23" s="74" t="s">
        <v>43</v>
      </c>
      <c r="F23" s="12">
        <f>94874286-39810778</f>
        <v>55063508</v>
      </c>
      <c r="G23" s="12">
        <v>203489650</v>
      </c>
    </row>
    <row r="24" spans="1:7" x14ac:dyDescent="0.25">
      <c r="A24" s="69" t="s">
        <v>37</v>
      </c>
      <c r="B24" s="11">
        <v>860013570</v>
      </c>
      <c r="C24" s="75">
        <f>1084409848-941390570</f>
        <v>143019278</v>
      </c>
      <c r="D24" s="75">
        <v>1571493982</v>
      </c>
      <c r="F24" s="12">
        <f>1084409848-941390570</f>
        <v>143019278</v>
      </c>
      <c r="G24" s="12">
        <v>1571493982</v>
      </c>
    </row>
    <row r="25" spans="1:7" ht="22.5" x14ac:dyDescent="0.25">
      <c r="A25" s="69" t="s">
        <v>36</v>
      </c>
      <c r="B25" s="11">
        <v>860007336</v>
      </c>
      <c r="C25" s="75">
        <f>1201779000-832749000</f>
        <v>369030000</v>
      </c>
      <c r="D25" s="75">
        <v>2288776000</v>
      </c>
      <c r="F25" s="12">
        <f>1201779000-832749000</f>
        <v>369030000</v>
      </c>
      <c r="G25" s="12">
        <v>1643095697</v>
      </c>
    </row>
    <row r="26" spans="1:7" ht="28.5" customHeight="1" x14ac:dyDescent="0.25">
      <c r="A26" s="69" t="s">
        <v>38</v>
      </c>
      <c r="B26" s="11">
        <v>860066942</v>
      </c>
      <c r="C26" s="75">
        <f>1180177303-788140791</f>
        <v>392036512</v>
      </c>
      <c r="D26" s="75">
        <v>1643095697</v>
      </c>
      <c r="F26" s="12">
        <f>1180177303-788140791</f>
        <v>392036512</v>
      </c>
      <c r="G26" s="12">
        <v>2288776000</v>
      </c>
    </row>
    <row r="27" spans="1:7" ht="24.75" customHeight="1" x14ac:dyDescent="0.25">
      <c r="A27" s="69" t="s">
        <v>254</v>
      </c>
      <c r="B27" s="11">
        <v>890801263</v>
      </c>
      <c r="C27" s="75">
        <f>94874286-39810778</f>
        <v>55063508</v>
      </c>
      <c r="D27" s="75">
        <v>203489650</v>
      </c>
    </row>
    <row r="28" spans="1:7" ht="15" customHeight="1" x14ac:dyDescent="0.25">
      <c r="A28" s="85" t="s">
        <v>40</v>
      </c>
      <c r="B28" s="84"/>
      <c r="C28" s="76"/>
      <c r="D28" s="77"/>
    </row>
    <row r="29" spans="1:7" ht="12.75" customHeight="1" x14ac:dyDescent="0.25">
      <c r="A29" s="58"/>
      <c r="B29" s="58"/>
      <c r="C29" s="13"/>
      <c r="D29" s="13"/>
    </row>
    <row r="30" spans="1:7" ht="12.75" hidden="1" customHeight="1" x14ac:dyDescent="0.25">
      <c r="A30" s="13"/>
      <c r="B30" s="13"/>
      <c r="C30" s="13"/>
      <c r="D30" s="13"/>
    </row>
    <row r="31" spans="1:7" x14ac:dyDescent="0.25">
      <c r="B31" s="78" t="s">
        <v>6</v>
      </c>
      <c r="C31" s="79">
        <f t="shared" ref="C31:D31" si="0">AVERAGE(C24:C27)</f>
        <v>239787324.5</v>
      </c>
      <c r="D31" s="80">
        <f t="shared" si="0"/>
        <v>1426713832.25</v>
      </c>
    </row>
    <row r="32" spans="1:7" ht="22.5" x14ac:dyDescent="0.25">
      <c r="B32" s="81" t="s">
        <v>18</v>
      </c>
      <c r="C32" s="82">
        <f t="shared" ref="C32:D32" si="1">+STDEV(C24:C27)</f>
        <v>166703756.67688701</v>
      </c>
      <c r="D32" s="83">
        <f t="shared" si="1"/>
        <v>876966549.01262343</v>
      </c>
    </row>
    <row r="33" spans="1:8" x14ac:dyDescent="0.25">
      <c r="B33" s="69" t="s">
        <v>19</v>
      </c>
      <c r="C33" s="82">
        <f t="shared" ref="C33:D33" si="2">+MEDIAN(C24:C27)</f>
        <v>256024639</v>
      </c>
      <c r="D33" s="83">
        <f t="shared" si="2"/>
        <v>1607294839.5</v>
      </c>
    </row>
    <row r="36" spans="1:8" ht="15.75" thickBot="1" x14ac:dyDescent="0.3">
      <c r="A36" s="96" t="s">
        <v>20</v>
      </c>
      <c r="B36" s="97"/>
      <c r="C36" s="97"/>
      <c r="D36" s="97"/>
    </row>
    <row r="37" spans="1:8" ht="15.75" customHeight="1" thickBot="1" x14ac:dyDescent="0.3">
      <c r="C37" s="120" t="s">
        <v>16</v>
      </c>
      <c r="D37" s="121"/>
    </row>
    <row r="38" spans="1:8" ht="22.5" x14ac:dyDescent="0.25">
      <c r="A38" s="116" t="s">
        <v>21</v>
      </c>
      <c r="B38" s="117"/>
      <c r="C38" s="86" t="s">
        <v>42</v>
      </c>
      <c r="D38" s="87" t="s">
        <v>43</v>
      </c>
    </row>
    <row r="39" spans="1:8" x14ac:dyDescent="0.25">
      <c r="A39" s="112" t="s">
        <v>253</v>
      </c>
      <c r="B39" s="113"/>
      <c r="C39" s="88">
        <f>+B8</f>
        <v>13769426.307692308</v>
      </c>
      <c r="D39" s="89">
        <f>+C8</f>
        <v>33852323.109890111</v>
      </c>
    </row>
    <row r="40" spans="1:8" x14ac:dyDescent="0.25">
      <c r="A40" s="112" t="s">
        <v>41</v>
      </c>
      <c r="B40" s="113"/>
      <c r="C40" s="88">
        <f t="shared" ref="C40" si="3">+C31</f>
        <v>239787324.5</v>
      </c>
      <c r="D40" s="89">
        <f>+D31</f>
        <v>1426713832.25</v>
      </c>
    </row>
    <row r="41" spans="1:8" x14ac:dyDescent="0.25">
      <c r="A41" s="90" t="s">
        <v>22</v>
      </c>
      <c r="B41" s="91"/>
      <c r="C41" s="92" t="s">
        <v>23</v>
      </c>
      <c r="D41" s="93" t="s">
        <v>23</v>
      </c>
    </row>
    <row r="42" spans="1:8" ht="15.75" thickBot="1" x14ac:dyDescent="0.3">
      <c r="A42" s="114" t="s">
        <v>24</v>
      </c>
      <c r="B42" s="115"/>
      <c r="C42" s="94">
        <v>0.4</v>
      </c>
      <c r="D42" s="95">
        <v>0.7</v>
      </c>
    </row>
    <row r="43" spans="1:8" x14ac:dyDescent="0.25">
      <c r="A43" s="14" t="s">
        <v>25</v>
      </c>
    </row>
    <row r="44" spans="1:8" x14ac:dyDescent="0.25">
      <c r="A44" s="59" t="s">
        <v>40</v>
      </c>
      <c r="B44" s="60"/>
      <c r="C44" s="60"/>
      <c r="D44" s="60"/>
    </row>
    <row r="46" spans="1:8" x14ac:dyDescent="0.25">
      <c r="A46" s="15" t="s">
        <v>26</v>
      </c>
      <c r="B46" s="16">
        <v>70000000000</v>
      </c>
    </row>
    <row r="47" spans="1:8" x14ac:dyDescent="0.25">
      <c r="A47" s="15" t="s">
        <v>27</v>
      </c>
      <c r="B47" s="17">
        <v>5</v>
      </c>
      <c r="H47" s="56"/>
    </row>
    <row r="48" spans="1:8" x14ac:dyDescent="0.25">
      <c r="A48" s="15" t="s">
        <v>28</v>
      </c>
      <c r="B48" s="16">
        <f>+B46/B47</f>
        <v>14000000000</v>
      </c>
    </row>
    <row r="49" spans="1:8" x14ac:dyDescent="0.25">
      <c r="A49" s="15" t="s">
        <v>29</v>
      </c>
      <c r="B49" s="16">
        <f>+B46*C42</f>
        <v>28000000000</v>
      </c>
    </row>
    <row r="50" spans="1:8" x14ac:dyDescent="0.25">
      <c r="A50" s="15" t="s">
        <v>258</v>
      </c>
      <c r="B50" s="16">
        <f>+B46*D42</f>
        <v>49000000000</v>
      </c>
    </row>
    <row r="51" spans="1:8" hidden="1" x14ac:dyDescent="0.25"/>
    <row r="52" spans="1:8" ht="15.75" hidden="1" thickBot="1" x14ac:dyDescent="0.3"/>
    <row r="53" spans="1:8" ht="23.25" hidden="1" x14ac:dyDescent="0.25">
      <c r="A53" s="15" t="s">
        <v>26</v>
      </c>
      <c r="B53" s="15" t="s">
        <v>27</v>
      </c>
      <c r="C53" s="29" t="s">
        <v>42</v>
      </c>
      <c r="D53" s="30" t="s">
        <v>43</v>
      </c>
      <c r="E53" s="30" t="s">
        <v>255</v>
      </c>
      <c r="F53" t="s">
        <v>256</v>
      </c>
    </row>
    <row r="54" spans="1:8" ht="15.75" hidden="1" thickBot="1" x14ac:dyDescent="0.3">
      <c r="A54" s="16">
        <v>87400000000</v>
      </c>
      <c r="B54" s="17">
        <v>7</v>
      </c>
      <c r="C54" s="31">
        <v>0.25</v>
      </c>
      <c r="D54" s="32">
        <v>0.5</v>
      </c>
      <c r="E54">
        <v>2019</v>
      </c>
      <c r="F54" s="16">
        <f>+A54/B54</f>
        <v>12485714285.714285</v>
      </c>
      <c r="G54" s="16">
        <f>+F54*2</f>
        <v>24971428571.42857</v>
      </c>
      <c r="H54" s="16">
        <f>+A54*C54</f>
        <v>21850000000</v>
      </c>
    </row>
    <row r="55" spans="1:8" hidden="1" x14ac:dyDescent="0.25">
      <c r="A55" s="16">
        <f>+B46-A54</f>
        <v>-17400000000</v>
      </c>
      <c r="C55" s="16">
        <f>+A54*C54</f>
        <v>21850000000</v>
      </c>
      <c r="D55" s="16">
        <f>+A54*D54</f>
        <v>43700000000</v>
      </c>
    </row>
    <row r="56" spans="1:8" hidden="1" x14ac:dyDescent="0.25"/>
  </sheetData>
  <sheetProtection algorithmName="SHA-512" hashValue="E0NRjgpUTm5fy88N6K7tj6mc+58rmBJNa1CNR0A0uM2AxLjEChT2vAmbd8HB9YpgPaL0x49Vwj1dnU7Azs7BUA==" saltValue="qM782ra4v5ugrhuAqYxUbg==" spinCount="100000" sheet="1" objects="1" scenarios="1"/>
  <sortState ref="G23:G26">
    <sortCondition ref="G22"/>
  </sortState>
  <mergeCells count="16">
    <mergeCell ref="A39:B39"/>
    <mergeCell ref="A40:B40"/>
    <mergeCell ref="A42:B42"/>
    <mergeCell ref="A38:B38"/>
    <mergeCell ref="C22:D22"/>
    <mergeCell ref="C37:D37"/>
    <mergeCell ref="A18:C18"/>
    <mergeCell ref="A19:B19"/>
    <mergeCell ref="C15:D15"/>
    <mergeCell ref="C16:D16"/>
    <mergeCell ref="C17:D17"/>
    <mergeCell ref="A13:D13"/>
    <mergeCell ref="A14:D14"/>
    <mergeCell ref="A1:D1"/>
    <mergeCell ref="A5:B5"/>
    <mergeCell ref="B6:C6"/>
  </mergeCells>
  <pageMargins left="0.70866141732283472" right="0.70866141732283472" top="0.35433070866141736" bottom="0.55118110236220474"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9"/>
  <sheetViews>
    <sheetView showGridLines="0" workbookViewId="0">
      <selection activeCell="A3" sqref="A3:M33"/>
    </sheetView>
  </sheetViews>
  <sheetFormatPr baseColWidth="10" defaultRowHeight="15" x14ac:dyDescent="0.25"/>
  <cols>
    <col min="1" max="1" width="15.5703125" customWidth="1"/>
    <col min="2" max="2" width="29.28515625" customWidth="1"/>
    <col min="4" max="4" width="15" customWidth="1"/>
    <col min="12" max="12" width="11.42578125" customWidth="1"/>
    <col min="13" max="13" width="1.28515625" customWidth="1"/>
  </cols>
  <sheetData>
    <row r="1" spans="1:8" x14ac:dyDescent="0.25">
      <c r="A1" s="1" t="s">
        <v>30</v>
      </c>
    </row>
    <row r="3" spans="1:8" x14ac:dyDescent="0.25">
      <c r="A3" s="9"/>
      <c r="B3" s="9"/>
      <c r="C3" s="18"/>
      <c r="H3" s="19"/>
    </row>
    <row r="4" spans="1:8" x14ac:dyDescent="0.25">
      <c r="A4" s="9"/>
      <c r="B4" s="9"/>
      <c r="C4" s="18"/>
      <c r="H4" s="19"/>
    </row>
    <row r="5" spans="1:8" x14ac:dyDescent="0.25">
      <c r="A5" s="122" t="s">
        <v>260</v>
      </c>
      <c r="B5" s="27" t="s">
        <v>31</v>
      </c>
      <c r="C5" s="21" t="s">
        <v>32</v>
      </c>
      <c r="D5" s="20" t="s">
        <v>33</v>
      </c>
    </row>
    <row r="6" spans="1:8" x14ac:dyDescent="0.25">
      <c r="A6" s="123"/>
      <c r="B6" s="57" t="s">
        <v>261</v>
      </c>
      <c r="C6" s="22">
        <v>0</v>
      </c>
      <c r="D6" s="125">
        <f>+SUM(C6:C7)/C14</f>
        <v>0</v>
      </c>
    </row>
    <row r="7" spans="1:8" x14ac:dyDescent="0.25">
      <c r="A7" s="123"/>
      <c r="B7" s="57" t="s">
        <v>274</v>
      </c>
      <c r="C7" s="22">
        <v>0</v>
      </c>
      <c r="D7" s="126"/>
    </row>
    <row r="8" spans="1:8" x14ac:dyDescent="0.25">
      <c r="A8" s="123"/>
      <c r="B8" s="57" t="s">
        <v>272</v>
      </c>
      <c r="C8" s="23">
        <v>0</v>
      </c>
      <c r="D8" s="125">
        <f>1-D6</f>
        <v>1</v>
      </c>
    </row>
    <row r="9" spans="1:8" x14ac:dyDescent="0.25">
      <c r="A9" s="123"/>
      <c r="B9" s="57" t="s">
        <v>262</v>
      </c>
      <c r="C9" s="23">
        <v>1</v>
      </c>
      <c r="D9" s="127"/>
    </row>
    <row r="10" spans="1:8" x14ac:dyDescent="0.25">
      <c r="A10" s="123"/>
      <c r="B10" s="57" t="s">
        <v>263</v>
      </c>
      <c r="C10" s="23">
        <v>1</v>
      </c>
      <c r="D10" s="127"/>
    </row>
    <row r="11" spans="1:8" x14ac:dyDescent="0.25">
      <c r="A11" s="123"/>
      <c r="B11" s="57" t="s">
        <v>264</v>
      </c>
      <c r="C11" s="23">
        <v>0</v>
      </c>
      <c r="D11" s="127"/>
    </row>
    <row r="12" spans="1:8" x14ac:dyDescent="0.25">
      <c r="A12" s="123"/>
      <c r="B12" s="57" t="s">
        <v>265</v>
      </c>
      <c r="C12" s="23">
        <v>2</v>
      </c>
      <c r="D12" s="127"/>
    </row>
    <row r="13" spans="1:8" x14ac:dyDescent="0.25">
      <c r="A13" s="123"/>
      <c r="B13" s="57" t="s">
        <v>266</v>
      </c>
      <c r="C13" s="23">
        <v>0</v>
      </c>
      <c r="D13" s="126"/>
    </row>
    <row r="14" spans="1:8" x14ac:dyDescent="0.25">
      <c r="A14" s="124"/>
      <c r="B14" s="24" t="s">
        <v>34</v>
      </c>
      <c r="C14" s="25">
        <f>+SUM(C6:C13)</f>
        <v>4</v>
      </c>
      <c r="D14" s="26"/>
    </row>
    <row r="21" spans="1:9" x14ac:dyDescent="0.25">
      <c r="A21" s="128" t="s">
        <v>259</v>
      </c>
      <c r="B21" s="27" t="s">
        <v>31</v>
      </c>
      <c r="C21" s="28" t="s">
        <v>32</v>
      </c>
      <c r="D21" s="27" t="s">
        <v>35</v>
      </c>
    </row>
    <row r="22" spans="1:9" x14ac:dyDescent="0.25">
      <c r="A22" s="128"/>
      <c r="B22" s="57" t="s">
        <v>267</v>
      </c>
      <c r="C22" s="22">
        <v>0</v>
      </c>
      <c r="D22" s="125">
        <f>+SUM(C22:C23)/C29</f>
        <v>0</v>
      </c>
      <c r="H22" s="19"/>
      <c r="I22" s="19"/>
    </row>
    <row r="23" spans="1:9" x14ac:dyDescent="0.25">
      <c r="A23" s="128"/>
      <c r="B23" s="57" t="s">
        <v>275</v>
      </c>
      <c r="C23" s="22">
        <v>0</v>
      </c>
      <c r="D23" s="126"/>
    </row>
    <row r="24" spans="1:9" x14ac:dyDescent="0.25">
      <c r="A24" s="128"/>
      <c r="B24" s="57" t="s">
        <v>273</v>
      </c>
      <c r="C24" s="22">
        <v>0</v>
      </c>
      <c r="D24" s="125">
        <f>1-D22</f>
        <v>1</v>
      </c>
    </row>
    <row r="25" spans="1:9" x14ac:dyDescent="0.25">
      <c r="A25" s="128"/>
      <c r="B25" s="57" t="s">
        <v>268</v>
      </c>
      <c r="C25" s="22">
        <v>0</v>
      </c>
      <c r="D25" s="127"/>
    </row>
    <row r="26" spans="1:9" x14ac:dyDescent="0.25">
      <c r="A26" s="128"/>
      <c r="B26" s="57" t="s">
        <v>270</v>
      </c>
      <c r="C26" s="22">
        <v>1</v>
      </c>
      <c r="D26" s="127"/>
    </row>
    <row r="27" spans="1:9" x14ac:dyDescent="0.25">
      <c r="A27" s="128"/>
      <c r="B27" s="57" t="s">
        <v>269</v>
      </c>
      <c r="C27" s="22">
        <v>0</v>
      </c>
      <c r="D27" s="127"/>
    </row>
    <row r="28" spans="1:9" x14ac:dyDescent="0.25">
      <c r="A28" s="128"/>
      <c r="B28" s="57" t="s">
        <v>271</v>
      </c>
      <c r="C28" s="22">
        <v>3</v>
      </c>
      <c r="D28" s="126"/>
    </row>
    <row r="29" spans="1:9" x14ac:dyDescent="0.25">
      <c r="A29" s="128"/>
      <c r="B29" s="24" t="s">
        <v>34</v>
      </c>
      <c r="C29" s="22">
        <f>+SUM(C22:C28)</f>
        <v>4</v>
      </c>
    </row>
  </sheetData>
  <mergeCells count="6">
    <mergeCell ref="A5:A14"/>
    <mergeCell ref="D6:D7"/>
    <mergeCell ref="D8:D13"/>
    <mergeCell ref="A21:A29"/>
    <mergeCell ref="D22:D23"/>
    <mergeCell ref="D24:D2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SIREM</vt:lpstr>
      <vt:lpstr>NICHO</vt:lpstr>
      <vt:lpstr>GRAFICAS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JORGE ERNESTO GONZÁLEZ HERMIDA</cp:lastModifiedBy>
  <cp:lastPrinted>2020-03-10T18:39:21Z</cp:lastPrinted>
  <dcterms:created xsi:type="dcterms:W3CDTF">2016-10-05T16:03:51Z</dcterms:created>
  <dcterms:modified xsi:type="dcterms:W3CDTF">2020-06-01T13:41:41Z</dcterms:modified>
</cp:coreProperties>
</file>