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ondecungovco-my.sharepoint.com/personal/liz_sanchez_fondecun_gov_co/Documents/FONDECUN/ARCHIVO/SECOP II/Evaluacion/"/>
    </mc:Choice>
  </mc:AlternateContent>
  <xr:revisionPtr revIDLastSave="0" documentId="8_{B3D0CB18-5479-405D-8D17-645BC215B08D}" xr6:coauthVersionLast="47" xr6:coauthVersionMax="47" xr10:uidLastSave="{00000000-0000-0000-0000-000000000000}"/>
  <bookViews>
    <workbookView xWindow="-110" yWindow="-110" windowWidth="19420" windowHeight="10420" xr2:uid="{8A965704-BC25-400A-9747-BE99644E12E1}"/>
  </bookViews>
  <sheets>
    <sheet name="EvaluaciónOfertaEconomicaItem" sheetId="4" r:id="rId1"/>
    <sheet name="EvaluacionTotalContrato" sheetId="5" r:id="rId2"/>
    <sheet name="PuntajeXOfertaEconoHabilitada" sheetId="6" r:id="rId3"/>
  </sheets>
  <externalReferences>
    <externalReference r:id="rId4"/>
  </externalReferences>
  <definedNames>
    <definedName name="CARGOS_SALARIOS">[1]LISTAS_VALOR!$BE$2:$BO$46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0" i="4" l="1"/>
  <c r="P31" i="4"/>
  <c r="O13" i="4"/>
  <c r="O12" i="4"/>
  <c r="O5" i="4"/>
  <c r="O6" i="4"/>
  <c r="M13" i="4"/>
  <c r="M12" i="4"/>
  <c r="K13" i="4"/>
  <c r="P6" i="4"/>
  <c r="P24" i="4" s="1"/>
  <c r="P9" i="4"/>
  <c r="P20" i="4"/>
  <c r="P23" i="4"/>
  <c r="O11" i="4"/>
  <c r="O22" i="4"/>
  <c r="O23" i="4" s="1"/>
  <c r="O8" i="4"/>
  <c r="M11" i="4"/>
  <c r="O9" i="4" l="1"/>
  <c r="K22" i="4"/>
  <c r="K5" i="4"/>
  <c r="I5" i="4"/>
  <c r="I11" i="4"/>
  <c r="M22" i="4" l="1"/>
  <c r="M23" i="4" s="1"/>
  <c r="K23" i="4"/>
  <c r="I22" i="4"/>
  <c r="I23" i="4" s="1"/>
  <c r="F19" i="4"/>
  <c r="O19" i="4" s="1"/>
  <c r="F18" i="4"/>
  <c r="O18" i="4" s="1"/>
  <c r="F17" i="4"/>
  <c r="F16" i="4"/>
  <c r="O16" i="4" s="1"/>
  <c r="F15" i="4"/>
  <c r="F14" i="4"/>
  <c r="I14" i="4" s="1"/>
  <c r="I13" i="4"/>
  <c r="K12" i="4"/>
  <c r="I12" i="4"/>
  <c r="K11" i="4"/>
  <c r="M5" i="4"/>
  <c r="M6" i="4" s="1"/>
  <c r="K6" i="4"/>
  <c r="I6" i="4"/>
  <c r="O14" i="4" l="1"/>
  <c r="O15" i="4"/>
  <c r="I15" i="4"/>
  <c r="O17" i="4"/>
  <c r="I17" i="4"/>
  <c r="M8" i="4"/>
  <c r="M9" i="4" s="1"/>
  <c r="K8" i="4"/>
  <c r="K9" i="4" s="1"/>
  <c r="I8" i="4"/>
  <c r="I9" i="4" s="1"/>
  <c r="M14" i="4"/>
  <c r="K14" i="4"/>
  <c r="M15" i="4"/>
  <c r="K15" i="4"/>
  <c r="M16" i="4"/>
  <c r="K16" i="4"/>
  <c r="I16" i="4"/>
  <c r="M17" i="4"/>
  <c r="K17" i="4"/>
  <c r="M18" i="4"/>
  <c r="K18" i="4"/>
  <c r="I18" i="4"/>
  <c r="M19" i="4"/>
  <c r="K19" i="4"/>
  <c r="I19" i="4"/>
  <c r="O20" i="4" l="1"/>
  <c r="N24" i="4" s="1"/>
  <c r="I20" i="4"/>
  <c r="K20" i="4"/>
  <c r="J24" i="4" s="1"/>
  <c r="M20" i="4"/>
  <c r="L24" i="4" s="1"/>
  <c r="L25" i="4" l="1"/>
  <c r="L26" i="4" s="1"/>
  <c r="J25" i="4"/>
  <c r="J26" i="4" s="1"/>
  <c r="N25" i="4"/>
  <c r="N26" i="4" s="1"/>
  <c r="H24" i="4"/>
  <c r="H25" i="4" l="1"/>
  <c r="H26" i="4"/>
</calcChain>
</file>

<file path=xl/sharedStrings.xml><?xml version="1.0" encoding="utf-8"?>
<sst xmlns="http://schemas.openxmlformats.org/spreadsheetml/2006/main" count="127" uniqueCount="87">
  <si>
    <t>ID</t>
  </si>
  <si>
    <t>CONCEPTO</t>
  </si>
  <si>
    <t>ESPECIFICACIONES</t>
  </si>
  <si>
    <t>UNIDAD DE MEDIDA</t>
  </si>
  <si>
    <t>CANTIDAD REQUERIDA</t>
  </si>
  <si>
    <t>TIEMPO DE EJECUCIÓN (MESES)</t>
  </si>
  <si>
    <t>ALMACENAMIENTO Y CUSTODIA</t>
  </si>
  <si>
    <t>1.1</t>
  </si>
  <si>
    <t>Almacenamiento y custodia</t>
  </si>
  <si>
    <t>Cajas Ref X200</t>
  </si>
  <si>
    <t>SUBTOTAL</t>
  </si>
  <si>
    <t>DIGITALIZACIÓN</t>
  </si>
  <si>
    <t>2.1</t>
  </si>
  <si>
    <t>Digitalización documental</t>
  </si>
  <si>
    <t>Digitalización de documentos desde soporte papel tamaño oficio o carta (proceso con fines de consulta en blanco y negro a 300 DPI). Realizar entrega a supervisión en disco duro.</t>
  </si>
  <si>
    <t>Imagen</t>
  </si>
  <si>
    <t>Durante la ejecución del contrato</t>
  </si>
  <si>
    <t>TRASLADOS Y CONSULTAS</t>
  </si>
  <si>
    <t>3.1</t>
  </si>
  <si>
    <t>Consulta</t>
  </si>
  <si>
    <t>Recuperación de unidades de almacenamiento para consulta (caja) NORMAL + traslado ida y recolección</t>
  </si>
  <si>
    <t>3.2</t>
  </si>
  <si>
    <t>Recuperación de unidades de almacenamiento para consulta (caja) URGENTE + traslado ida y recolección</t>
  </si>
  <si>
    <t>3.3</t>
  </si>
  <si>
    <t>Realmacenamiento</t>
  </si>
  <si>
    <t>Realmacenamiento de unidad de almacenamiento que fue devuelta de consulta</t>
  </si>
  <si>
    <t>3.4</t>
  </si>
  <si>
    <t>Transporte inicial</t>
  </si>
  <si>
    <r>
      <t xml:space="preserve">Traslado de la totalidad de cajas de archivo Ref. X200, que incluya el cargue al vehículo y descargue desde el sitio de origen hasta la bodega del contratista entrante </t>
    </r>
    <r>
      <rPr>
        <b/>
        <sz val="10"/>
        <color theme="1"/>
        <rFont val="Arial Narrow"/>
        <family val="2"/>
      </rPr>
      <t>(única actividad al iniciar el contrato)</t>
    </r>
  </si>
  <si>
    <t>Al inicio del contrato</t>
  </si>
  <si>
    <t>3.5</t>
  </si>
  <si>
    <t>Cuelgue inicial</t>
  </si>
  <si>
    <t>Cuelgue inicial de la totalidad de cajas de archivo Ref. X200, al iniciar el contrato</t>
  </si>
  <si>
    <t>3.6</t>
  </si>
  <si>
    <t>Punteo inicial</t>
  </si>
  <si>
    <t>Punteo inicial de la totalidad de cajas de archivo Ref. X200, al iniciar el contrato</t>
  </si>
  <si>
    <t>3.7</t>
  </si>
  <si>
    <t>Descuelgue inicial</t>
  </si>
  <si>
    <t>Descuelgue inicial a piso de la totalidad de cajas de archivo Ref. X200, al inicio del contrato</t>
  </si>
  <si>
    <t>3.8</t>
  </si>
  <si>
    <t>Descuelgue final</t>
  </si>
  <si>
    <t>Descuelgue final a piso de la totalidad de cajas de archivo Ref. X200, al finalizar el contrato</t>
  </si>
  <si>
    <t>Al final del contrato</t>
  </si>
  <si>
    <t>3.9</t>
  </si>
  <si>
    <t>Punteo final</t>
  </si>
  <si>
    <t>Punteo final de la totalidad de cajas de archivo Ref. X200, al finalizar el contrato</t>
  </si>
  <si>
    <t>ACTIVIDADES DE SISTEMA INTEGRADO DE CONSERVACIÓN</t>
  </si>
  <si>
    <t>4.1</t>
  </si>
  <si>
    <t>Saneamiento ambiental</t>
  </si>
  <si>
    <r>
      <t xml:space="preserve">Llevar a cabo las acciones necesarias que permitan realizar la fumigación, desinfección, desratización y desinsectación de las instalaciones de la entidad donde se custodia el archivo. </t>
    </r>
    <r>
      <rPr>
        <b/>
        <sz val="10"/>
        <color theme="1"/>
        <rFont val="Arial Narrow"/>
        <family val="2"/>
      </rPr>
      <t>Actividad semestral a la totalidad de las cajas custodiadas</t>
    </r>
  </si>
  <si>
    <t>Actividad semestral</t>
  </si>
  <si>
    <t>Semestral</t>
  </si>
  <si>
    <t>PROTECH INGENIERIA S.A.S</t>
  </si>
  <si>
    <t>UT FONDECÚN</t>
  </si>
  <si>
    <t>CUSTODIA FONDECUN 2024</t>
  </si>
  <si>
    <t>VALOR PRECIOS TECHO</t>
  </si>
  <si>
    <t>VALOR TOTAL</t>
  </si>
  <si>
    <t>RESULTADO</t>
  </si>
  <si>
    <t>HABIL</t>
  </si>
  <si>
    <t>COMPAÑÍA DE SERVICIOS ARCHIVISTICOS Y TECNOLOGICOS S.A.S EN REORGANIZACION</t>
  </si>
  <si>
    <t>PUNTAJE PROPUESTA ECONÓMICA</t>
  </si>
  <si>
    <t>RESULTADO HABILITANTE OFERTA ECONÓMICA</t>
  </si>
  <si>
    <t>PUNTAJE POR OFERTA ECONÓMICA HABILITADA</t>
  </si>
  <si>
    <t xml:space="preserve">VALOR PROPUESTA ECONOMICA </t>
  </si>
  <si>
    <t>PROPONENTE SE MANTIENTE POR DEBAJO DE LOS PRECIOS TECHO.</t>
  </si>
  <si>
    <t>VALOR UNITARIO SIN IVA</t>
  </si>
  <si>
    <t>VALOR TOTAL INCLUIDO SIN IVA</t>
  </si>
  <si>
    <t>REQUERIMIENTOS ARCHIVO CENTRAL</t>
  </si>
  <si>
    <t>SUBTOTAL SIN IVA</t>
  </si>
  <si>
    <t>VALOR PRECIOS TECHO CON IVA</t>
  </si>
  <si>
    <t>IVA</t>
  </si>
  <si>
    <t>PROPONENTES</t>
  </si>
  <si>
    <t>P1. COMPAÑÍA DE SERVICIOS ARCHIVISTICOS Y
TECNOLOGICOS S.A.S EN REORGANIZACION</t>
  </si>
  <si>
    <t>P2. PROTECH INGENIERIA S.A.S</t>
  </si>
  <si>
    <t>P3. UT FONDECÚN</t>
  </si>
  <si>
    <t>P4. CUSTODIA FONDECUN 2024</t>
  </si>
  <si>
    <t>TOTAL PRECIOS</t>
  </si>
  <si>
    <t>Cajas de archivo en papel Re. X200</t>
  </si>
  <si>
    <t>PROPONENTE RECHAZADO POR SUPERAR LOS PRECIOS TECHO DE ACUERDO CON LO ESTIPULADO EN EL NUMERAL 4,1 DEL PLIEGO DE CONDICIONES</t>
  </si>
  <si>
    <t>PRECIO ARTIFICIALMENTE BAJO</t>
  </si>
  <si>
    <t>ANÁLISIS DE PRECIO ARTIFICIALMENTE BAJO</t>
  </si>
  <si>
    <t>Se solicita al proponente explique las razones que sustentan el valor ofrecido teniendo en cuenta que se encuentra menor en el 20% del valor total ofrecido por la entidad</t>
  </si>
  <si>
    <t>OBSERVACION</t>
  </si>
  <si>
    <t>Se solicita al proponente explique las razones que sustentan el valor ofrecido por posible precio aritificialmente bajo, de conformidad con lo establecido en el artículo 2.2.1.1.2.2.4 del Decreto 1082 de 2015</t>
  </si>
  <si>
    <t xml:space="preserve">Sobrepasa el presupuesto oficial estimado, el cual corresponde a $149.998.423 </t>
  </si>
  <si>
    <t>RECHZADO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</si>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</sst>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-&quot;$&quot;\ * #,##0_-;\-&quot;$&quot;\ * #,##0_-;_-&quot;$&quot;\ * &quot;-&quot;??_-;_-@_-"/>
    <numFmt numFmtId="166" formatCode="_-* #,##0_-;\-* #,##0_-;_-* &quot;-&quot;??_-;_-@_-"/>
    <numFmt numFmtId="171" formatCode="0.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b/>
      <sz val="10"/>
      <color theme="1"/>
      <name val="Arial Narrow"/>
      <family val="2"/>
    </font>
    <font>
      <b/>
      <sz val="14"/>
      <name val="Arial Narrow"/>
      <family val="2"/>
    </font>
    <font>
      <b/>
      <sz val="10"/>
      <name val="Arial Narrow"/>
      <family val="2"/>
    </font>
    <font>
      <b/>
      <sz val="14"/>
      <color rgb="FFFF0000"/>
      <name val="Arial Narrow"/>
      <family val="2"/>
    </font>
    <font>
      <sz val="14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b/>
      <sz val="12"/>
      <color theme="0"/>
      <name val="Arial Narrow"/>
      <family val="2"/>
    </font>
    <font>
      <sz val="12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4"/>
      <color theme="1"/>
      <name val="Arial Narrow"/>
      <family val="2"/>
    </font>
    <font>
      <b/>
      <sz val="18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9">
    <xf numFmtId="0" fontId="0" fillId="0" borderId="0" xfId="0"/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right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2" fillId="0" borderId="0" xfId="1" applyNumberFormat="1" applyFont="1" applyAlignment="1">
      <alignment horizontal="right" vertical="center"/>
    </xf>
    <xf numFmtId="0" fontId="6" fillId="4" borderId="1" xfId="0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65" fontId="3" fillId="2" borderId="1" xfId="3" applyNumberFormat="1" applyFont="1" applyFill="1" applyBorder="1" applyAlignment="1">
      <alignment horizontal="center" vertical="center" wrapText="1"/>
    </xf>
    <xf numFmtId="165" fontId="2" fillId="0" borderId="1" xfId="3" applyNumberFormat="1" applyFont="1" applyBorder="1" applyAlignment="1">
      <alignment horizontal="center" vertical="center"/>
    </xf>
    <xf numFmtId="165" fontId="2" fillId="0" borderId="1" xfId="3" applyNumberFormat="1" applyFont="1" applyBorder="1" applyAlignment="1">
      <alignment horizontal="center" vertical="center" wrapText="1"/>
    </xf>
    <xf numFmtId="165" fontId="2" fillId="0" borderId="0" xfId="3" applyNumberFormat="1" applyFont="1" applyAlignment="1">
      <alignment horizontal="center" vertical="center"/>
    </xf>
    <xf numFmtId="166" fontId="3" fillId="2" borderId="1" xfId="2" applyNumberFormat="1" applyFont="1" applyFill="1" applyBorder="1" applyAlignment="1">
      <alignment horizontal="center" vertical="center" wrapText="1"/>
    </xf>
    <xf numFmtId="166" fontId="2" fillId="0" borderId="1" xfId="2" applyNumberFormat="1" applyFont="1" applyBorder="1" applyAlignment="1">
      <alignment horizontal="center" vertical="center"/>
    </xf>
    <xf numFmtId="166" fontId="2" fillId="0" borderId="0" xfId="2" applyNumberFormat="1" applyFont="1" applyAlignment="1">
      <alignment horizontal="center" vertical="center"/>
    </xf>
    <xf numFmtId="9" fontId="2" fillId="0" borderId="0" xfId="0" applyNumberFormat="1" applyFont="1" applyAlignment="1">
      <alignment vertical="center" wrapText="1"/>
    </xf>
    <xf numFmtId="0" fontId="0" fillId="0" borderId="0" xfId="0" applyAlignment="1">
      <alignment horizontal="center"/>
    </xf>
    <xf numFmtId="164" fontId="5" fillId="0" borderId="1" xfId="1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2" fillId="0" borderId="0" xfId="3" applyNumberFormat="1" applyFont="1" applyFill="1" applyBorder="1" applyAlignment="1">
      <alignment horizontal="center" vertical="center"/>
    </xf>
    <xf numFmtId="164" fontId="2" fillId="0" borderId="0" xfId="1" applyNumberFormat="1" applyFont="1" applyFill="1" applyBorder="1" applyAlignment="1">
      <alignment horizontal="right" vertical="center"/>
    </xf>
    <xf numFmtId="0" fontId="8" fillId="10" borderId="1" xfId="0" applyFont="1" applyFill="1" applyBorder="1" applyAlignment="1">
      <alignment horizontal="center" vertical="center"/>
    </xf>
    <xf numFmtId="164" fontId="5" fillId="10" borderId="1" xfId="1" applyNumberFormat="1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64" fontId="9" fillId="0" borderId="1" xfId="1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2" fillId="11" borderId="1" xfId="0" applyFont="1" applyFill="1" applyBorder="1" applyAlignment="1">
      <alignment horizontal="center" vertical="center"/>
    </xf>
    <xf numFmtId="164" fontId="9" fillId="11" borderId="1" xfId="1" applyNumberFormat="1" applyFont="1" applyFill="1" applyBorder="1" applyAlignment="1">
      <alignment horizontal="center" vertical="center"/>
    </xf>
    <xf numFmtId="0" fontId="13" fillId="11" borderId="1" xfId="0" applyFont="1" applyFill="1" applyBorder="1" applyAlignment="1">
      <alignment horizontal="center" vertical="center"/>
    </xf>
    <xf numFmtId="164" fontId="3" fillId="12" borderId="1" xfId="1" applyNumberFormat="1" applyFont="1" applyFill="1" applyBorder="1" applyAlignment="1">
      <alignment horizontal="right" vertical="center" wrapText="1"/>
    </xf>
    <xf numFmtId="164" fontId="2" fillId="8" borderId="1" xfId="1" applyNumberFormat="1" applyFont="1" applyFill="1" applyBorder="1" applyAlignment="1">
      <alignment horizontal="right" vertical="center" wrapText="1"/>
    </xf>
    <xf numFmtId="165" fontId="2" fillId="0" borderId="0" xfId="3" applyNumberFormat="1" applyFont="1" applyFill="1" applyAlignment="1">
      <alignment vertical="center" wrapText="1"/>
    </xf>
    <xf numFmtId="165" fontId="4" fillId="0" borderId="0" xfId="3" applyNumberFormat="1" applyFont="1" applyFill="1" applyAlignment="1">
      <alignment vertical="center" wrapText="1"/>
    </xf>
    <xf numFmtId="165" fontId="2" fillId="0" borderId="0" xfId="3" applyNumberFormat="1" applyFont="1" applyFill="1" applyAlignment="1">
      <alignment vertical="center"/>
    </xf>
    <xf numFmtId="164" fontId="2" fillId="6" borderId="1" xfId="1" applyNumberFormat="1" applyFont="1" applyFill="1" applyBorder="1" applyAlignment="1">
      <alignment horizontal="right" vertical="center" wrapText="1"/>
    </xf>
    <xf numFmtId="165" fontId="14" fillId="0" borderId="1" xfId="3" applyNumberFormat="1" applyFont="1" applyFill="1" applyBorder="1" applyAlignment="1">
      <alignment vertical="center"/>
    </xf>
    <xf numFmtId="164" fontId="17" fillId="0" borderId="1" xfId="1" applyNumberFormat="1" applyFont="1" applyFill="1" applyBorder="1" applyAlignment="1">
      <alignment horizontal="center" vertical="center" wrapText="1"/>
    </xf>
    <xf numFmtId="164" fontId="18" fillId="0" borderId="1" xfId="1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164" fontId="5" fillId="8" borderId="1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4" fontId="17" fillId="0" borderId="1" xfId="1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5" fontId="15" fillId="3" borderId="1" xfId="3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165" fontId="16" fillId="0" borderId="1" xfId="3" applyNumberFormat="1" applyFont="1" applyBorder="1" applyAlignment="1">
      <alignment horizontal="center" vertical="center"/>
    </xf>
    <xf numFmtId="165" fontId="11" fillId="12" borderId="10" xfId="3" applyNumberFormat="1" applyFont="1" applyFill="1" applyBorder="1" applyAlignment="1">
      <alignment horizontal="center" vertical="center" wrapText="1"/>
    </xf>
    <xf numFmtId="165" fontId="11" fillId="12" borderId="12" xfId="3" applyNumberFormat="1" applyFont="1" applyFill="1" applyBorder="1" applyAlignment="1">
      <alignment horizontal="center" vertical="center" wrapText="1"/>
    </xf>
    <xf numFmtId="165" fontId="11" fillId="12" borderId="11" xfId="3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5" fillId="9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165" fontId="2" fillId="10" borderId="1" xfId="3" applyNumberFormat="1" applyFont="1" applyFill="1" applyBorder="1" applyAlignment="1">
      <alignment horizontal="center" vertical="center" wrapText="1"/>
    </xf>
    <xf numFmtId="165" fontId="2" fillId="5" borderId="1" xfId="3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4" fontId="3" fillId="2" borderId="10" xfId="1" applyNumberFormat="1" applyFont="1" applyFill="1" applyBorder="1" applyAlignment="1">
      <alignment horizontal="center" vertical="center" wrapText="1"/>
    </xf>
    <xf numFmtId="164" fontId="3" fillId="2" borderId="11" xfId="1" applyNumberFormat="1" applyFont="1" applyFill="1" applyBorder="1" applyAlignment="1">
      <alignment horizontal="center" vertical="center" wrapText="1"/>
    </xf>
    <xf numFmtId="164" fontId="3" fillId="2" borderId="7" xfId="1" applyNumberFormat="1" applyFont="1" applyFill="1" applyBorder="1" applyAlignment="1">
      <alignment horizontal="center" vertical="center" wrapText="1"/>
    </xf>
    <xf numFmtId="164" fontId="3" fillId="2" borderId="8" xfId="1" applyNumberFormat="1" applyFont="1" applyFill="1" applyBorder="1" applyAlignment="1">
      <alignment horizontal="center" vertical="center" wrapText="1"/>
    </xf>
    <xf numFmtId="164" fontId="11" fillId="2" borderId="10" xfId="1" applyNumberFormat="1" applyFont="1" applyFill="1" applyBorder="1" applyAlignment="1">
      <alignment horizontal="center" vertical="center" wrapText="1"/>
    </xf>
    <xf numFmtId="164" fontId="11" fillId="2" borderId="11" xfId="1" applyNumberFormat="1" applyFont="1" applyFill="1" applyBorder="1" applyAlignment="1">
      <alignment horizontal="center" vertical="center" wrapText="1"/>
    </xf>
    <xf numFmtId="164" fontId="11" fillId="2" borderId="2" xfId="1" applyNumberFormat="1" applyFont="1" applyFill="1" applyBorder="1" applyAlignment="1">
      <alignment horizontal="center" vertical="center" wrapText="1"/>
    </xf>
    <xf numFmtId="164" fontId="11" fillId="2" borderId="4" xfId="1" applyNumberFormat="1" applyFont="1" applyFill="1" applyBorder="1" applyAlignment="1">
      <alignment horizontal="center" vertical="center" wrapText="1"/>
    </xf>
    <xf numFmtId="164" fontId="11" fillId="2" borderId="3" xfId="1" applyNumberFormat="1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171" fontId="10" fillId="0" borderId="14" xfId="0" applyNumberFormat="1" applyFont="1" applyBorder="1" applyAlignment="1">
      <alignment horizontal="center" vertical="center" wrapText="1"/>
    </xf>
    <xf numFmtId="171" fontId="0" fillId="0" borderId="0" xfId="0" applyNumberFormat="1"/>
  </cellXfs>
  <cellStyles count="4">
    <cellStyle name="Millares" xfId="2" builtinId="3"/>
    <cellStyle name="Moneda" xfId="3" builtinId="4"/>
    <cellStyle name="Moneda 30" xfId="1" xr:uid="{97A8DEF1-55C0-41B8-9D37-98ABA976706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17/10/relationships/person" Target="persons/person.xml"/></Relationships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/Users/luis.correcha/OneDrive%20-%20Servicios%20Postales%20Nacionales%20S.A/ESTRUCTURACI&#211;N%20DE%20PROYECTOS/3.%20Preventas/MINTIC/10.%20RFI_CUSTODIA%20+%20GD%20+%20CAD_JUL-22/COTIZADOR/7374_Cotizador_FON%20TIC_20220713_V1.xlsx?798A6E00" TargetMode="External"/><Relationship Id="rId1" Type="http://schemas.openxmlformats.org/officeDocument/2006/relationships/externalLinkPath" Target="file:///\\798A6E00\7374_Cotizador_FON%20TIC_20220713_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 BASICA"/>
      <sheetName val="PYG"/>
      <sheetName val="DESCUENTOS"/>
      <sheetName val="FISICA - ELEC"/>
      <sheetName val="PERSONAL"/>
      <sheetName val="PRESTACIONES"/>
      <sheetName val="LISTAS_VALOR"/>
      <sheetName val="LISTAS DESPLEGABLES CORREO"/>
      <sheetName val="PET"/>
      <sheetName val="DATOS PET"/>
      <sheetName val="INS - EQU "/>
      <sheetName val="OTROS"/>
      <sheetName val="GD"/>
      <sheetName val="COTIZACIÓN AGestión"/>
      <sheetName val="COTIZACIÓN ACentral"/>
      <sheetName val="Cantidades 2024"/>
      <sheetName val="Organización 2024"/>
      <sheetName val="Descripción 2024"/>
      <sheetName val="Digitalización 2024"/>
      <sheetName val="Cantidades 2023"/>
      <sheetName val="Organización 2023"/>
      <sheetName val="Descripción 2023"/>
      <sheetName val="Digitalización 2023"/>
      <sheetName val="Cantidades Dic. 2022"/>
      <sheetName val="Organización Dic. 2022"/>
      <sheetName val="Descripción Dic. 2022"/>
      <sheetName val="Digitalización Dic. 2022"/>
      <sheetName val="Insumos MinTIC"/>
      <sheetName val="Cotización Insumos"/>
      <sheetName val="Cotización Almarchivos"/>
      <sheetName val="Soporte Cotización Saneamientos"/>
      <sheetName val="Cuadro Resumen ACentral"/>
      <sheetName val="TOTAL"/>
      <sheetName val="CODE"/>
      <sheetName val="COBERTURA PTO"/>
      <sheetName val="DATOS CORREO"/>
      <sheetName val="LISTAS"/>
      <sheetName val="BOLSA INSUMOS"/>
      <sheetName val="%desp"/>
      <sheetName val="%desf"/>
      <sheetName val="TERCERO"/>
      <sheetName val="CARG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DAF9B-82AE-49C9-B909-B0ACAB790922}">
  <dimension ref="A1:P34"/>
  <sheetViews>
    <sheetView showGridLines="0" tabSelected="1" topLeftCell="D1" zoomScale="85" zoomScaleNormal="85" workbookViewId="0">
      <pane ySplit="3" topLeftCell="A33" activePane="bottomLeft" state="frozen"/>
      <selection pane="bottomLeft" activeCell="I39" sqref="I39"/>
    </sheetView>
  </sheetViews>
  <sheetFormatPr baseColWidth="10" defaultColWidth="11.453125" defaultRowHeight="13" x14ac:dyDescent="0.35"/>
  <cols>
    <col min="1" max="1" width="5.1796875" style="11" customWidth="1"/>
    <col min="2" max="2" width="13.7265625" style="12" bestFit="1" customWidth="1"/>
    <col min="3" max="3" width="45.7265625" style="12" customWidth="1"/>
    <col min="4" max="4" width="3.7265625" style="12" customWidth="1"/>
    <col min="5" max="5" width="11.54296875" style="13" bestFit="1" customWidth="1"/>
    <col min="6" max="6" width="12.26953125" style="24" customWidth="1"/>
    <col min="7" max="7" width="20" style="11" customWidth="1"/>
    <col min="8" max="8" width="18.54296875" style="21" customWidth="1"/>
    <col min="9" max="9" width="18.54296875" style="14" customWidth="1"/>
    <col min="10" max="10" width="18.54296875" style="21" customWidth="1"/>
    <col min="11" max="11" width="18.54296875" style="14" customWidth="1"/>
    <col min="12" max="12" width="18.54296875" style="21" customWidth="1"/>
    <col min="13" max="13" width="18.54296875" style="14" customWidth="1"/>
    <col min="14" max="14" width="18.54296875" style="21" customWidth="1"/>
    <col min="15" max="15" width="18.54296875" style="14" customWidth="1"/>
    <col min="16" max="16" width="18.26953125" style="50" customWidth="1"/>
    <col min="17" max="16384" width="11.453125" style="1"/>
  </cols>
  <sheetData>
    <row r="1" spans="1:16" ht="22.5" x14ac:dyDescent="0.35">
      <c r="A1" s="68" t="s">
        <v>67</v>
      </c>
      <c r="B1" s="68"/>
      <c r="C1" s="68"/>
      <c r="D1" s="68"/>
      <c r="E1" s="68"/>
      <c r="F1" s="68"/>
      <c r="G1" s="68"/>
      <c r="H1" s="69" t="s">
        <v>71</v>
      </c>
      <c r="I1" s="69"/>
      <c r="J1" s="69"/>
      <c r="K1" s="69"/>
      <c r="L1" s="69"/>
      <c r="M1" s="69"/>
      <c r="N1" s="69"/>
      <c r="O1" s="69"/>
      <c r="P1" s="70" t="s">
        <v>69</v>
      </c>
    </row>
    <row r="2" spans="1:16" ht="76.5" customHeight="1" x14ac:dyDescent="0.35">
      <c r="A2" s="68"/>
      <c r="B2" s="68"/>
      <c r="C2" s="68"/>
      <c r="D2" s="68"/>
      <c r="E2" s="68"/>
      <c r="F2" s="68"/>
      <c r="G2" s="68"/>
      <c r="H2" s="55" t="s">
        <v>72</v>
      </c>
      <c r="I2" s="56"/>
      <c r="J2" s="75" t="s">
        <v>73</v>
      </c>
      <c r="K2" s="75"/>
      <c r="L2" s="57" t="s">
        <v>74</v>
      </c>
      <c r="M2" s="57"/>
      <c r="N2" s="79" t="s">
        <v>75</v>
      </c>
      <c r="O2" s="79"/>
      <c r="P2" s="71"/>
    </row>
    <row r="3" spans="1:16" ht="26" x14ac:dyDescent="0.35">
      <c r="A3" s="2" t="s">
        <v>0</v>
      </c>
      <c r="B3" s="2" t="s">
        <v>1</v>
      </c>
      <c r="C3" s="76" t="s">
        <v>2</v>
      </c>
      <c r="D3" s="76"/>
      <c r="E3" s="2" t="s">
        <v>3</v>
      </c>
      <c r="F3" s="22" t="s">
        <v>4</v>
      </c>
      <c r="G3" s="2" t="s">
        <v>5</v>
      </c>
      <c r="H3" s="18" t="s">
        <v>65</v>
      </c>
      <c r="I3" s="17" t="s">
        <v>66</v>
      </c>
      <c r="J3" s="18" t="s">
        <v>65</v>
      </c>
      <c r="K3" s="17" t="s">
        <v>66</v>
      </c>
      <c r="L3" s="18" t="s">
        <v>65</v>
      </c>
      <c r="M3" s="17" t="s">
        <v>66</v>
      </c>
      <c r="N3" s="18" t="s">
        <v>65</v>
      </c>
      <c r="O3" s="17" t="s">
        <v>66</v>
      </c>
      <c r="P3" s="72"/>
    </row>
    <row r="4" spans="1:16" ht="12.75" customHeight="1" x14ac:dyDescent="0.35">
      <c r="A4" s="15">
        <v>1</v>
      </c>
      <c r="B4" s="65" t="s">
        <v>6</v>
      </c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</row>
    <row r="5" spans="1:16" ht="26" x14ac:dyDescent="0.35">
      <c r="A5" s="5" t="s">
        <v>7</v>
      </c>
      <c r="B5" s="6" t="s">
        <v>8</v>
      </c>
      <c r="C5" s="77" t="s">
        <v>77</v>
      </c>
      <c r="D5" s="78"/>
      <c r="E5" s="7" t="s">
        <v>9</v>
      </c>
      <c r="F5" s="23">
        <v>4700</v>
      </c>
      <c r="G5" s="5">
        <v>6</v>
      </c>
      <c r="H5" s="19">
        <v>427</v>
      </c>
      <c r="I5" s="8">
        <f>(+H5*G5*F5)</f>
        <v>12041400</v>
      </c>
      <c r="J5" s="19">
        <v>3306</v>
      </c>
      <c r="K5" s="51">
        <f>+J5*F5*G5</f>
        <v>93229200</v>
      </c>
      <c r="L5" s="19">
        <v>571</v>
      </c>
      <c r="M5" s="8">
        <f>+L5*F5*G5</f>
        <v>16102200</v>
      </c>
      <c r="N5" s="19">
        <v>700</v>
      </c>
      <c r="O5" s="51">
        <f>+N5*F5*G5</f>
        <v>19740000</v>
      </c>
      <c r="P5" s="47">
        <v>23829000</v>
      </c>
    </row>
    <row r="6" spans="1:16" s="9" customFormat="1" ht="15" customHeight="1" x14ac:dyDescent="0.35">
      <c r="A6" s="73" t="s">
        <v>10</v>
      </c>
      <c r="B6" s="74"/>
      <c r="C6" s="74"/>
      <c r="D6" s="74"/>
      <c r="E6" s="74"/>
      <c r="F6" s="74"/>
      <c r="G6" s="4"/>
      <c r="H6" s="3"/>
      <c r="I6" s="3">
        <f t="shared" ref="I6:M6" si="0">SUM(I5)</f>
        <v>12041400</v>
      </c>
      <c r="J6" s="3"/>
      <c r="K6" s="3">
        <f t="shared" si="0"/>
        <v>93229200</v>
      </c>
      <c r="L6" s="3"/>
      <c r="M6" s="3">
        <f t="shared" si="0"/>
        <v>16102200</v>
      </c>
      <c r="N6" s="3"/>
      <c r="O6" s="3">
        <f t="shared" ref="O6:P6" si="1">SUM(O5)</f>
        <v>19740000</v>
      </c>
      <c r="P6" s="46">
        <f t="shared" si="1"/>
        <v>23829000</v>
      </c>
    </row>
    <row r="7" spans="1:16" ht="12.75" customHeight="1" x14ac:dyDescent="0.35">
      <c r="A7" s="15">
        <v>2</v>
      </c>
      <c r="B7" s="65" t="s">
        <v>11</v>
      </c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</row>
    <row r="8" spans="1:16" ht="47.25" customHeight="1" x14ac:dyDescent="0.35">
      <c r="A8" s="5" t="s">
        <v>12</v>
      </c>
      <c r="B8" s="6" t="s">
        <v>13</v>
      </c>
      <c r="C8" s="77" t="s">
        <v>14</v>
      </c>
      <c r="D8" s="78"/>
      <c r="E8" s="7" t="s">
        <v>15</v>
      </c>
      <c r="F8" s="23">
        <v>500700</v>
      </c>
      <c r="G8" s="16" t="s">
        <v>16</v>
      </c>
      <c r="H8" s="19">
        <v>135</v>
      </c>
      <c r="I8" s="8">
        <f>+H8*F8</f>
        <v>67594500</v>
      </c>
      <c r="J8" s="19">
        <v>126</v>
      </c>
      <c r="K8" s="8">
        <f>+J8*F8</f>
        <v>63088200</v>
      </c>
      <c r="L8" s="20">
        <v>82</v>
      </c>
      <c r="M8" s="8">
        <f>+L8*F8</f>
        <v>41057400</v>
      </c>
      <c r="N8" s="19">
        <v>135</v>
      </c>
      <c r="O8" s="8">
        <f>+N8*F8</f>
        <v>67594500</v>
      </c>
      <c r="P8" s="47">
        <v>96635100</v>
      </c>
    </row>
    <row r="9" spans="1:16" s="9" customFormat="1" ht="15" customHeight="1" x14ac:dyDescent="0.35">
      <c r="A9" s="73" t="s">
        <v>10</v>
      </c>
      <c r="B9" s="74"/>
      <c r="C9" s="74"/>
      <c r="D9" s="74"/>
      <c r="E9" s="74"/>
      <c r="F9" s="74"/>
      <c r="G9" s="4"/>
      <c r="H9" s="3"/>
      <c r="I9" s="3">
        <f t="shared" ref="I9:M9" si="2">SUM(I8)</f>
        <v>67594500</v>
      </c>
      <c r="J9" s="3"/>
      <c r="K9" s="3">
        <f t="shared" si="2"/>
        <v>63088200</v>
      </c>
      <c r="L9" s="3"/>
      <c r="M9" s="3">
        <f t="shared" si="2"/>
        <v>41057400</v>
      </c>
      <c r="N9" s="3"/>
      <c r="O9" s="3">
        <f t="shared" ref="O9:P9" si="3">SUM(O8)</f>
        <v>67594500</v>
      </c>
      <c r="P9" s="46">
        <f t="shared" si="3"/>
        <v>96635100</v>
      </c>
    </row>
    <row r="10" spans="1:16" ht="12.75" customHeight="1" x14ac:dyDescent="0.35">
      <c r="A10" s="15">
        <v>3</v>
      </c>
      <c r="B10" s="65" t="s">
        <v>17</v>
      </c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</row>
    <row r="11" spans="1:16" ht="30.75" customHeight="1" x14ac:dyDescent="0.35">
      <c r="A11" s="5" t="s">
        <v>18</v>
      </c>
      <c r="B11" s="6" t="s">
        <v>19</v>
      </c>
      <c r="C11" s="80" t="s">
        <v>20</v>
      </c>
      <c r="D11" s="81"/>
      <c r="E11" s="7" t="s">
        <v>9</v>
      </c>
      <c r="F11" s="23">
        <v>3</v>
      </c>
      <c r="G11" s="5">
        <v>6</v>
      </c>
      <c r="H11" s="19">
        <v>8824</v>
      </c>
      <c r="I11" s="8">
        <f>+H11*G11*F11</f>
        <v>158832</v>
      </c>
      <c r="J11" s="19">
        <v>87048</v>
      </c>
      <c r="K11" s="51">
        <f>+J11*F11*G11</f>
        <v>1566864</v>
      </c>
      <c r="L11" s="19">
        <v>58824</v>
      </c>
      <c r="M11" s="51">
        <f>+L11*F11*G11</f>
        <v>1058832</v>
      </c>
      <c r="N11" s="19">
        <v>15000</v>
      </c>
      <c r="O11" s="51">
        <f>+N11*F11*G11</f>
        <v>270000</v>
      </c>
      <c r="P11" s="47">
        <v>400524</v>
      </c>
    </row>
    <row r="12" spans="1:16" ht="30.75" customHeight="1" x14ac:dyDescent="0.35">
      <c r="A12" s="5" t="s">
        <v>21</v>
      </c>
      <c r="B12" s="6" t="s">
        <v>19</v>
      </c>
      <c r="C12" s="80" t="s">
        <v>22</v>
      </c>
      <c r="D12" s="81"/>
      <c r="E12" s="7" t="s">
        <v>9</v>
      </c>
      <c r="F12" s="23">
        <v>1</v>
      </c>
      <c r="G12" s="5">
        <v>6</v>
      </c>
      <c r="H12" s="19">
        <v>18908</v>
      </c>
      <c r="I12" s="8">
        <f>+H12*G12*F12</f>
        <v>113448</v>
      </c>
      <c r="J12" s="19">
        <v>118165</v>
      </c>
      <c r="K12" s="51">
        <f>+J12*F12*G12</f>
        <v>708990</v>
      </c>
      <c r="L12" s="19">
        <v>75630</v>
      </c>
      <c r="M12" s="51">
        <f>+L12*F12*G12</f>
        <v>453780</v>
      </c>
      <c r="N12" s="19">
        <v>22000</v>
      </c>
      <c r="O12" s="51">
        <f>+N12*F12*G12</f>
        <v>132000</v>
      </c>
      <c r="P12" s="47">
        <v>181234</v>
      </c>
    </row>
    <row r="13" spans="1:16" ht="29.25" customHeight="1" x14ac:dyDescent="0.35">
      <c r="A13" s="5" t="s">
        <v>23</v>
      </c>
      <c r="B13" s="6" t="s">
        <v>24</v>
      </c>
      <c r="C13" s="80" t="s">
        <v>25</v>
      </c>
      <c r="D13" s="81"/>
      <c r="E13" s="7" t="s">
        <v>9</v>
      </c>
      <c r="F13" s="23">
        <v>4</v>
      </c>
      <c r="G13" s="5">
        <v>6</v>
      </c>
      <c r="H13" s="19">
        <v>84</v>
      </c>
      <c r="I13" s="8">
        <f>+H13*G13*F13</f>
        <v>2016</v>
      </c>
      <c r="J13" s="19">
        <v>112574</v>
      </c>
      <c r="K13" s="51">
        <f>+J13*F13*G13</f>
        <v>2701776</v>
      </c>
      <c r="L13" s="19">
        <v>75630</v>
      </c>
      <c r="M13" s="51">
        <f>+L13*F13*G13</f>
        <v>1815120</v>
      </c>
      <c r="N13" s="19">
        <v>21000</v>
      </c>
      <c r="O13" s="51">
        <f>+N13*F13*G13</f>
        <v>504000</v>
      </c>
      <c r="P13" s="47">
        <v>690632</v>
      </c>
    </row>
    <row r="14" spans="1:16" ht="42.75" customHeight="1" x14ac:dyDescent="0.35">
      <c r="A14" s="5" t="s">
        <v>26</v>
      </c>
      <c r="B14" s="6" t="s">
        <v>27</v>
      </c>
      <c r="C14" s="80" t="s">
        <v>28</v>
      </c>
      <c r="D14" s="81"/>
      <c r="E14" s="7" t="s">
        <v>9</v>
      </c>
      <c r="F14" s="23">
        <f t="shared" ref="F14:F19" si="4">+$F$5</f>
        <v>4700</v>
      </c>
      <c r="G14" s="5" t="s">
        <v>29</v>
      </c>
      <c r="H14" s="19">
        <v>42</v>
      </c>
      <c r="I14" s="8">
        <f t="shared" ref="I14:I19" si="5">+H14*F14</f>
        <v>197400</v>
      </c>
      <c r="J14" s="19">
        <v>1104</v>
      </c>
      <c r="K14" s="8">
        <f t="shared" ref="K14:K19" si="6">+J14*F14</f>
        <v>5188800</v>
      </c>
      <c r="L14" s="19">
        <v>1092</v>
      </c>
      <c r="M14" s="8">
        <f t="shared" ref="M14:M19" si="7">+L14*F14</f>
        <v>5132400</v>
      </c>
      <c r="N14" s="19">
        <v>1600</v>
      </c>
      <c r="O14" s="8">
        <f t="shared" ref="O14:O19" si="8">+N14*F14</f>
        <v>7520000</v>
      </c>
      <c r="P14" s="47">
        <v>7955533</v>
      </c>
    </row>
    <row r="15" spans="1:16" ht="25.5" customHeight="1" x14ac:dyDescent="0.35">
      <c r="A15" s="5" t="s">
        <v>30</v>
      </c>
      <c r="B15" s="6" t="s">
        <v>31</v>
      </c>
      <c r="C15" s="80" t="s">
        <v>32</v>
      </c>
      <c r="D15" s="81"/>
      <c r="E15" s="7" t="s">
        <v>9</v>
      </c>
      <c r="F15" s="23">
        <f t="shared" si="4"/>
        <v>4700</v>
      </c>
      <c r="G15" s="5" t="s">
        <v>29</v>
      </c>
      <c r="H15" s="19">
        <v>42</v>
      </c>
      <c r="I15" s="8">
        <f t="shared" si="5"/>
        <v>197400</v>
      </c>
      <c r="J15" s="19">
        <v>447</v>
      </c>
      <c r="K15" s="8">
        <f t="shared" si="6"/>
        <v>2100900</v>
      </c>
      <c r="L15" s="19">
        <v>559</v>
      </c>
      <c r="M15" s="8">
        <f t="shared" si="7"/>
        <v>2627300</v>
      </c>
      <c r="N15" s="19">
        <v>600</v>
      </c>
      <c r="O15" s="8">
        <f t="shared" si="8"/>
        <v>2820000</v>
      </c>
      <c r="P15" s="47">
        <v>3222633</v>
      </c>
    </row>
    <row r="16" spans="1:16" ht="25.5" customHeight="1" x14ac:dyDescent="0.35">
      <c r="A16" s="5" t="s">
        <v>33</v>
      </c>
      <c r="B16" s="6" t="s">
        <v>34</v>
      </c>
      <c r="C16" s="80" t="s">
        <v>35</v>
      </c>
      <c r="D16" s="81"/>
      <c r="E16" s="7" t="s">
        <v>9</v>
      </c>
      <c r="F16" s="23">
        <f t="shared" si="4"/>
        <v>4700</v>
      </c>
      <c r="G16" s="5" t="s">
        <v>29</v>
      </c>
      <c r="H16" s="19">
        <v>42</v>
      </c>
      <c r="I16" s="8">
        <f t="shared" si="5"/>
        <v>197400</v>
      </c>
      <c r="J16" s="19">
        <v>546</v>
      </c>
      <c r="K16" s="8">
        <f t="shared" si="6"/>
        <v>2566200</v>
      </c>
      <c r="L16" s="19">
        <v>546</v>
      </c>
      <c r="M16" s="8">
        <f t="shared" si="7"/>
        <v>2566200</v>
      </c>
      <c r="N16" s="19">
        <v>500</v>
      </c>
      <c r="O16" s="8">
        <f t="shared" si="8"/>
        <v>2350000</v>
      </c>
      <c r="P16" s="47">
        <v>3933900</v>
      </c>
    </row>
    <row r="17" spans="1:16" ht="25.5" customHeight="1" x14ac:dyDescent="0.35">
      <c r="A17" s="5" t="s">
        <v>36</v>
      </c>
      <c r="B17" s="6" t="s">
        <v>37</v>
      </c>
      <c r="C17" s="80" t="s">
        <v>38</v>
      </c>
      <c r="D17" s="81"/>
      <c r="E17" s="7" t="s">
        <v>9</v>
      </c>
      <c r="F17" s="23">
        <f t="shared" si="4"/>
        <v>4700</v>
      </c>
      <c r="G17" s="5" t="s">
        <v>29</v>
      </c>
      <c r="H17" s="19">
        <v>42</v>
      </c>
      <c r="I17" s="8">
        <f t="shared" si="5"/>
        <v>197400</v>
      </c>
      <c r="J17" s="19">
        <v>217</v>
      </c>
      <c r="K17" s="8">
        <f t="shared" si="6"/>
        <v>1019900</v>
      </c>
      <c r="L17" s="19">
        <v>101</v>
      </c>
      <c r="M17" s="8">
        <f t="shared" si="7"/>
        <v>474700</v>
      </c>
      <c r="N17" s="19">
        <v>400</v>
      </c>
      <c r="O17" s="8">
        <f t="shared" si="8"/>
        <v>1880000</v>
      </c>
      <c r="P17" s="47">
        <v>1566667</v>
      </c>
    </row>
    <row r="18" spans="1:16" ht="25.5" customHeight="1" x14ac:dyDescent="0.35">
      <c r="A18" s="5" t="s">
        <v>39</v>
      </c>
      <c r="B18" s="6" t="s">
        <v>40</v>
      </c>
      <c r="C18" s="80" t="s">
        <v>41</v>
      </c>
      <c r="D18" s="81"/>
      <c r="E18" s="7" t="s">
        <v>9</v>
      </c>
      <c r="F18" s="23">
        <f t="shared" si="4"/>
        <v>4700</v>
      </c>
      <c r="G18" s="5" t="s">
        <v>42</v>
      </c>
      <c r="H18" s="19">
        <v>462</v>
      </c>
      <c r="I18" s="8">
        <f t="shared" si="5"/>
        <v>2171400</v>
      </c>
      <c r="J18" s="19">
        <v>660</v>
      </c>
      <c r="K18" s="8">
        <f t="shared" si="6"/>
        <v>3102000</v>
      </c>
      <c r="L18" s="19">
        <v>689</v>
      </c>
      <c r="M18" s="8">
        <f t="shared" si="7"/>
        <v>3238300</v>
      </c>
      <c r="N18" s="19">
        <v>400</v>
      </c>
      <c r="O18" s="8">
        <f t="shared" si="8"/>
        <v>1880000</v>
      </c>
      <c r="P18" s="47">
        <v>4757967</v>
      </c>
    </row>
    <row r="19" spans="1:16" ht="25.5" customHeight="1" x14ac:dyDescent="0.35">
      <c r="A19" s="5" t="s">
        <v>43</v>
      </c>
      <c r="B19" s="6" t="s">
        <v>44</v>
      </c>
      <c r="C19" s="80" t="s">
        <v>45</v>
      </c>
      <c r="D19" s="81"/>
      <c r="E19" s="7" t="s">
        <v>9</v>
      </c>
      <c r="F19" s="23">
        <f t="shared" si="4"/>
        <v>4700</v>
      </c>
      <c r="G19" s="5" t="s">
        <v>42</v>
      </c>
      <c r="H19" s="19">
        <v>126</v>
      </c>
      <c r="I19" s="8">
        <f t="shared" si="5"/>
        <v>592200</v>
      </c>
      <c r="J19" s="19">
        <v>546</v>
      </c>
      <c r="K19" s="8">
        <f t="shared" si="6"/>
        <v>2566200</v>
      </c>
      <c r="L19" s="19">
        <v>588</v>
      </c>
      <c r="M19" s="8">
        <f t="shared" si="7"/>
        <v>2763600</v>
      </c>
      <c r="N19" s="19">
        <v>500</v>
      </c>
      <c r="O19" s="8">
        <f t="shared" si="8"/>
        <v>2350000</v>
      </c>
      <c r="P19" s="47">
        <v>3933900</v>
      </c>
    </row>
    <row r="20" spans="1:16" s="9" customFormat="1" ht="15" customHeight="1" x14ac:dyDescent="0.35">
      <c r="A20" s="73" t="s">
        <v>10</v>
      </c>
      <c r="B20" s="74"/>
      <c r="C20" s="74"/>
      <c r="D20" s="74"/>
      <c r="E20" s="74"/>
      <c r="F20" s="74"/>
      <c r="G20" s="4"/>
      <c r="H20" s="3"/>
      <c r="I20" s="3">
        <f t="shared" ref="I20:M20" si="9">SUM(I11:I19)</f>
        <v>3827496</v>
      </c>
      <c r="J20" s="3"/>
      <c r="K20" s="3">
        <f t="shared" si="9"/>
        <v>21521630</v>
      </c>
      <c r="L20" s="3"/>
      <c r="M20" s="3">
        <f t="shared" si="9"/>
        <v>20130232</v>
      </c>
      <c r="N20" s="3"/>
      <c r="O20" s="3">
        <f t="shared" ref="O20:P20" si="10">SUM(O11:O19)</f>
        <v>19706000</v>
      </c>
      <c r="P20" s="46">
        <f t="shared" si="10"/>
        <v>26642990</v>
      </c>
    </row>
    <row r="21" spans="1:16" ht="12.75" customHeight="1" x14ac:dyDescent="0.35">
      <c r="A21" s="15">
        <v>4</v>
      </c>
      <c r="B21" s="67" t="s">
        <v>46</v>
      </c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</row>
    <row r="22" spans="1:16" ht="60.75" customHeight="1" x14ac:dyDescent="0.35">
      <c r="A22" s="5" t="s">
        <v>47</v>
      </c>
      <c r="B22" s="6" t="s">
        <v>48</v>
      </c>
      <c r="C22" s="77" t="s">
        <v>49</v>
      </c>
      <c r="D22" s="78"/>
      <c r="E22" s="7" t="s">
        <v>50</v>
      </c>
      <c r="F22" s="23">
        <v>1</v>
      </c>
      <c r="G22" s="5" t="s">
        <v>51</v>
      </c>
      <c r="H22" s="19">
        <v>17</v>
      </c>
      <c r="I22" s="8">
        <f>+H22*F22</f>
        <v>17</v>
      </c>
      <c r="J22" s="19">
        <v>1885169</v>
      </c>
      <c r="K22" s="8">
        <f>+J22*F22</f>
        <v>1885169</v>
      </c>
      <c r="L22" s="19">
        <v>1512605</v>
      </c>
      <c r="M22" s="8">
        <f>+L22*F22</f>
        <v>1512605</v>
      </c>
      <c r="N22" s="19">
        <v>2400000</v>
      </c>
      <c r="O22" s="8">
        <f>+N22*F22</f>
        <v>2400000</v>
      </c>
      <c r="P22" s="47">
        <v>2891333</v>
      </c>
    </row>
    <row r="23" spans="1:16" s="9" customFormat="1" ht="15" customHeight="1" x14ac:dyDescent="0.35">
      <c r="A23" s="73" t="s">
        <v>10</v>
      </c>
      <c r="B23" s="74"/>
      <c r="C23" s="74"/>
      <c r="D23" s="74"/>
      <c r="E23" s="74"/>
      <c r="F23" s="74"/>
      <c r="G23" s="84"/>
      <c r="H23" s="3"/>
      <c r="I23" s="3">
        <f t="shared" ref="I23:M23" si="11">+I22</f>
        <v>17</v>
      </c>
      <c r="J23" s="3"/>
      <c r="K23" s="3">
        <f t="shared" si="11"/>
        <v>1885169</v>
      </c>
      <c r="L23" s="3"/>
      <c r="M23" s="3">
        <f t="shared" si="11"/>
        <v>1512605</v>
      </c>
      <c r="N23" s="3"/>
      <c r="O23" s="3">
        <f t="shared" ref="O23:P23" si="12">+O22</f>
        <v>2400000</v>
      </c>
      <c r="P23" s="46">
        <f t="shared" si="12"/>
        <v>2891333</v>
      </c>
    </row>
    <row r="24" spans="1:16" s="10" customFormat="1" ht="18" customHeight="1" x14ac:dyDescent="0.35">
      <c r="A24" s="85" t="s">
        <v>68</v>
      </c>
      <c r="B24" s="85"/>
      <c r="C24" s="85"/>
      <c r="D24" s="85"/>
      <c r="E24" s="85"/>
      <c r="F24" s="85"/>
      <c r="G24" s="85"/>
      <c r="H24" s="61">
        <f>+I23+I20+I9+I6</f>
        <v>83463413</v>
      </c>
      <c r="I24" s="61"/>
      <c r="J24" s="61">
        <f>+K23+K20+K9+K6</f>
        <v>179724199</v>
      </c>
      <c r="K24" s="61"/>
      <c r="L24" s="61">
        <f>+M23+M20+M9+M6</f>
        <v>78802437</v>
      </c>
      <c r="M24" s="61"/>
      <c r="N24" s="61">
        <f>+O23+O20+O9+O6</f>
        <v>109440500</v>
      </c>
      <c r="O24" s="61"/>
      <c r="P24" s="58">
        <f>+P6+P9+P20+P23</f>
        <v>149998423</v>
      </c>
    </row>
    <row r="25" spans="1:16" s="10" customFormat="1" ht="18" x14ac:dyDescent="0.35">
      <c r="A25" s="85" t="s">
        <v>70</v>
      </c>
      <c r="B25" s="85"/>
      <c r="C25" s="85"/>
      <c r="D25" s="85"/>
      <c r="E25" s="85"/>
      <c r="F25" s="85"/>
      <c r="G25" s="85"/>
      <c r="H25" s="61">
        <f>+H24*19%</f>
        <v>15858048.470000001</v>
      </c>
      <c r="I25" s="61"/>
      <c r="J25" s="61">
        <f>+J24*19%</f>
        <v>34147597.810000002</v>
      </c>
      <c r="K25" s="61"/>
      <c r="L25" s="61">
        <f>+L24*19%</f>
        <v>14972463.029999999</v>
      </c>
      <c r="M25" s="61"/>
      <c r="N25" s="61">
        <f>+N24*19%</f>
        <v>20793695</v>
      </c>
      <c r="O25" s="61"/>
      <c r="P25" s="58"/>
    </row>
    <row r="26" spans="1:16" ht="18" x14ac:dyDescent="0.35">
      <c r="A26" s="85" t="s">
        <v>76</v>
      </c>
      <c r="B26" s="85"/>
      <c r="C26" s="85"/>
      <c r="D26" s="85"/>
      <c r="E26" s="85"/>
      <c r="F26" s="85"/>
      <c r="G26" s="85"/>
      <c r="H26" s="61">
        <f>+H24+H25</f>
        <v>99321461.469999999</v>
      </c>
      <c r="I26" s="61"/>
      <c r="J26" s="61">
        <f>+J24+J25</f>
        <v>213871796.81</v>
      </c>
      <c r="K26" s="61"/>
      <c r="L26" s="61">
        <f>+L24+L25</f>
        <v>93774900.030000001</v>
      </c>
      <c r="M26" s="61"/>
      <c r="N26" s="61">
        <f>+N24+N25</f>
        <v>130234195</v>
      </c>
      <c r="O26" s="61"/>
      <c r="P26" s="58"/>
    </row>
    <row r="27" spans="1:16" s="12" customFormat="1" ht="57" customHeight="1" x14ac:dyDescent="0.35">
      <c r="A27" s="85" t="s">
        <v>57</v>
      </c>
      <c r="B27" s="85"/>
      <c r="C27" s="85"/>
      <c r="D27" s="85"/>
      <c r="E27" s="85"/>
      <c r="F27" s="85"/>
      <c r="G27" s="85"/>
      <c r="H27" s="83" t="s">
        <v>64</v>
      </c>
      <c r="I27" s="83"/>
      <c r="J27" s="82" t="s">
        <v>78</v>
      </c>
      <c r="K27" s="82"/>
      <c r="L27" s="83" t="s">
        <v>64</v>
      </c>
      <c r="M27" s="83"/>
      <c r="N27" s="83" t="s">
        <v>64</v>
      </c>
      <c r="O27" s="83"/>
      <c r="P27" s="48"/>
    </row>
    <row r="28" spans="1:16" x14ac:dyDescent="0.35">
      <c r="P28" s="49"/>
    </row>
    <row r="29" spans="1:16" ht="18" x14ac:dyDescent="0.35">
      <c r="B29" s="25"/>
      <c r="H29" s="64" t="s">
        <v>80</v>
      </c>
      <c r="I29" s="64"/>
      <c r="J29" s="64"/>
      <c r="K29" s="64"/>
      <c r="L29" s="64"/>
      <c r="M29" s="64"/>
      <c r="N29" s="64"/>
      <c r="O29" s="64"/>
    </row>
    <row r="30" spans="1:16" ht="18" customHeight="1" x14ac:dyDescent="0.35">
      <c r="E30" s="59"/>
      <c r="F30" s="59"/>
      <c r="G30" s="59"/>
      <c r="H30" s="62">
        <v>0.2</v>
      </c>
      <c r="I30" s="63"/>
      <c r="J30" s="63"/>
      <c r="K30" s="63"/>
      <c r="L30" s="63"/>
      <c r="M30" s="63"/>
      <c r="N30" s="63"/>
      <c r="O30" s="63"/>
      <c r="P30" s="52">
        <f>+P24*H30</f>
        <v>29999684.600000001</v>
      </c>
    </row>
    <row r="31" spans="1:16" ht="18" x14ac:dyDescent="0.35">
      <c r="H31" s="61" t="s">
        <v>79</v>
      </c>
      <c r="I31" s="61"/>
      <c r="J31" s="61"/>
      <c r="K31" s="61"/>
      <c r="L31" s="61" t="s">
        <v>79</v>
      </c>
      <c r="M31" s="61"/>
      <c r="N31" s="61"/>
      <c r="O31" s="61"/>
      <c r="P31" s="52">
        <f>+P24-P30</f>
        <v>119998738.40000001</v>
      </c>
    </row>
    <row r="32" spans="1:16" ht="67.5" customHeight="1" x14ac:dyDescent="0.35">
      <c r="H32" s="60" t="s">
        <v>83</v>
      </c>
      <c r="I32" s="60"/>
      <c r="J32" s="31"/>
      <c r="K32" s="32"/>
      <c r="L32" s="60" t="s">
        <v>83</v>
      </c>
      <c r="M32" s="60"/>
      <c r="N32" s="31"/>
      <c r="O32" s="32"/>
    </row>
    <row r="33" spans="8:15" ht="14" x14ac:dyDescent="0.35">
      <c r="H33" s="54">
        <v>99321461.469999999</v>
      </c>
      <c r="I33" s="54"/>
      <c r="J33" s="31"/>
      <c r="K33" s="32"/>
      <c r="L33" s="54">
        <v>93774900.030000001</v>
      </c>
      <c r="M33" s="54"/>
      <c r="N33" s="31"/>
      <c r="O33" s="32"/>
    </row>
    <row r="34" spans="8:15" ht="72.75" customHeight="1" x14ac:dyDescent="0.35">
      <c r="H34" s="55" t="s">
        <v>72</v>
      </c>
      <c r="I34" s="56"/>
      <c r="L34" s="57" t="s">
        <v>74</v>
      </c>
      <c r="M34" s="57"/>
    </row>
  </sheetData>
  <protectedRanges>
    <protectedRange sqref="I5 I8 K22 K5 K8 M22 M5 M8 I22 I11:I19 O5 O8 O22 K11:K19 M11:M19 O11:O19" name="Rango1"/>
  </protectedRanges>
  <mergeCells count="62">
    <mergeCell ref="J27:K27"/>
    <mergeCell ref="H27:I27"/>
    <mergeCell ref="L27:M27"/>
    <mergeCell ref="N27:O27"/>
    <mergeCell ref="C22:D22"/>
    <mergeCell ref="A23:G23"/>
    <mergeCell ref="L26:M26"/>
    <mergeCell ref="N26:O26"/>
    <mergeCell ref="A24:G24"/>
    <mergeCell ref="A25:G25"/>
    <mergeCell ref="A26:G26"/>
    <mergeCell ref="A27:G27"/>
    <mergeCell ref="J26:K26"/>
    <mergeCell ref="A9:F9"/>
    <mergeCell ref="H2:I2"/>
    <mergeCell ref="J2:K2"/>
    <mergeCell ref="L2:M2"/>
    <mergeCell ref="C3:D3"/>
    <mergeCell ref="C5:D5"/>
    <mergeCell ref="A6:F6"/>
    <mergeCell ref="C8:D8"/>
    <mergeCell ref="A20:F20"/>
    <mergeCell ref="C11:D11"/>
    <mergeCell ref="C12:D12"/>
    <mergeCell ref="C13:D13"/>
    <mergeCell ref="C14:D14"/>
    <mergeCell ref="C15:D15"/>
    <mergeCell ref="C16:D16"/>
    <mergeCell ref="B4:P4"/>
    <mergeCell ref="B7:P7"/>
    <mergeCell ref="B10:P10"/>
    <mergeCell ref="B21:P21"/>
    <mergeCell ref="A1:G2"/>
    <mergeCell ref="H1:O1"/>
    <mergeCell ref="P1:P3"/>
    <mergeCell ref="N2:O2"/>
    <mergeCell ref="C17:D17"/>
    <mergeCell ref="C18:D18"/>
    <mergeCell ref="C19:D19"/>
    <mergeCell ref="E30:G30"/>
    <mergeCell ref="H32:I32"/>
    <mergeCell ref="L32:M32"/>
    <mergeCell ref="H31:I31"/>
    <mergeCell ref="J31:K31"/>
    <mergeCell ref="L31:M31"/>
    <mergeCell ref="H30:O30"/>
    <mergeCell ref="H33:I33"/>
    <mergeCell ref="L33:M33"/>
    <mergeCell ref="H34:I34"/>
    <mergeCell ref="L34:M34"/>
    <mergeCell ref="P24:P26"/>
    <mergeCell ref="N31:O31"/>
    <mergeCell ref="H29:O29"/>
    <mergeCell ref="H24:I24"/>
    <mergeCell ref="J24:K24"/>
    <mergeCell ref="L24:M24"/>
    <mergeCell ref="N24:O24"/>
    <mergeCell ref="H25:I25"/>
    <mergeCell ref="J25:K25"/>
    <mergeCell ref="L25:M25"/>
    <mergeCell ref="N25:O25"/>
    <mergeCell ref="H26:I2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E0EBC-77E9-4701-A930-356C96882FAD}">
  <dimension ref="A1:D7"/>
  <sheetViews>
    <sheetView workbookViewId="0">
      <selection activeCell="E6" sqref="E6"/>
    </sheetView>
  </sheetViews>
  <sheetFormatPr baseColWidth="10" defaultRowHeight="14.5" x14ac:dyDescent="0.35"/>
  <cols>
    <col min="1" max="1" width="46.1796875" customWidth="1"/>
    <col min="2" max="2" width="15.81640625" style="26" bestFit="1" customWidth="1"/>
    <col min="3" max="3" width="12.453125" style="26" customWidth="1"/>
    <col min="4" max="4" width="34.26953125" customWidth="1"/>
  </cols>
  <sheetData>
    <row r="1" spans="1:4" x14ac:dyDescent="0.35">
      <c r="A1" s="88" t="s">
        <v>61</v>
      </c>
      <c r="B1" s="89"/>
      <c r="C1" s="89"/>
      <c r="D1" s="89"/>
    </row>
    <row r="2" spans="1:4" ht="15" customHeight="1" x14ac:dyDescent="0.35">
      <c r="A2" s="86" t="s">
        <v>55</v>
      </c>
      <c r="B2" s="86" t="s">
        <v>63</v>
      </c>
      <c r="C2" s="86" t="s">
        <v>57</v>
      </c>
      <c r="D2" s="86" t="s">
        <v>82</v>
      </c>
    </row>
    <row r="3" spans="1:4" x14ac:dyDescent="0.35">
      <c r="A3" s="87"/>
      <c r="B3" s="87"/>
      <c r="C3" s="87"/>
      <c r="D3" s="87"/>
    </row>
    <row r="4" spans="1:4" ht="81.75" customHeight="1" x14ac:dyDescent="0.35">
      <c r="A4" s="28" t="s">
        <v>59</v>
      </c>
      <c r="B4" s="27">
        <v>99321461.469999999</v>
      </c>
      <c r="C4" s="30" t="s">
        <v>86</v>
      </c>
      <c r="D4" s="53" t="s">
        <v>81</v>
      </c>
    </row>
    <row r="5" spans="1:4" ht="28" x14ac:dyDescent="0.35">
      <c r="A5" s="33" t="s">
        <v>52</v>
      </c>
      <c r="B5" s="34">
        <v>213871796.81</v>
      </c>
      <c r="C5" s="35" t="s">
        <v>85</v>
      </c>
      <c r="D5" s="42" t="s">
        <v>84</v>
      </c>
    </row>
    <row r="6" spans="1:4" ht="70" x14ac:dyDescent="0.35">
      <c r="A6" s="29" t="s">
        <v>53</v>
      </c>
      <c r="B6" s="27">
        <v>94003100</v>
      </c>
      <c r="C6" s="30" t="s">
        <v>86</v>
      </c>
      <c r="D6" s="53" t="s">
        <v>81</v>
      </c>
    </row>
    <row r="7" spans="1:4" ht="18" x14ac:dyDescent="0.35">
      <c r="A7" s="29" t="s">
        <v>54</v>
      </c>
      <c r="B7" s="27">
        <v>129778195</v>
      </c>
      <c r="C7" s="30" t="s">
        <v>58</v>
      </c>
      <c r="D7" s="30"/>
    </row>
  </sheetData>
  <mergeCells count="5">
    <mergeCell ref="D2:D3"/>
    <mergeCell ref="A1:D1"/>
    <mergeCell ref="C2:C3"/>
    <mergeCell ref="A2:A3"/>
    <mergeCell ref="B2:B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B38DB-503F-45CA-B93D-E9EAF959E114}">
  <dimension ref="A1:D16"/>
  <sheetViews>
    <sheetView topLeftCell="A2" workbookViewId="0">
      <selection activeCell="D10" sqref="D10"/>
    </sheetView>
  </sheetViews>
  <sheetFormatPr baseColWidth="10" defaultRowHeight="14.5" x14ac:dyDescent="0.35"/>
  <cols>
    <col min="1" max="1" width="46.1796875" customWidth="1"/>
    <col min="2" max="2" width="15.81640625" style="26" bestFit="1" customWidth="1"/>
    <col min="3" max="3" width="11.7265625" style="26" bestFit="1" customWidth="1"/>
    <col min="4" max="4" width="23.7265625" customWidth="1"/>
  </cols>
  <sheetData>
    <row r="1" spans="1:4" ht="15.5" x14ac:dyDescent="0.35">
      <c r="A1" s="92" t="s">
        <v>62</v>
      </c>
      <c r="B1" s="93"/>
      <c r="C1" s="93"/>
      <c r="D1" s="94"/>
    </row>
    <row r="2" spans="1:4" ht="15" customHeight="1" x14ac:dyDescent="0.35">
      <c r="A2" s="90" t="s">
        <v>55</v>
      </c>
      <c r="B2" s="90" t="s">
        <v>56</v>
      </c>
      <c r="C2" s="90" t="s">
        <v>57</v>
      </c>
      <c r="D2" s="90" t="s">
        <v>60</v>
      </c>
    </row>
    <row r="3" spans="1:4" x14ac:dyDescent="0.35">
      <c r="A3" s="91"/>
      <c r="B3" s="91"/>
      <c r="C3" s="91"/>
      <c r="D3" s="91"/>
    </row>
    <row r="4" spans="1:4" ht="31" x14ac:dyDescent="0.35">
      <c r="A4" s="36" t="s">
        <v>59</v>
      </c>
      <c r="B4" s="37">
        <v>99321461.469999999</v>
      </c>
      <c r="C4" s="38" t="s">
        <v>58</v>
      </c>
      <c r="D4" s="39">
        <v>56.787182916187909</v>
      </c>
    </row>
    <row r="5" spans="1:4" ht="15.5" x14ac:dyDescent="0.35">
      <c r="A5" s="43" t="s">
        <v>53</v>
      </c>
      <c r="B5" s="44">
        <v>94003100</v>
      </c>
      <c r="C5" s="45" t="s">
        <v>58</v>
      </c>
      <c r="D5" s="45">
        <v>60</v>
      </c>
    </row>
    <row r="6" spans="1:4" ht="15.5" x14ac:dyDescent="0.35">
      <c r="A6" s="40" t="s">
        <v>54</v>
      </c>
      <c r="B6" s="37">
        <v>129778195</v>
      </c>
      <c r="C6" s="38" t="s">
        <v>58</v>
      </c>
      <c r="D6" s="41">
        <v>43.460197608696902</v>
      </c>
    </row>
    <row r="10" spans="1:4" ht="15" thickBot="1" x14ac:dyDescent="0.4"/>
    <row r="11" spans="1:4" ht="15" thickBot="1" x14ac:dyDescent="0.4">
      <c r="D11" s="95"/>
    </row>
    <row r="12" spans="1:4" ht="15" thickBot="1" x14ac:dyDescent="0.4">
      <c r="D12" s="97"/>
    </row>
    <row r="13" spans="1:4" ht="15" thickBot="1" x14ac:dyDescent="0.4">
      <c r="D13" s="96"/>
    </row>
    <row r="14" spans="1:4" ht="15" thickBot="1" x14ac:dyDescent="0.4">
      <c r="D14" s="96"/>
    </row>
    <row r="15" spans="1:4" ht="15" thickBot="1" x14ac:dyDescent="0.4">
      <c r="D15" s="96"/>
    </row>
    <row r="16" spans="1:4" x14ac:dyDescent="0.35">
      <c r="D16" s="98"/>
    </row>
  </sheetData>
  <mergeCells count="5">
    <mergeCell ref="A2:A3"/>
    <mergeCell ref="C2:C3"/>
    <mergeCell ref="D2:D3"/>
    <mergeCell ref="A1:D1"/>
    <mergeCell ref="B2:B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EvaluaciónOfertaEconomicaItem</vt:lpstr>
      <vt:lpstr>EvaluacionTotalContrato</vt:lpstr>
      <vt:lpstr>PuntajeXOfertaEconoHabilitada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Felipe Correcha Saavedra</dc:creator>
  <cp:keywords/>
  <dc:description/>
  <cp:lastModifiedBy>Liz Kendry Sánchez Pinto</cp:lastModifiedBy>
  <cp:revision/>
  <dcterms:created xsi:type="dcterms:W3CDTF">2022-07-13T21:22:35Z</dcterms:created>
  <dcterms:modified xsi:type="dcterms:W3CDTF">2024-08-23T05:08:08Z</dcterms:modified>
  <cp:category/>
  <cp:contentStatus/>
</cp:coreProperties>
</file>